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3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4525"/>
</workbook>
</file>

<file path=xl/calcChain.xml><?xml version="1.0" encoding="utf-8"?>
<calcChain xmlns="http://schemas.openxmlformats.org/spreadsheetml/2006/main">
  <c r="M27" i="8" l="1"/>
  <c r="G25" i="7" l="1"/>
  <c r="M26" i="8"/>
  <c r="G25" i="8" l="1"/>
  <c r="M25" i="7" l="1"/>
  <c r="M25" i="8"/>
  <c r="G22" i="7" l="1"/>
  <c r="G23" i="7"/>
  <c r="G21" i="8" l="1"/>
  <c r="K21" i="8"/>
  <c r="AE21" i="7" l="1"/>
  <c r="G38" i="7"/>
  <c r="G37" i="7"/>
  <c r="G36" i="7"/>
  <c r="G35" i="7"/>
  <c r="G34" i="7"/>
  <c r="G33" i="7"/>
  <c r="G32" i="7"/>
  <c r="G31" i="7"/>
  <c r="G30" i="7"/>
  <c r="G27" i="7"/>
  <c r="G26" i="7"/>
  <c r="G21" i="7"/>
  <c r="G20" i="7"/>
  <c r="G19" i="7"/>
  <c r="G18" i="7"/>
  <c r="G17" i="7"/>
  <c r="G16" i="7"/>
  <c r="G15" i="7"/>
  <c r="G14" i="7"/>
  <c r="G38" i="8"/>
  <c r="G37" i="8"/>
  <c r="G36" i="8"/>
  <c r="G35" i="8"/>
  <c r="G34" i="8"/>
  <c r="G33" i="8"/>
  <c r="G32" i="8"/>
  <c r="G31" i="8"/>
  <c r="G30" i="8"/>
  <c r="G27" i="8"/>
  <c r="G26" i="8"/>
  <c r="G23" i="8"/>
  <c r="G22" i="8"/>
  <c r="G20" i="8"/>
  <c r="G19" i="8"/>
  <c r="G18" i="8"/>
  <c r="G17" i="8"/>
  <c r="G16" i="8"/>
  <c r="G15" i="8"/>
  <c r="G14" i="8"/>
  <c r="G13" i="8"/>
  <c r="G12" i="8"/>
  <c r="M21" i="8"/>
  <c r="AE20" i="7"/>
  <c r="AC20" i="7"/>
  <c r="AB20" i="7"/>
  <c r="Z20" i="7"/>
  <c r="Y20" i="7"/>
  <c r="X20" i="7"/>
  <c r="AA20" i="7" s="1"/>
  <c r="W20" i="7"/>
  <c r="V20" i="7"/>
  <c r="T20" i="7"/>
  <c r="S20" i="7"/>
  <c r="R20" i="7"/>
  <c r="Q20" i="7"/>
  <c r="P20" i="7"/>
  <c r="N20" i="7"/>
  <c r="M20" i="7"/>
  <c r="L20" i="7"/>
  <c r="J20" i="7"/>
  <c r="I20" i="7"/>
  <c r="H20" i="7"/>
  <c r="F20" i="7"/>
  <c r="E20" i="7"/>
  <c r="D20" i="7"/>
  <c r="C20" i="7"/>
  <c r="B20" i="7"/>
  <c r="AF18" i="7"/>
  <c r="AD13" i="7"/>
  <c r="AD14" i="7"/>
  <c r="AD15" i="7"/>
  <c r="AD16" i="7"/>
  <c r="AF16" i="7" s="1"/>
  <c r="AD17" i="7"/>
  <c r="AF17" i="7" s="1"/>
  <c r="AD18" i="7"/>
  <c r="AD19" i="7"/>
  <c r="AD20" i="7" s="1"/>
  <c r="AD12" i="7"/>
  <c r="AA13" i="7"/>
  <c r="AA14" i="7"/>
  <c r="AA15" i="7"/>
  <c r="AA16" i="7"/>
  <c r="AA17" i="7"/>
  <c r="AA18" i="7"/>
  <c r="AA19" i="7"/>
  <c r="AA12" i="7"/>
  <c r="U13" i="7"/>
  <c r="U14" i="7"/>
  <c r="U15" i="7"/>
  <c r="U16" i="7"/>
  <c r="U17" i="7"/>
  <c r="U18" i="7"/>
  <c r="U19" i="7"/>
  <c r="U12" i="7"/>
  <c r="O13" i="7"/>
  <c r="O14" i="7"/>
  <c r="O15" i="7"/>
  <c r="O16" i="7"/>
  <c r="O17" i="7"/>
  <c r="O18" i="7"/>
  <c r="O19" i="7"/>
  <c r="K13" i="7"/>
  <c r="K14" i="7"/>
  <c r="K15" i="7"/>
  <c r="K16" i="7"/>
  <c r="K17" i="7"/>
  <c r="K18" i="7"/>
  <c r="K19" i="7"/>
  <c r="G13" i="7"/>
  <c r="G12" i="7"/>
  <c r="AD20" i="8"/>
  <c r="AD13" i="8"/>
  <c r="AD14" i="8"/>
  <c r="AD15" i="8"/>
  <c r="AD16" i="8"/>
  <c r="AD17" i="8"/>
  <c r="AD18" i="8"/>
  <c r="AD19" i="8"/>
  <c r="AA16" i="8"/>
  <c r="AA17" i="8"/>
  <c r="AA18" i="8"/>
  <c r="AA19" i="8"/>
  <c r="U20" i="8"/>
  <c r="U15" i="8"/>
  <c r="U16" i="8"/>
  <c r="U17" i="8"/>
  <c r="U18" i="8"/>
  <c r="U19" i="8"/>
  <c r="O15" i="8"/>
  <c r="O16" i="8"/>
  <c r="O17" i="8"/>
  <c r="O18" i="8"/>
  <c r="O19" i="8"/>
  <c r="K16" i="8"/>
  <c r="K17" i="8"/>
  <c r="K18" i="8"/>
  <c r="K19" i="8"/>
  <c r="AF19" i="7" l="1"/>
  <c r="K27" i="8"/>
  <c r="AD23" i="8"/>
  <c r="AD22" i="8"/>
  <c r="AD25" i="8"/>
  <c r="AD26" i="8"/>
  <c r="AD27" i="8"/>
  <c r="AE20" i="8"/>
  <c r="AC20" i="8"/>
  <c r="AB20" i="8"/>
  <c r="Z20" i="8"/>
  <c r="Y20" i="8"/>
  <c r="X20" i="8"/>
  <c r="W20" i="8"/>
  <c r="V20" i="8"/>
  <c r="T20" i="8"/>
  <c r="S20" i="8"/>
  <c r="R20" i="8"/>
  <c r="Q20" i="8"/>
  <c r="P20" i="8"/>
  <c r="N20" i="8"/>
  <c r="M20" i="8"/>
  <c r="L20" i="8"/>
  <c r="J20" i="8"/>
  <c r="I20" i="8"/>
  <c r="H20" i="8"/>
  <c r="F20" i="8"/>
  <c r="E20" i="8"/>
  <c r="D20" i="8"/>
  <c r="C20" i="8"/>
  <c r="B20" i="8"/>
  <c r="K36" i="8" l="1"/>
  <c r="K34" i="7" l="1"/>
  <c r="K34" i="8"/>
  <c r="K31" i="8" l="1"/>
  <c r="O31" i="7"/>
  <c r="K31" i="7"/>
  <c r="AE37" i="8" l="1"/>
  <c r="AE33" i="8"/>
  <c r="AE28" i="8"/>
  <c r="AE24" i="8"/>
  <c r="AE29" i="8" l="1"/>
  <c r="AE38" i="8"/>
  <c r="AE39" i="8" l="1"/>
  <c r="D37" i="7"/>
  <c r="E37" i="7"/>
  <c r="D33" i="7"/>
  <c r="E33" i="7"/>
  <c r="AC33" i="7"/>
  <c r="W33" i="7"/>
  <c r="AC37" i="7"/>
  <c r="W37" i="7"/>
  <c r="Q37" i="7"/>
  <c r="Q33" i="7"/>
  <c r="AC28" i="7"/>
  <c r="W28" i="7"/>
  <c r="Q28" i="7"/>
  <c r="D28" i="7"/>
  <c r="E28" i="7"/>
  <c r="AC37" i="8"/>
  <c r="AB37" i="8"/>
  <c r="AC33" i="8"/>
  <c r="W37" i="8"/>
  <c r="W33" i="8"/>
  <c r="Q33" i="8"/>
  <c r="Q37" i="8"/>
  <c r="E37" i="8"/>
  <c r="D37" i="8"/>
  <c r="D33" i="8"/>
  <c r="E33" i="8"/>
  <c r="AC28" i="8"/>
  <c r="W28" i="8"/>
  <c r="Q28" i="8"/>
  <c r="D28" i="8"/>
  <c r="E28" i="8"/>
  <c r="Q38" i="7" l="1"/>
  <c r="AC38" i="7"/>
  <c r="E38" i="7"/>
  <c r="D38" i="7"/>
  <c r="AC38" i="8"/>
  <c r="W38" i="8"/>
  <c r="Q38" i="8"/>
  <c r="E38" i="8"/>
  <c r="D38" i="8"/>
  <c r="W38" i="7"/>
  <c r="Z37" i="8" l="1"/>
  <c r="Y37" i="8"/>
  <c r="X37" i="8"/>
  <c r="V37" i="8"/>
  <c r="T37" i="8"/>
  <c r="S37" i="8"/>
  <c r="R37" i="8"/>
  <c r="P37" i="8"/>
  <c r="N37" i="8"/>
  <c r="M37" i="8"/>
  <c r="L37" i="8"/>
  <c r="J37" i="8"/>
  <c r="I37" i="8"/>
  <c r="H37" i="8"/>
  <c r="F37" i="8"/>
  <c r="C37" i="8"/>
  <c r="B37" i="8"/>
  <c r="AF36" i="8"/>
  <c r="AA36" i="8"/>
  <c r="U36" i="8"/>
  <c r="O36" i="8"/>
  <c r="AF35" i="8"/>
  <c r="AA35" i="8"/>
  <c r="U35" i="8"/>
  <c r="O35" i="8"/>
  <c r="K35" i="8"/>
  <c r="AF34" i="8"/>
  <c r="AA34" i="8"/>
  <c r="U34" i="8"/>
  <c r="O34" i="8"/>
  <c r="AB33" i="8"/>
  <c r="AB38" i="8" s="1"/>
  <c r="Z33" i="8"/>
  <c r="Z38" i="8" s="1"/>
  <c r="Y33" i="8"/>
  <c r="Y38" i="8" s="1"/>
  <c r="X33" i="8"/>
  <c r="V33" i="8"/>
  <c r="T33" i="8"/>
  <c r="T38" i="8" s="1"/>
  <c r="S33" i="8"/>
  <c r="R33" i="8"/>
  <c r="P33" i="8"/>
  <c r="N33" i="8"/>
  <c r="M33" i="8"/>
  <c r="L33" i="8"/>
  <c r="J33" i="8"/>
  <c r="I33" i="8"/>
  <c r="H33" i="8"/>
  <c r="F33" i="8"/>
  <c r="C33" i="8"/>
  <c r="B33" i="8"/>
  <c r="AD32" i="8"/>
  <c r="AF32" i="8" s="1"/>
  <c r="AA32" i="8"/>
  <c r="U32" i="8"/>
  <c r="O32" i="8"/>
  <c r="K32" i="8"/>
  <c r="AD31" i="8"/>
  <c r="AF31" i="8" s="1"/>
  <c r="AA31" i="8"/>
  <c r="U31" i="8"/>
  <c r="O31" i="8"/>
  <c r="AD30" i="8"/>
  <c r="AF30" i="8" s="1"/>
  <c r="AA30" i="8"/>
  <c r="U30" i="8"/>
  <c r="O30" i="8"/>
  <c r="K30" i="8"/>
  <c r="AB28" i="8"/>
  <c r="Z28" i="8"/>
  <c r="Y28" i="8"/>
  <c r="X28" i="8"/>
  <c r="V28" i="8"/>
  <c r="T28" i="8"/>
  <c r="S28" i="8"/>
  <c r="R28" i="8"/>
  <c r="P28" i="8"/>
  <c r="N28" i="8"/>
  <c r="M28" i="8"/>
  <c r="L28" i="8"/>
  <c r="J28" i="8"/>
  <c r="I28" i="8"/>
  <c r="H28" i="8"/>
  <c r="F28" i="8"/>
  <c r="C28" i="8"/>
  <c r="B28" i="8"/>
  <c r="AF27" i="8"/>
  <c r="AA27" i="8"/>
  <c r="U27" i="8"/>
  <c r="O27" i="8"/>
  <c r="AF26" i="8"/>
  <c r="AA26" i="8"/>
  <c r="U26" i="8"/>
  <c r="O26" i="8"/>
  <c r="K26" i="8"/>
  <c r="AA25" i="8"/>
  <c r="U25" i="8"/>
  <c r="O25" i="8"/>
  <c r="K25" i="8"/>
  <c r="AC24" i="8"/>
  <c r="AC29" i="8" s="1"/>
  <c r="AC39" i="8" s="1"/>
  <c r="AB24" i="8"/>
  <c r="Z24" i="8"/>
  <c r="Y24" i="8"/>
  <c r="X24" i="8"/>
  <c r="W24" i="8"/>
  <c r="W29" i="8" s="1"/>
  <c r="W39" i="8" s="1"/>
  <c r="V24" i="8"/>
  <c r="T24" i="8"/>
  <c r="S24" i="8"/>
  <c r="R24" i="8"/>
  <c r="Q24" i="8"/>
  <c r="Q29" i="8" s="1"/>
  <c r="Q39" i="8" s="1"/>
  <c r="P24" i="8"/>
  <c r="N24" i="8"/>
  <c r="M24" i="8"/>
  <c r="I24" i="8"/>
  <c r="H24" i="8"/>
  <c r="F24" i="8"/>
  <c r="E24" i="8"/>
  <c r="E29" i="8" s="1"/>
  <c r="E39" i="8" s="1"/>
  <c r="D24" i="8"/>
  <c r="D29" i="8" s="1"/>
  <c r="D39" i="8" s="1"/>
  <c r="C24" i="8"/>
  <c r="B24" i="8"/>
  <c r="AA23" i="8"/>
  <c r="U23" i="8"/>
  <c r="L24" i="8"/>
  <c r="K23" i="8"/>
  <c r="AA22" i="8"/>
  <c r="U22" i="8"/>
  <c r="O22" i="8"/>
  <c r="K22" i="8"/>
  <c r="J24" i="8"/>
  <c r="AD21" i="8"/>
  <c r="AF21" i="8" s="1"/>
  <c r="AA21" i="8"/>
  <c r="U21" i="8"/>
  <c r="O21" i="8"/>
  <c r="AF20" i="8"/>
  <c r="AA20" i="8"/>
  <c r="O20" i="8"/>
  <c r="K20" i="8"/>
  <c r="AE15" i="8"/>
  <c r="AA15" i="8"/>
  <c r="K15" i="8"/>
  <c r="AE14" i="8"/>
  <c r="AA14" i="8"/>
  <c r="U14" i="8"/>
  <c r="O14" i="8"/>
  <c r="K14" i="8"/>
  <c r="AE13" i="8"/>
  <c r="AF13" i="8" s="1"/>
  <c r="AA13" i="8"/>
  <c r="U13" i="8"/>
  <c r="O13" i="8"/>
  <c r="K13" i="8"/>
  <c r="AE12" i="8"/>
  <c r="AD12" i="8"/>
  <c r="AA12" i="8"/>
  <c r="U12" i="8"/>
  <c r="O12" i="8"/>
  <c r="K12" i="8"/>
  <c r="AE10" i="8"/>
  <c r="AD10" i="8"/>
  <c r="AF10" i="8" s="1"/>
  <c r="AA10" i="8"/>
  <c r="U10" i="8"/>
  <c r="O10" i="8"/>
  <c r="K10" i="8"/>
  <c r="G10" i="8"/>
  <c r="AE9" i="8"/>
  <c r="AD9" i="8"/>
  <c r="AF9" i="8" s="1"/>
  <c r="AA9" i="8"/>
  <c r="U9" i="8"/>
  <c r="O9" i="8"/>
  <c r="K9" i="8"/>
  <c r="G9" i="8"/>
  <c r="AE8" i="8"/>
  <c r="AF8" i="8" s="1"/>
  <c r="U8" i="8"/>
  <c r="O8" i="8"/>
  <c r="K8" i="8"/>
  <c r="G8" i="8"/>
  <c r="AF7" i="8"/>
  <c r="AE7" i="8"/>
  <c r="U7" i="8"/>
  <c r="O7" i="8"/>
  <c r="K7" i="8"/>
  <c r="G7" i="8"/>
  <c r="AE6" i="8"/>
  <c r="AF6" i="8" s="1"/>
  <c r="U6" i="8"/>
  <c r="O6" i="8"/>
  <c r="K6" i="8"/>
  <c r="G6" i="8"/>
  <c r="AC24" i="7"/>
  <c r="AC29" i="7" s="1"/>
  <c r="AC39" i="7" s="1"/>
  <c r="W24" i="7"/>
  <c r="W29" i="7" s="1"/>
  <c r="W39" i="7" s="1"/>
  <c r="Q24" i="7"/>
  <c r="Q29" i="7" s="1"/>
  <c r="Q39" i="7" s="1"/>
  <c r="D24" i="7"/>
  <c r="D29" i="7" s="1"/>
  <c r="D39" i="7" s="1"/>
  <c r="E24" i="7"/>
  <c r="E29" i="7" s="1"/>
  <c r="E39" i="7" s="1"/>
  <c r="X29" i="8" l="1"/>
  <c r="G28" i="8"/>
  <c r="G24" i="8"/>
  <c r="I29" i="8"/>
  <c r="AA24" i="8"/>
  <c r="R29" i="8"/>
  <c r="C29" i="8"/>
  <c r="M29" i="8"/>
  <c r="Y29" i="8"/>
  <c r="AF12" i="8"/>
  <c r="AF15" i="8"/>
  <c r="AF14" i="8"/>
  <c r="O37" i="8"/>
  <c r="K37" i="8"/>
  <c r="AA37" i="8"/>
  <c r="P38" i="8"/>
  <c r="U37" i="8"/>
  <c r="AD37" i="8"/>
  <c r="AF37" i="8" s="1"/>
  <c r="AA33" i="8"/>
  <c r="N38" i="8"/>
  <c r="J38" i="8"/>
  <c r="K33" i="8"/>
  <c r="F38" i="8"/>
  <c r="X38" i="8"/>
  <c r="X39" i="8" s="1"/>
  <c r="R38" i="8"/>
  <c r="S38" i="8"/>
  <c r="O33" i="8"/>
  <c r="M38" i="8"/>
  <c r="I38" i="8"/>
  <c r="AD33" i="8"/>
  <c r="AF33" i="8" s="1"/>
  <c r="C38" i="8"/>
  <c r="S29" i="8"/>
  <c r="AB29" i="8"/>
  <c r="AB39" i="8" s="1"/>
  <c r="N29" i="8"/>
  <c r="J29" i="8"/>
  <c r="AF25" i="8"/>
  <c r="O28" i="8"/>
  <c r="AD28" i="8"/>
  <c r="K28" i="8"/>
  <c r="Z29" i="8"/>
  <c r="Z39" i="8" s="1"/>
  <c r="T29" i="8"/>
  <c r="T39" i="8" s="1"/>
  <c r="O24" i="8"/>
  <c r="V29" i="8"/>
  <c r="P29" i="8"/>
  <c r="U24" i="8"/>
  <c r="Y39" i="8"/>
  <c r="K24" i="8"/>
  <c r="U28" i="8"/>
  <c r="F29" i="8"/>
  <c r="U33" i="8"/>
  <c r="B38" i="8"/>
  <c r="H38" i="8"/>
  <c r="L38" i="8"/>
  <c r="AF22" i="8"/>
  <c r="AD24" i="8"/>
  <c r="AF24" i="8" s="1"/>
  <c r="AA28" i="8"/>
  <c r="V38" i="8"/>
  <c r="AF23" i="8"/>
  <c r="B29" i="8"/>
  <c r="H29" i="8"/>
  <c r="L29" i="8"/>
  <c r="O23" i="8"/>
  <c r="AD22" i="7"/>
  <c r="AD36" i="7"/>
  <c r="AD35" i="7"/>
  <c r="AD34" i="7"/>
  <c r="AD32" i="7"/>
  <c r="AD31" i="7"/>
  <c r="AD30" i="7"/>
  <c r="AD27" i="7"/>
  <c r="AD26" i="7"/>
  <c r="AD25" i="7"/>
  <c r="AD21" i="7"/>
  <c r="AA36" i="7"/>
  <c r="AA35" i="7"/>
  <c r="AA34" i="7"/>
  <c r="AA32" i="7"/>
  <c r="AA31" i="7"/>
  <c r="AA30" i="7"/>
  <c r="AA27" i="7"/>
  <c r="AA26" i="7"/>
  <c r="AA25" i="7"/>
  <c r="AA22" i="7"/>
  <c r="AA21" i="7"/>
  <c r="U36" i="7"/>
  <c r="U35" i="7"/>
  <c r="U34" i="7"/>
  <c r="U32" i="7"/>
  <c r="U31" i="7"/>
  <c r="U30" i="7"/>
  <c r="U27" i="7"/>
  <c r="U26" i="7"/>
  <c r="U25" i="7"/>
  <c r="U22" i="7"/>
  <c r="U21" i="7"/>
  <c r="AD23" i="7"/>
  <c r="AA23" i="7"/>
  <c r="U23" i="7"/>
  <c r="AB37" i="7"/>
  <c r="Z37" i="7"/>
  <c r="Y37" i="7"/>
  <c r="X37" i="7"/>
  <c r="V37" i="7"/>
  <c r="T37" i="7"/>
  <c r="S37" i="7"/>
  <c r="R37" i="7"/>
  <c r="P37" i="7"/>
  <c r="N37" i="7"/>
  <c r="M37" i="7"/>
  <c r="L37" i="7"/>
  <c r="J37" i="7"/>
  <c r="I37" i="7"/>
  <c r="H37" i="7"/>
  <c r="F37" i="7"/>
  <c r="C37" i="7"/>
  <c r="B37" i="7"/>
  <c r="AE36" i="7"/>
  <c r="O36" i="7"/>
  <c r="K36" i="7"/>
  <c r="AE35" i="7"/>
  <c r="O35" i="7"/>
  <c r="K35" i="7"/>
  <c r="AE34" i="7"/>
  <c r="O34" i="7"/>
  <c r="AB33" i="7"/>
  <c r="Z33" i="7"/>
  <c r="Y33" i="7"/>
  <c r="X33" i="7"/>
  <c r="V33" i="7"/>
  <c r="T33" i="7"/>
  <c r="S33" i="7"/>
  <c r="R33" i="7"/>
  <c r="P33" i="7"/>
  <c r="N33" i="7"/>
  <c r="M33" i="7"/>
  <c r="L33" i="7"/>
  <c r="J33" i="7"/>
  <c r="I33" i="7"/>
  <c r="H33" i="7"/>
  <c r="F33" i="7"/>
  <c r="C33" i="7"/>
  <c r="B33" i="7"/>
  <c r="AE32" i="7"/>
  <c r="O32" i="7"/>
  <c r="K32" i="7"/>
  <c r="AE31" i="7"/>
  <c r="AE30" i="7"/>
  <c r="O30" i="7"/>
  <c r="K30" i="7"/>
  <c r="AB28" i="7"/>
  <c r="Z28" i="7"/>
  <c r="Y28" i="7"/>
  <c r="X28" i="7"/>
  <c r="V28" i="7"/>
  <c r="T28" i="7"/>
  <c r="S28" i="7"/>
  <c r="R28" i="7"/>
  <c r="P28" i="7"/>
  <c r="N28" i="7"/>
  <c r="M28" i="7"/>
  <c r="L28" i="7"/>
  <c r="J28" i="7"/>
  <c r="I28" i="7"/>
  <c r="H28" i="7"/>
  <c r="F28" i="7"/>
  <c r="C28" i="7"/>
  <c r="B28" i="7"/>
  <c r="AE27" i="7"/>
  <c r="O27" i="7"/>
  <c r="K27" i="7"/>
  <c r="AE26" i="7"/>
  <c r="O26" i="7"/>
  <c r="K26" i="7"/>
  <c r="AE25" i="7"/>
  <c r="O25" i="7"/>
  <c r="K25" i="7"/>
  <c r="AB24" i="7"/>
  <c r="Z24" i="7"/>
  <c r="Y24" i="7"/>
  <c r="X24" i="7"/>
  <c r="V24" i="7"/>
  <c r="T24" i="7"/>
  <c r="S24" i="7"/>
  <c r="R24" i="7"/>
  <c r="P24" i="7"/>
  <c r="N24" i="7"/>
  <c r="M24" i="7"/>
  <c r="L24" i="7"/>
  <c r="I24" i="7"/>
  <c r="H24" i="7"/>
  <c r="F24" i="7"/>
  <c r="C24" i="7"/>
  <c r="B24" i="7"/>
  <c r="AE23" i="7"/>
  <c r="O23" i="7"/>
  <c r="K23" i="7"/>
  <c r="O22" i="7"/>
  <c r="K22" i="7"/>
  <c r="J24" i="7"/>
  <c r="O21" i="7"/>
  <c r="K21" i="7"/>
  <c r="AE15" i="7"/>
  <c r="AF15" i="7" s="1"/>
  <c r="AE14" i="7"/>
  <c r="AF14" i="7" s="1"/>
  <c r="AE13" i="7"/>
  <c r="AE12" i="7"/>
  <c r="O12" i="7"/>
  <c r="K12" i="7"/>
  <c r="AE10" i="7"/>
  <c r="AD10" i="7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G28" i="7" l="1"/>
  <c r="G24" i="7"/>
  <c r="R39" i="8"/>
  <c r="G29" i="8"/>
  <c r="I39" i="8"/>
  <c r="C39" i="8"/>
  <c r="AF10" i="7"/>
  <c r="P29" i="7"/>
  <c r="AA29" i="8"/>
  <c r="O29" i="8"/>
  <c r="M39" i="8"/>
  <c r="P39" i="8"/>
  <c r="B39" i="8"/>
  <c r="N39" i="8"/>
  <c r="AF13" i="7"/>
  <c r="AF32" i="7"/>
  <c r="N38" i="7"/>
  <c r="AF36" i="7"/>
  <c r="F38" i="7"/>
  <c r="U38" i="8"/>
  <c r="C38" i="7"/>
  <c r="AF35" i="7"/>
  <c r="K37" i="7"/>
  <c r="O37" i="7"/>
  <c r="J38" i="7"/>
  <c r="AF34" i="7"/>
  <c r="R38" i="7"/>
  <c r="AB38" i="7"/>
  <c r="X38" i="7"/>
  <c r="AA37" i="7"/>
  <c r="V38" i="7"/>
  <c r="U37" i="7"/>
  <c r="AD37" i="7"/>
  <c r="J39" i="8"/>
  <c r="S39" i="8"/>
  <c r="Y38" i="7"/>
  <c r="AA33" i="7"/>
  <c r="U33" i="7"/>
  <c r="AD33" i="7"/>
  <c r="K29" i="8"/>
  <c r="U29" i="8"/>
  <c r="L29" i="7"/>
  <c r="AA28" i="7"/>
  <c r="K28" i="7"/>
  <c r="AF25" i="7"/>
  <c r="AF28" i="8"/>
  <c r="AB29" i="7"/>
  <c r="U28" i="7"/>
  <c r="AD28" i="7"/>
  <c r="AA24" i="7"/>
  <c r="V39" i="8"/>
  <c r="AA39" i="8" s="1"/>
  <c r="AA38" i="8"/>
  <c r="F39" i="8"/>
  <c r="O38" i="8"/>
  <c r="L39" i="8"/>
  <c r="AD29" i="8"/>
  <c r="K38" i="8"/>
  <c r="H39" i="8"/>
  <c r="AD38" i="8"/>
  <c r="U24" i="7"/>
  <c r="O24" i="7"/>
  <c r="I29" i="7"/>
  <c r="AD24" i="7"/>
  <c r="AF23" i="7"/>
  <c r="O20" i="7"/>
  <c r="F29" i="7"/>
  <c r="R29" i="7"/>
  <c r="X29" i="7"/>
  <c r="X39" i="7" s="1"/>
  <c r="O33" i="7"/>
  <c r="S38" i="7"/>
  <c r="M29" i="7"/>
  <c r="S29" i="7"/>
  <c r="K33" i="7"/>
  <c r="K20" i="7"/>
  <c r="U20" i="7"/>
  <c r="N29" i="7"/>
  <c r="T38" i="7"/>
  <c r="Z38" i="7"/>
  <c r="AF20" i="7"/>
  <c r="T29" i="7"/>
  <c r="C29" i="7"/>
  <c r="J29" i="7"/>
  <c r="V29" i="7"/>
  <c r="H38" i="7"/>
  <c r="L38" i="7"/>
  <c r="B29" i="7"/>
  <c r="O28" i="7"/>
  <c r="H29" i="7"/>
  <c r="Y29" i="7"/>
  <c r="Z29" i="7"/>
  <c r="AF27" i="7"/>
  <c r="AF31" i="7"/>
  <c r="AF21" i="7"/>
  <c r="AF26" i="7"/>
  <c r="AF30" i="7"/>
  <c r="AF12" i="7"/>
  <c r="AE24" i="7"/>
  <c r="K24" i="7"/>
  <c r="AE22" i="7"/>
  <c r="AF22" i="7" s="1"/>
  <c r="AE28" i="7"/>
  <c r="AE33" i="7"/>
  <c r="B38" i="7"/>
  <c r="P38" i="7"/>
  <c r="I38" i="7"/>
  <c r="M38" i="7"/>
  <c r="AE37" i="7"/>
  <c r="H20" i="6"/>
  <c r="L39" i="7" l="1"/>
  <c r="G29" i="7"/>
  <c r="U39" i="8"/>
  <c r="G39" i="8"/>
  <c r="K39" i="8"/>
  <c r="N39" i="7"/>
  <c r="C39" i="7"/>
  <c r="F39" i="7"/>
  <c r="O39" i="8"/>
  <c r="AB39" i="7"/>
  <c r="J39" i="7"/>
  <c r="U38" i="7"/>
  <c r="AF37" i="7"/>
  <c r="Y39" i="7"/>
  <c r="AA38" i="7"/>
  <c r="AF38" i="8"/>
  <c r="Z39" i="7"/>
  <c r="S39" i="7"/>
  <c r="AF33" i="7"/>
  <c r="AD38" i="7"/>
  <c r="U29" i="7"/>
  <c r="T39" i="7"/>
  <c r="AF24" i="7"/>
  <c r="AF29" i="8"/>
  <c r="AD39" i="8"/>
  <c r="V39" i="7"/>
  <c r="AA29" i="7"/>
  <c r="R39" i="7"/>
  <c r="I39" i="7"/>
  <c r="AD29" i="7"/>
  <c r="O29" i="7"/>
  <c r="AE29" i="7"/>
  <c r="K29" i="7"/>
  <c r="H39" i="7"/>
  <c r="M39" i="7"/>
  <c r="O39" i="7" s="1"/>
  <c r="AF28" i="7"/>
  <c r="AE38" i="7"/>
  <c r="P39" i="7"/>
  <c r="K38" i="7"/>
  <c r="B39" i="7"/>
  <c r="O38" i="7"/>
  <c r="K20" i="4"/>
  <c r="G39" i="7" l="1"/>
  <c r="AA39" i="7"/>
  <c r="AF39" i="8"/>
  <c r="AF38" i="7"/>
  <c r="AE39" i="7"/>
  <c r="U39" i="7"/>
  <c r="K39" i="7"/>
  <c r="AF29" i="7"/>
  <c r="AD39" i="7"/>
  <c r="AA12" i="5"/>
  <c r="AA13" i="5"/>
  <c r="AA14" i="5"/>
  <c r="AA15" i="5"/>
  <c r="AA16" i="5"/>
  <c r="AA17" i="5"/>
  <c r="AA18" i="5"/>
  <c r="AF39" i="7" l="1"/>
  <c r="K19" i="4"/>
  <c r="AA15" i="4"/>
  <c r="AA16" i="4"/>
  <c r="AA17" i="4"/>
  <c r="Y15" i="4"/>
  <c r="Y16" i="4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AA18" i="6" s="1"/>
  <c r="Z18" i="6"/>
  <c r="X18" i="6"/>
  <c r="V18" i="6"/>
  <c r="U18" i="6"/>
  <c r="W18" i="6" s="1"/>
  <c r="T18" i="6"/>
  <c r="S18" i="6"/>
  <c r="Q18" i="6"/>
  <c r="P18" i="6"/>
  <c r="R18" i="6" s="1"/>
  <c r="O18" i="6"/>
  <c r="N18" i="6"/>
  <c r="L18" i="6"/>
  <c r="K18" i="6"/>
  <c r="M18" i="6" s="1"/>
  <c r="J18" i="6"/>
  <c r="H18" i="6"/>
  <c r="G18" i="6"/>
  <c r="F18" i="6"/>
  <c r="I18" i="6" s="1"/>
  <c r="D18" i="6"/>
  <c r="C18" i="6"/>
  <c r="B18" i="6"/>
  <c r="E18" i="6"/>
  <c r="X18" i="5"/>
  <c r="Y18" i="5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I33" i="4" l="1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W13" i="5"/>
  <c r="R13" i="5"/>
  <c r="M13" i="5"/>
  <c r="I13" i="5"/>
  <c r="E13" i="5"/>
  <c r="Y12" i="5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1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<sst xmlns="http://schemas.openxmlformats.org/spreadsheetml/2006/main" count="394" uniqueCount="101">
  <si>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</si>
  <si>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</si>
  <si>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</si>
  <si>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</si>
  <si>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</si>
  <si>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</si>
  <si>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</si>
  <si>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</si>
  <si>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</si>
  <si>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</si>
  <si>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</si>
  <si>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</si>
  <si>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</si>
  <si>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</si>
  <si>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</si>
  <si>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</si>
  <si>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</si>
  <si>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</si>
  <si>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</si>
  <si>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</si>
  <si>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</si>
  <si>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</si>
  <si>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</si>
  <si>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</si>
  <si>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</si>
  <si>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</si>
  <si>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</si>
  <si>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</si>
  <si>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</si>
  <si>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</si>
  <si>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</si>
  <si>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</si>
  <si>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</si>
  <si>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</si>
  <si>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</si>
  <si>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</si>
  <si>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</si>
  <si>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</si>
  <si>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</si>
  <si>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</si>
  <si>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</si>
  <si>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</si>
  <si>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</si>
  <si>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</si>
  <si>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</si>
  <si>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</si>
  <si>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</si>
  <si>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</si>
  <si>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</si>
  <si>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</si>
  <si>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</si>
  <si>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</si>
  <si>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</si>
  <si>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</si>
  <si>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</si>
  <si>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</si>
  <si>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</si>
  <si>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</si>
  <si>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</si>
  <si>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</si>
  <si>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</si>
  <si>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</si>
  <si>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</si>
  <si>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</si>
  <si>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</si>
  <si>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</si>
  <si>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</si>
  <si>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</si>
  <si>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</si>
  <si>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</si>
  <si>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</si>
  <si>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</si>
  <si>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</si>
  <si>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</si>
  <si>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</si>
  <si>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</si>
  <si>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</si>
  <si>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</si>
  <si>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</si>
  <si>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</si>
  <si>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</si>
  <si>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</si>
  <si>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</si>
  <si>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</si>
  <si>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</si>
  <si>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</si>
  <si>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</si>
  <si>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</si>
  <si>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</si>
  <si>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</si>
  <si>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</si>
  <si>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</si>
  <si>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</si>
  <si>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</si>
  <si>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</si>
  <si>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</si>
  <si>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</si>
  <si>
    <t>2020년 계</t>
  </si>
  <si>
    <t>2021년 계</t>
    <phoneticPr fontId="9" type="noConversion"/>
  </si>
  <si>
    <t>2021년 계</t>
    <phoneticPr fontId="9" type="noConversion"/>
  </si>
  <si>
    <t>2021년 SCRAP 매출 현황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</si>
</sst>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_-* #,##0.00_-;\-* #,##0.00_-;_-* &quot;-&quot;_-;_-@_-"/>
    <numFmt numFmtId="178" formatCode="0.00_);[Red]\(0.00\)"/>
    <numFmt numFmtId="179" formatCode="0.00_ "/>
    <numFmt numFmtId="180" formatCode="&quot;RM&quot;#,##0.00_);[Red]\(&quot;RM&quot;#,##0.00\)"/>
    <numFmt numFmtId="181" formatCode="_(&quot;$&quot;* #,##0_);_(&quot;$&quot;* \(#,##0\);_(&quot;$&quot;* &quot;-&quot;_);_(@_)"/>
    <numFmt numFmtId="182" formatCode="_(&quot;RM&quot;* #,##0.00_);_(&quot;RM&quot;* \(#,##0.00\);_(&quot;RM&quot;* &quot;-&quot;??_);_(@_)"/>
    <numFmt numFmtId="183" formatCode="_(&quot;$&quot;* #,##0.00_);_(&quot;$&quot;* \(#,##0.00\);_(&quot;$&quot;* &quot;-&quot;??_);_(@_)"/>
    <numFmt numFmtId="184" formatCode="&quot; &quot;@"/>
    <numFmt numFmtId="185" formatCode="#,##0&quot;  &quot;"/>
    <numFmt numFmtId="186" formatCode="#,##0_ "/>
    <numFmt numFmtId="187" formatCode="0.000"/>
    <numFmt numFmtId="188" formatCode="\-\2\2\4&quot; &quot;"/>
    <numFmt numFmtId="189" formatCode="\-\1&quot; &quot;"/>
    <numFmt numFmtId="190" formatCode="\-\1\4\4&quot; &quot;"/>
    <numFmt numFmtId="191" formatCode="&quot;₩&quot;\ #,##0.00;[Red]&quot;₩&quot;\ \-#,##0.00"/>
    <numFmt numFmtId="192" formatCode="\$#.00"/>
    <numFmt numFmtId="193" formatCode="\$#,##0.00"/>
    <numFmt numFmtId="194" formatCode="#,##0\ \ \ \ \ "/>
    <numFmt numFmtId="195" formatCode="#,##0.000;[Red]&quot;-&quot;#,##0.000"/>
    <numFmt numFmtId="196" formatCode="0_ "/>
    <numFmt numFmtId="197" formatCode="#.##"/>
    <numFmt numFmtId="198" formatCode="&quot;₩&quot;#,##0"/>
    <numFmt numFmtId="199" formatCode="%#.00"/>
    <numFmt numFmtId="200" formatCode="0.0%"/>
    <numFmt numFmtId="201" formatCode="#,##0.0&quot;     &quot;"/>
    <numFmt numFmtId="202" formatCode="\-\2\2\5&quot; &quot;"/>
    <numFmt numFmtId="203" formatCode="0.00000"/>
    <numFmt numFmtId="204" formatCode="\1\4\4&quot; &quot;"/>
    <numFmt numFmtId="205" formatCode="##,##0"/>
    <numFmt numFmtId="206" formatCode="#,##0.00_ "/>
    <numFmt numFmtId="207" formatCode="yy&quot;년&quot;\ mm&quot;월&quot;\ dd&quot;일 &quot;"/>
    <numFmt numFmtId="208" formatCode="0.0000%"/>
    <numFmt numFmtId="209" formatCode="&quot;₩&quot;#,##0;&quot;₩&quot;&quot;₩&quot;\!\-#,##0"/>
    <numFmt numFmtId="210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tted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41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4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5" fontId="36" fillId="0" borderId="0" applyFill="0" applyBorder="0" applyAlignment="0"/>
    <xf numFmtId="186" fontId="25" fillId="0" borderId="0" applyFill="0" applyBorder="0" applyAlignment="0"/>
    <xf numFmtId="187" fontId="39" fillId="0" borderId="0" applyFill="0" applyBorder="0" applyAlignment="0"/>
    <xf numFmtId="188" fontId="36" fillId="0" borderId="0" applyFill="0" applyBorder="0" applyAlignment="0"/>
    <xf numFmtId="189" fontId="36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1" fontId="30" fillId="0" borderId="0" applyFont="0" applyFill="0" applyBorder="0" applyAlignment="0" applyProtection="0"/>
    <xf numFmtId="192" fontId="43" fillId="0" borderId="0">
      <protection locked="0"/>
    </xf>
    <xf numFmtId="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3" fontId="46" fillId="0" borderId="130" applyFill="0" applyBorder="0" applyAlignment="0"/>
    <xf numFmtId="193" fontId="46" fillId="0" borderId="130" applyFill="0" applyBorder="0" applyAlignment="0"/>
    <xf numFmtId="0" fontId="25" fillId="0" borderId="0" applyFont="0" applyFill="0" applyBorder="0" applyAlignment="0" applyProtection="0"/>
    <xf numFmtId="194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5" fontId="25" fillId="0" borderId="0">
      <protection locked="0"/>
    </xf>
    <xf numFmtId="196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7" fontId="25" fillId="0" borderId="0">
      <protection locked="0"/>
    </xf>
    <xf numFmtId="197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198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199" fontId="43" fillId="0" borderId="0">
      <protection locked="0"/>
    </xf>
    <xf numFmtId="200" fontId="29" fillId="0" borderId="0" applyFont="0" applyFill="0" applyBorder="0" applyAlignment="0" applyProtection="0"/>
    <xf numFmtId="189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2" fontId="36" fillId="0" borderId="0" applyFont="0" applyFill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3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2" fontId="36" fillId="0" borderId="0" applyFill="0" applyBorder="0" applyAlignment="0"/>
    <xf numFmtId="204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5" fontId="7" fillId="0" borderId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6" fontId="88" fillId="0" borderId="0" applyFont="0" applyFill="0" applyBorder="0" applyAlignment="0" applyProtection="0"/>
    <xf numFmtId="207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08" fontId="25" fillId="0" borderId="0" applyFont="0" applyFill="0" applyBorder="0" applyAlignment="0" applyProtection="0"/>
    <xf numFmtId="209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56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6" fontId="0" fillId="0" borderId="0" xfId="1" applyNumberFormat="1" applyFont="1" applyAlignment="1">
      <alignment horizontal="right"/>
    </xf>
    <xf numFmtId="41" fontId="11" fillId="0" borderId="0" xfId="1" applyFont="1"/>
    <xf numFmtId="0" fontId="12" fillId="0" borderId="0" xfId="0" applyFont="1"/>
    <xf numFmtId="176" fontId="12" fillId="0" borderId="0" xfId="0" applyNumberFormat="1" applyFont="1" applyAlignment="1">
      <alignment horizontal="right"/>
    </xf>
    <xf numFmtId="41" fontId="11" fillId="0" borderId="0" xfId="1" applyNumberFormat="1" applyFont="1"/>
    <xf numFmtId="177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4" fillId="0" borderId="17" xfId="1" applyNumberFormat="1" applyFont="1" applyBorder="1" applyAlignment="1">
      <alignment horizontal="center" vertical="center" wrapText="1"/>
    </xf>
    <xf numFmtId="176" fontId="14" fillId="0" borderId="18" xfId="1" applyNumberFormat="1" applyFont="1" applyBorder="1" applyAlignment="1">
      <alignment horizontal="center" vertical="center" wrapText="1"/>
    </xf>
    <xf numFmtId="41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6" fontId="14" fillId="0" borderId="18" xfId="1" applyNumberFormat="1" applyFont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6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1" fontId="14" fillId="0" borderId="23" xfId="1" applyFont="1" applyBorder="1" applyAlignment="1">
      <alignment horizontal="center" vertical="center"/>
    </xf>
    <xf numFmtId="177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1" applyNumberFormat="1" applyFont="1" applyBorder="1" applyAlignment="1">
      <alignment horizontal="right" vertical="center"/>
    </xf>
    <xf numFmtId="176" fontId="15" fillId="0" borderId="27" xfId="1" applyNumberFormat="1" applyFont="1" applyBorder="1" applyAlignment="1">
      <alignment horizontal="right" vertical="center"/>
    </xf>
    <xf numFmtId="41" fontId="20" fillId="0" borderId="28" xfId="1" applyFont="1" applyBorder="1" applyAlignment="1">
      <alignment horizontal="center" vertical="center"/>
    </xf>
    <xf numFmtId="178" fontId="21" fillId="0" borderId="29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right" vertical="center"/>
    </xf>
    <xf numFmtId="176" fontId="15" fillId="0" borderId="28" xfId="1" applyNumberFormat="1" applyFont="1" applyBorder="1" applyAlignment="1">
      <alignment horizontal="right" vertical="center"/>
    </xf>
    <xf numFmtId="41" fontId="20" fillId="0" borderId="28" xfId="1" applyNumberFormat="1" applyFont="1" applyBorder="1" applyAlignment="1">
      <alignment horizontal="center" vertical="center"/>
    </xf>
    <xf numFmtId="178" fontId="21" fillId="0" borderId="30" xfId="0" applyNumberFormat="1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right" vertical="center"/>
    </xf>
    <xf numFmtId="178" fontId="14" fillId="0" borderId="31" xfId="0" applyNumberFormat="1" applyFont="1" applyBorder="1" applyAlignment="1">
      <alignment horizontal="center" vertical="center"/>
    </xf>
    <xf numFmtId="177" fontId="22" fillId="0" borderId="25" xfId="1" applyNumberFormat="1" applyFont="1" applyBorder="1" applyAlignment="1">
      <alignment horizontal="center" vertical="center"/>
    </xf>
    <xf numFmtId="41" fontId="20" fillId="0" borderId="32" xfId="1" applyFont="1" applyBorder="1" applyAlignment="1">
      <alignment horizontal="center" vertical="center"/>
    </xf>
    <xf numFmtId="178" fontId="21" fillId="0" borderId="33" xfId="1" applyNumberFormat="1" applyFont="1" applyBorder="1" applyAlignment="1">
      <alignment horizontal="center" vertical="center"/>
    </xf>
    <xf numFmtId="176" fontId="15" fillId="0" borderId="34" xfId="1" applyNumberFormat="1" applyFont="1" applyBorder="1" applyAlignment="1">
      <alignment horizontal="right" vertical="center"/>
    </xf>
    <xf numFmtId="176" fontId="15" fillId="0" borderId="35" xfId="1" applyNumberFormat="1" applyFont="1" applyBorder="1" applyAlignment="1">
      <alignment horizontal="right" vertical="center"/>
    </xf>
    <xf numFmtId="41" fontId="20" fillId="0" borderId="36" xfId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right" vertical="center"/>
    </xf>
    <xf numFmtId="176" fontId="15" fillId="0" borderId="36" xfId="1" applyNumberFormat="1" applyFont="1" applyBorder="1" applyAlignment="1">
      <alignment horizontal="right" vertical="center"/>
    </xf>
    <xf numFmtId="41" fontId="20" fillId="0" borderId="36" xfId="1" applyNumberFormat="1" applyFont="1" applyBorder="1" applyAlignment="1">
      <alignment horizontal="center" vertical="center"/>
    </xf>
    <xf numFmtId="176" fontId="15" fillId="0" borderId="35" xfId="0" applyNumberFormat="1" applyFont="1" applyBorder="1" applyAlignment="1">
      <alignment horizontal="right" vertical="center"/>
    </xf>
    <xf numFmtId="178" fontId="21" fillId="0" borderId="37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7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6" fontId="15" fillId="0" borderId="39" xfId="1" applyNumberFormat="1" applyFont="1" applyBorder="1" applyAlignment="1">
      <alignment horizontal="right" vertical="center"/>
    </xf>
    <xf numFmtId="176" fontId="15" fillId="0" borderId="40" xfId="1" applyNumberFormat="1" applyFont="1" applyBorder="1" applyAlignment="1">
      <alignment horizontal="right" vertical="center"/>
    </xf>
    <xf numFmtId="41" fontId="20" fillId="0" borderId="41" xfId="1" applyFont="1" applyBorder="1" applyAlignment="1">
      <alignment horizontal="center" vertical="center"/>
    </xf>
    <xf numFmtId="176" fontId="15" fillId="0" borderId="39" xfId="0" applyNumberFormat="1" applyFont="1" applyBorder="1" applyAlignment="1">
      <alignment horizontal="right" vertical="center"/>
    </xf>
    <xf numFmtId="176" fontId="15" fillId="0" borderId="41" xfId="1" applyNumberFormat="1" applyFont="1" applyBorder="1" applyAlignment="1">
      <alignment horizontal="right" vertical="center"/>
    </xf>
    <xf numFmtId="41" fontId="20" fillId="0" borderId="41" xfId="1" applyNumberFormat="1" applyFont="1" applyBorder="1" applyAlignment="1">
      <alignment horizontal="center" vertical="center"/>
    </xf>
    <xf numFmtId="176" fontId="15" fillId="0" borderId="40" xfId="0" applyNumberFormat="1" applyFont="1" applyBorder="1" applyAlignment="1">
      <alignment horizontal="right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6" fontId="15" fillId="0" borderId="44" xfId="1" applyNumberFormat="1" applyFont="1" applyBorder="1" applyAlignment="1">
      <alignment horizontal="right" vertical="center"/>
    </xf>
    <xf numFmtId="176" fontId="15" fillId="0" borderId="45" xfId="1" applyNumberFormat="1" applyFont="1" applyBorder="1" applyAlignment="1">
      <alignment horizontal="right" vertical="center"/>
    </xf>
    <xf numFmtId="178" fontId="21" fillId="0" borderId="47" xfId="1" applyNumberFormat="1" applyFont="1" applyBorder="1" applyAlignment="1">
      <alignment horizontal="center" vertical="center"/>
    </xf>
    <xf numFmtId="176" fontId="15" fillId="0" borderId="46" xfId="1" applyNumberFormat="1" applyFont="1" applyBorder="1" applyAlignment="1">
      <alignment horizontal="right" vertical="center"/>
    </xf>
    <xf numFmtId="178" fontId="21" fillId="0" borderId="48" xfId="1" applyNumberFormat="1" applyFont="1" applyBorder="1" applyAlignment="1">
      <alignment horizontal="center" vertical="center"/>
    </xf>
    <xf numFmtId="178" fontId="15" fillId="0" borderId="49" xfId="1" applyNumberFormat="1" applyFont="1" applyBorder="1" applyAlignment="1">
      <alignment horizontal="center" vertical="center"/>
    </xf>
    <xf numFmtId="43" fontId="23" fillId="0" borderId="43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6" fontId="14" fillId="0" borderId="72" xfId="1" applyNumberFormat="1" applyFont="1" applyFill="1" applyBorder="1" applyAlignment="1">
      <alignment horizontal="right" vertical="center"/>
    </xf>
    <xf numFmtId="176" fontId="14" fillId="0" borderId="73" xfId="1" applyNumberFormat="1" applyFont="1" applyFill="1" applyBorder="1" applyAlignment="1">
      <alignment horizontal="right" vertical="center"/>
    </xf>
    <xf numFmtId="41" fontId="18" fillId="0" borderId="74" xfId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6" fontId="14" fillId="0" borderId="82" xfId="1" applyNumberFormat="1" applyFont="1" applyFill="1" applyBorder="1" applyAlignment="1">
      <alignment horizontal="right" vertical="center"/>
    </xf>
    <xf numFmtId="176" fontId="14" fillId="0" borderId="83" xfId="1" applyNumberFormat="1" applyFont="1" applyFill="1" applyBorder="1" applyAlignment="1">
      <alignment horizontal="right" vertical="center"/>
    </xf>
    <xf numFmtId="176" fontId="14" fillId="0" borderId="82" xfId="0" applyNumberFormat="1" applyFont="1" applyFill="1" applyBorder="1" applyAlignment="1">
      <alignment horizontal="right" vertical="center"/>
    </xf>
    <xf numFmtId="176" fontId="14" fillId="0" borderId="84" xfId="1" applyNumberFormat="1" applyFont="1" applyFill="1" applyBorder="1" applyAlignment="1">
      <alignment horizontal="right" vertical="center"/>
    </xf>
    <xf numFmtId="176" fontId="14" fillId="0" borderId="91" xfId="1" applyNumberFormat="1" applyFont="1" applyFill="1" applyBorder="1" applyAlignment="1">
      <alignment horizontal="right" vertical="center"/>
    </xf>
    <xf numFmtId="176" fontId="14" fillId="0" borderId="53" xfId="1" applyNumberFormat="1" applyFont="1" applyFill="1" applyBorder="1" applyAlignment="1">
      <alignment horizontal="right" vertical="center"/>
    </xf>
    <xf numFmtId="176" fontId="14" fillId="0" borderId="54" xfId="1" applyNumberFormat="1" applyFont="1" applyFill="1" applyBorder="1" applyAlignment="1">
      <alignment horizontal="right" vertical="center"/>
    </xf>
    <xf numFmtId="41" fontId="18" fillId="0" borderId="55" xfId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right" vertical="center"/>
    </xf>
    <xf numFmtId="176" fontId="14" fillId="0" borderId="55" xfId="1" applyNumberFormat="1" applyFont="1" applyFill="1" applyBorder="1" applyAlignment="1">
      <alignment horizontal="right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right" vertical="center"/>
    </xf>
    <xf numFmtId="178" fontId="14" fillId="0" borderId="59" xfId="0" applyNumberFormat="1" applyFont="1" applyFill="1" applyBorder="1" applyAlignment="1">
      <alignment horizontal="center" vertical="center"/>
    </xf>
    <xf numFmtId="177" fontId="16" fillId="0" borderId="52" xfId="1" applyNumberFormat="1" applyFont="1" applyFill="1" applyBorder="1" applyAlignment="1">
      <alignment horizontal="center" vertical="center"/>
    </xf>
    <xf numFmtId="41" fontId="18" fillId="0" borderId="60" xfId="1" applyFont="1" applyFill="1" applyBorder="1" applyAlignment="1">
      <alignment horizontal="center" vertical="center"/>
    </xf>
    <xf numFmtId="178" fontId="19" fillId="0" borderId="61" xfId="1" applyNumberFormat="1" applyFont="1" applyFill="1" applyBorder="1" applyAlignment="1">
      <alignment horizontal="center" vertical="center"/>
    </xf>
    <xf numFmtId="176" fontId="14" fillId="0" borderId="63" xfId="1" applyNumberFormat="1" applyFont="1" applyFill="1" applyBorder="1" applyAlignment="1">
      <alignment horizontal="right" vertical="center"/>
    </xf>
    <xf numFmtId="176" fontId="14" fillId="0" borderId="64" xfId="1" applyNumberFormat="1" applyFont="1" applyFill="1" applyBorder="1" applyAlignment="1">
      <alignment horizontal="right" vertical="center"/>
    </xf>
    <xf numFmtId="41" fontId="18" fillId="0" borderId="65" xfId="1" applyFont="1" applyFill="1" applyBorder="1" applyAlignment="1">
      <alignment horizontal="center" vertical="center"/>
    </xf>
    <xf numFmtId="178" fontId="21" fillId="0" borderId="66" xfId="0" applyNumberFormat="1" applyFont="1" applyFill="1" applyBorder="1" applyAlignment="1">
      <alignment horizontal="center" vertical="center"/>
    </xf>
    <xf numFmtId="176" fontId="14" fillId="0" borderId="63" xfId="0" applyNumberFormat="1" applyFont="1" applyFill="1" applyBorder="1" applyAlignment="1">
      <alignment horizontal="right" vertical="center"/>
    </xf>
    <xf numFmtId="176" fontId="14" fillId="0" borderId="65" xfId="1" applyNumberFormat="1" applyFont="1" applyFill="1" applyBorder="1" applyAlignment="1">
      <alignment horizontal="right" vertical="center"/>
    </xf>
    <xf numFmtId="178" fontId="21" fillId="0" borderId="67" xfId="0" applyNumberFormat="1" applyFont="1" applyFill="1" applyBorder="1" applyAlignment="1">
      <alignment horizontal="center" vertical="center"/>
    </xf>
    <xf numFmtId="176" fontId="14" fillId="0" borderId="64" xfId="0" applyNumberFormat="1" applyFont="1" applyFill="1" applyBorder="1" applyAlignment="1">
      <alignment horizontal="right" vertical="center"/>
    </xf>
    <xf numFmtId="178" fontId="14" fillId="0" borderId="68" xfId="0" applyNumberFormat="1" applyFont="1" applyFill="1" applyBorder="1" applyAlignment="1">
      <alignment horizontal="center" vertical="center"/>
    </xf>
    <xf numFmtId="177" fontId="16" fillId="0" borderId="62" xfId="1" applyNumberFormat="1" applyFont="1" applyFill="1" applyBorder="1" applyAlignment="1">
      <alignment horizontal="center" vertical="center"/>
    </xf>
    <xf numFmtId="41" fontId="18" fillId="0" borderId="69" xfId="1" applyFont="1" applyFill="1" applyBorder="1" applyAlignment="1">
      <alignment horizontal="center" vertical="center"/>
    </xf>
    <xf numFmtId="178" fontId="19" fillId="0" borderId="70" xfId="1" applyNumberFormat="1" applyFont="1" applyFill="1" applyBorder="1" applyAlignment="1">
      <alignment horizontal="center" vertical="center"/>
    </xf>
    <xf numFmtId="178" fontId="21" fillId="0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Fill="1" applyBorder="1" applyAlignment="1">
      <alignment horizontal="center" vertical="center"/>
    </xf>
    <xf numFmtId="178" fontId="14" fillId="0" borderId="78" xfId="0" applyNumberFormat="1" applyFont="1" applyFill="1" applyBorder="1" applyAlignment="1">
      <alignment horizontal="center" vertical="center"/>
    </xf>
    <xf numFmtId="177" fontId="16" fillId="0" borderId="71" xfId="1" applyNumberFormat="1" applyFont="1" applyFill="1" applyBorder="1" applyAlignment="1">
      <alignment horizontal="center" vertical="center"/>
    </xf>
    <xf numFmtId="41" fontId="18" fillId="0" borderId="79" xfId="1" applyFont="1" applyFill="1" applyBorder="1" applyAlignment="1">
      <alignment horizontal="center" vertical="center"/>
    </xf>
    <xf numFmtId="178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6" fontId="15" fillId="0" borderId="26" xfId="1" applyNumberFormat="1" applyFont="1" applyFill="1" applyBorder="1" applyAlignment="1">
      <alignment horizontal="right" vertical="center"/>
    </xf>
    <xf numFmtId="176" fontId="15" fillId="0" borderId="27" xfId="1" applyNumberFormat="1" applyFont="1" applyFill="1" applyBorder="1" applyAlignment="1">
      <alignment horizontal="right" vertical="center"/>
    </xf>
    <xf numFmtId="41" fontId="20" fillId="0" borderId="28" xfId="1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6" fontId="15" fillId="0" borderId="28" xfId="1" applyNumberFormat="1" applyFont="1" applyFill="1" applyBorder="1" applyAlignment="1">
      <alignment horizontal="right" vertical="center"/>
    </xf>
    <xf numFmtId="178" fontId="21" fillId="0" borderId="30" xfId="0" applyNumberFormat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41" fontId="20" fillId="0" borderId="32" xfId="1" applyFont="1" applyFill="1" applyBorder="1" applyAlignment="1">
      <alignment horizontal="center" vertical="center"/>
    </xf>
    <xf numFmtId="178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41" fontId="18" fillId="0" borderId="84" xfId="1" applyFont="1" applyFill="1" applyBorder="1" applyAlignment="1">
      <alignment horizontal="center" vertical="center"/>
    </xf>
    <xf numFmtId="178" fontId="21" fillId="0" borderId="85" xfId="0" applyNumberFormat="1" applyFont="1" applyFill="1" applyBorder="1" applyAlignment="1">
      <alignment horizontal="center" vertical="center"/>
    </xf>
    <xf numFmtId="179" fontId="21" fillId="0" borderId="85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177" fontId="16" fillId="0" borderId="81" xfId="1" applyNumberFormat="1" applyFont="1" applyFill="1" applyBorder="1" applyAlignment="1">
      <alignment horizontal="center" vertical="center"/>
    </xf>
    <xf numFmtId="41" fontId="18" fillId="0" borderId="86" xfId="1" applyFont="1" applyFill="1" applyBorder="1" applyAlignment="1">
      <alignment horizontal="center" vertical="center"/>
    </xf>
    <xf numFmtId="178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6" fontId="14" fillId="0" borderId="89" xfId="1" applyNumberFormat="1" applyFont="1" applyFill="1" applyBorder="1" applyAlignment="1">
      <alignment horizontal="right" vertical="center"/>
    </xf>
    <xf numFmtId="176" fontId="14" fillId="0" borderId="90" xfId="1" applyNumberFormat="1" applyFont="1" applyFill="1" applyBorder="1" applyAlignment="1">
      <alignment horizontal="right" vertical="center"/>
    </xf>
    <xf numFmtId="41" fontId="18" fillId="0" borderId="91" xfId="1" applyFont="1" applyFill="1" applyBorder="1" applyAlignment="1">
      <alignment horizontal="center" vertical="center"/>
    </xf>
    <xf numFmtId="178" fontId="21" fillId="0" borderId="92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right" vertical="center"/>
    </xf>
    <xf numFmtId="178" fontId="21" fillId="0" borderId="93" xfId="0" applyNumberFormat="1" applyFont="1" applyFill="1" applyBorder="1" applyAlignment="1">
      <alignment horizontal="center" vertical="center"/>
    </xf>
    <xf numFmtId="178" fontId="14" fillId="0" borderId="94" xfId="0" applyNumberFormat="1" applyFont="1" applyFill="1" applyBorder="1" applyAlignment="1">
      <alignment horizontal="center" vertical="center"/>
    </xf>
    <xf numFmtId="177" fontId="16" fillId="0" borderId="88" xfId="1" applyNumberFormat="1" applyFont="1" applyFill="1" applyBorder="1" applyAlignment="1">
      <alignment horizontal="center" vertical="center"/>
    </xf>
    <xf numFmtId="41" fontId="18" fillId="0" borderId="95" xfId="1" applyFont="1" applyFill="1" applyBorder="1" applyAlignment="1">
      <alignment horizontal="center" vertical="center"/>
    </xf>
    <xf numFmtId="178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6" fontId="14" fillId="0" borderId="98" xfId="1" applyNumberFormat="1" applyFont="1" applyFill="1" applyBorder="1" applyAlignment="1">
      <alignment horizontal="right" vertical="center"/>
    </xf>
    <xf numFmtId="176" fontId="14" fillId="0" borderId="99" xfId="1" applyNumberFormat="1" applyFont="1" applyFill="1" applyBorder="1" applyAlignment="1">
      <alignment horizontal="right" vertical="center"/>
    </xf>
    <xf numFmtId="41" fontId="18" fillId="0" borderId="100" xfId="1" applyFont="1" applyFill="1" applyBorder="1" applyAlignment="1">
      <alignment horizontal="center" vertical="center"/>
    </xf>
    <xf numFmtId="178" fontId="21" fillId="0" borderId="101" xfId="0" applyNumberFormat="1" applyFont="1" applyFill="1" applyBorder="1" applyAlignment="1">
      <alignment horizontal="center" vertical="center"/>
    </xf>
    <xf numFmtId="176" fontId="14" fillId="0" borderId="98" xfId="0" applyNumberFormat="1" applyFont="1" applyFill="1" applyBorder="1" applyAlignment="1">
      <alignment horizontal="right" vertical="center"/>
    </xf>
    <xf numFmtId="176" fontId="14" fillId="0" borderId="100" xfId="1" applyNumberFormat="1" applyFont="1" applyFill="1" applyBorder="1" applyAlignment="1">
      <alignment horizontal="right" vertical="center"/>
    </xf>
    <xf numFmtId="178" fontId="21" fillId="0" borderId="102" xfId="0" applyNumberFormat="1" applyFont="1" applyFill="1" applyBorder="1" applyAlignment="1">
      <alignment horizontal="center" vertical="center"/>
    </xf>
    <xf numFmtId="176" fontId="14" fillId="0" borderId="99" xfId="0" applyNumberFormat="1" applyFont="1" applyFill="1" applyBorder="1" applyAlignment="1">
      <alignment horizontal="right" vertical="center"/>
    </xf>
    <xf numFmtId="178" fontId="14" fillId="0" borderId="103" xfId="0" applyNumberFormat="1" applyFont="1" applyFill="1" applyBorder="1" applyAlignment="1">
      <alignment horizontal="center" vertical="center"/>
    </xf>
    <xf numFmtId="177" fontId="16" fillId="0" borderId="97" xfId="1" applyNumberFormat="1" applyFont="1" applyFill="1" applyBorder="1" applyAlignment="1">
      <alignment horizontal="center" vertical="center"/>
    </xf>
    <xf numFmtId="41" fontId="18" fillId="0" borderId="104" xfId="1" applyFont="1" applyFill="1" applyBorder="1" applyAlignment="1">
      <alignment horizontal="center" vertical="center"/>
    </xf>
    <xf numFmtId="178" fontId="19" fillId="0" borderId="105" xfId="1" applyNumberFormat="1" applyFont="1" applyFill="1" applyBorder="1" applyAlignment="1">
      <alignment horizontal="center" vertical="center"/>
    </xf>
    <xf numFmtId="176" fontId="15" fillId="0" borderId="34" xfId="1" applyNumberFormat="1" applyFont="1" applyFill="1" applyBorder="1" applyAlignment="1">
      <alignment horizontal="right" vertical="center"/>
    </xf>
    <xf numFmtId="177" fontId="16" fillId="0" borderId="25" xfId="1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6" fontId="14" fillId="0" borderId="107" xfId="1" applyNumberFormat="1" applyFont="1" applyFill="1" applyBorder="1" applyAlignment="1">
      <alignment horizontal="right" vertical="center"/>
    </xf>
    <xf numFmtId="176" fontId="14" fillId="0" borderId="108" xfId="1" applyNumberFormat="1" applyFont="1" applyFill="1" applyBorder="1" applyAlignment="1">
      <alignment horizontal="right" vertical="center"/>
    </xf>
    <xf numFmtId="41" fontId="18" fillId="0" borderId="109" xfId="1" applyFont="1" applyFill="1" applyBorder="1" applyAlignment="1">
      <alignment horizontal="center" vertical="center"/>
    </xf>
    <xf numFmtId="178" fontId="21" fillId="0" borderId="110" xfId="0" applyNumberFormat="1" applyFont="1" applyFill="1" applyBorder="1" applyAlignment="1">
      <alignment horizontal="center" vertical="center"/>
    </xf>
    <xf numFmtId="176" fontId="14" fillId="0" borderId="107" xfId="0" applyNumberFormat="1" applyFont="1" applyFill="1" applyBorder="1" applyAlignment="1">
      <alignment horizontal="right" vertical="center"/>
    </xf>
    <xf numFmtId="176" fontId="14" fillId="0" borderId="109" xfId="1" applyNumberFormat="1" applyFont="1" applyFill="1" applyBorder="1" applyAlignment="1">
      <alignment horizontal="right" vertical="center"/>
    </xf>
    <xf numFmtId="178" fontId="21" fillId="0" borderId="111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right" vertical="center"/>
    </xf>
    <xf numFmtId="178" fontId="14" fillId="0" borderId="112" xfId="0" applyNumberFormat="1" applyFont="1" applyFill="1" applyBorder="1" applyAlignment="1">
      <alignment horizontal="center" vertical="center"/>
    </xf>
    <xf numFmtId="177" fontId="16" fillId="0" borderId="106" xfId="1" applyNumberFormat="1" applyFont="1" applyFill="1" applyBorder="1" applyAlignment="1">
      <alignment horizontal="center" vertical="center"/>
    </xf>
    <xf numFmtId="41" fontId="18" fillId="0" borderId="113" xfId="1" applyFont="1" applyFill="1" applyBorder="1" applyAlignment="1">
      <alignment horizontal="center" vertical="center"/>
    </xf>
    <xf numFmtId="178" fontId="19" fillId="0" borderId="114" xfId="1" applyNumberFormat="1" applyFont="1" applyFill="1" applyBorder="1" applyAlignment="1">
      <alignment horizontal="center" vertical="center"/>
    </xf>
    <xf numFmtId="41" fontId="18" fillId="0" borderId="32" xfId="1" applyFont="1" applyFill="1" applyBorder="1" applyAlignment="1">
      <alignment horizontal="center" vertical="center"/>
    </xf>
    <xf numFmtId="178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6" fontId="14" fillId="0" borderId="117" xfId="1" applyNumberFormat="1" applyFont="1" applyFill="1" applyBorder="1" applyAlignment="1">
      <alignment horizontal="right" vertical="center"/>
    </xf>
    <xf numFmtId="41" fontId="18" fillId="0" borderId="118" xfId="1" applyFont="1" applyFill="1" applyBorder="1" applyAlignment="1">
      <alignment horizontal="center" vertical="center"/>
    </xf>
    <xf numFmtId="178" fontId="21" fillId="0" borderId="119" xfId="0" applyNumberFormat="1" applyFont="1" applyFill="1" applyBorder="1" applyAlignment="1">
      <alignment horizontal="center" vertical="center"/>
    </xf>
    <xf numFmtId="176" fontId="14" fillId="0" borderId="118" xfId="1" applyNumberFormat="1" applyFont="1" applyFill="1" applyBorder="1" applyAlignment="1">
      <alignment horizontal="right" vertical="center"/>
    </xf>
    <xf numFmtId="41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6" fontId="15" fillId="0" borderId="122" xfId="1" applyNumberFormat="1" applyFont="1" applyFill="1" applyBorder="1" applyAlignment="1">
      <alignment horizontal="right" vertical="center"/>
    </xf>
    <xf numFmtId="176" fontId="15" fillId="0" borderId="123" xfId="1" applyNumberFormat="1" applyFont="1" applyFill="1" applyBorder="1" applyAlignment="1">
      <alignment horizontal="right" vertical="center"/>
    </xf>
    <xf numFmtId="41" fontId="20" fillId="0" borderId="124" xfId="1" applyNumberFormat="1" applyFont="1" applyFill="1" applyBorder="1" applyAlignment="1">
      <alignment horizontal="center" vertical="center"/>
    </xf>
    <xf numFmtId="43" fontId="21" fillId="0" borderId="125" xfId="0" applyNumberFormat="1" applyFont="1" applyFill="1" applyBorder="1" applyAlignment="1">
      <alignment horizontal="center" vertical="center"/>
    </xf>
    <xf numFmtId="176" fontId="15" fillId="0" borderId="124" xfId="1" applyNumberFormat="1" applyFont="1" applyFill="1" applyBorder="1" applyAlignment="1">
      <alignment horizontal="right" vertical="center"/>
    </xf>
    <xf numFmtId="43" fontId="21" fillId="0" borderId="126" xfId="0" applyNumberFormat="1" applyFont="1" applyFill="1" applyBorder="1" applyAlignment="1">
      <alignment horizontal="center" vertical="center"/>
    </xf>
    <xf numFmtId="43" fontId="15" fillId="0" borderId="127" xfId="0" applyNumberFormat="1" applyFont="1" applyFill="1" applyBorder="1" applyAlignment="1">
      <alignment horizontal="center" vertical="center"/>
    </xf>
    <xf numFmtId="177" fontId="22" fillId="0" borderId="121" xfId="1" applyNumberFormat="1" applyFont="1" applyFill="1" applyBorder="1" applyAlignment="1">
      <alignment horizontal="center" vertical="center"/>
    </xf>
    <xf numFmtId="41" fontId="18" fillId="0" borderId="128" xfId="1" applyFont="1" applyFill="1" applyBorder="1" applyAlignment="1">
      <alignment horizontal="center" vertical="center"/>
    </xf>
    <xf numFmtId="177" fontId="21" fillId="0" borderId="129" xfId="1" applyNumberFormat="1" applyFont="1" applyFill="1" applyBorder="1" applyAlignment="1">
      <alignment horizontal="center" vertical="center"/>
    </xf>
    <xf numFmtId="41" fontId="18" fillId="0" borderId="19" xfId="1" applyNumberFormat="1" applyFont="1" applyBorder="1" applyAlignment="1">
      <alignment horizontal="center" vertical="center" wrapText="1"/>
    </xf>
    <xf numFmtId="210" fontId="20" fillId="0" borderId="50" xfId="1" applyNumberFormat="1" applyFont="1" applyBorder="1" applyAlignment="1">
      <alignment horizontal="center" vertical="center"/>
    </xf>
    <xf numFmtId="210" fontId="20" fillId="0" borderId="46" xfId="1" applyNumberFormat="1" applyFont="1" applyBorder="1" applyAlignment="1">
      <alignment horizontal="center" vertical="center"/>
    </xf>
    <xf numFmtId="176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6" fontId="0" fillId="0" borderId="144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1" fillId="0" borderId="0" xfId="1" applyNumberFormat="1" applyFont="1"/>
    <xf numFmtId="176" fontId="14" fillId="0" borderId="73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176" fontId="14" fillId="0" borderId="40" xfId="0" applyNumberFormat="1" applyFont="1" applyFill="1" applyBorder="1" applyAlignment="1">
      <alignment horizontal="right" vertical="center"/>
    </xf>
    <xf numFmtId="176" fontId="14" fillId="0" borderId="90" xfId="0" applyNumberFormat="1" applyFont="1" applyFill="1" applyBorder="1" applyAlignment="1">
      <alignment horizontal="right" vertical="center"/>
    </xf>
    <xf numFmtId="176" fontId="14" fillId="0" borderId="116" xfId="0" applyNumberFormat="1" applyFont="1" applyFill="1" applyBorder="1" applyAlignment="1">
      <alignment horizontal="right" vertical="center"/>
    </xf>
    <xf numFmtId="176" fontId="14" fillId="0" borderId="117" xfId="0" applyNumberFormat="1" applyFont="1" applyFill="1" applyBorder="1" applyAlignment="1">
      <alignment horizontal="right" vertical="center"/>
    </xf>
    <xf numFmtId="176" fontId="14" fillId="0" borderId="116" xfId="1" applyNumberFormat="1" applyFont="1" applyFill="1" applyBorder="1" applyAlignment="1">
      <alignment horizontal="right" vertical="center"/>
    </xf>
    <xf numFmtId="178" fontId="21" fillId="0" borderId="145" xfId="0" applyNumberFormat="1" applyFont="1" applyBorder="1" applyAlignment="1">
      <alignment horizontal="center" vertical="center"/>
    </xf>
    <xf numFmtId="41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41" fontId="20" fillId="0" borderId="133" xfId="1" applyFont="1" applyBorder="1" applyAlignment="1">
      <alignment horizontal="center" vertical="center"/>
    </xf>
    <xf numFmtId="178" fontId="21" fillId="0" borderId="126" xfId="0" applyNumberFormat="1" applyFont="1" applyFill="1" applyBorder="1" applyAlignment="1">
      <alignment horizontal="center" vertical="center"/>
    </xf>
    <xf numFmtId="178" fontId="21" fillId="0" borderId="125" xfId="0" applyNumberFormat="1" applyFont="1" applyFill="1" applyBorder="1" applyAlignment="1">
      <alignment horizontal="center" vertical="center"/>
    </xf>
    <xf numFmtId="178" fontId="21" fillId="0" borderId="129" xfId="1" applyNumberFormat="1" applyFont="1" applyFill="1" applyBorder="1" applyAlignment="1">
      <alignment horizontal="center" vertical="center"/>
    </xf>
    <xf numFmtId="41" fontId="18" fillId="0" borderId="146" xfId="1" applyFont="1" applyFill="1" applyBorder="1" applyAlignment="1">
      <alignment horizontal="center" vertical="center"/>
    </xf>
    <xf numFmtId="41" fontId="1" fillId="0" borderId="0" xfId="3101" applyNumberFormat="1" applyFill="1" applyAlignment="1">
      <alignment horizontal="center" vertical="center"/>
    </xf>
    <xf numFmtId="41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6" fontId="15" fillId="48" borderId="39" xfId="1" applyNumberFormat="1" applyFont="1" applyFill="1" applyBorder="1" applyAlignment="1">
      <alignment horizontal="right" vertical="center"/>
    </xf>
    <xf numFmtId="176" fontId="15" fillId="48" borderId="40" xfId="1" applyNumberFormat="1" applyFont="1" applyFill="1" applyBorder="1" applyAlignment="1">
      <alignment horizontal="right" vertical="center"/>
    </xf>
    <xf numFmtId="41" fontId="20" fillId="48" borderId="41" xfId="1" applyFont="1" applyFill="1" applyBorder="1" applyAlignment="1">
      <alignment horizontal="center" vertical="center"/>
    </xf>
    <xf numFmtId="178" fontId="21" fillId="48" borderId="145" xfId="0" applyNumberFormat="1" applyFont="1" applyFill="1" applyBorder="1" applyAlignment="1">
      <alignment horizontal="center" vertical="center"/>
    </xf>
    <xf numFmtId="176" fontId="15" fillId="48" borderId="39" xfId="0" applyNumberFormat="1" applyFont="1" applyFill="1" applyBorder="1" applyAlignment="1">
      <alignment horizontal="right" vertical="center"/>
    </xf>
    <xf numFmtId="176" fontId="15" fillId="48" borderId="41" xfId="1" applyNumberFormat="1" applyFont="1" applyFill="1" applyBorder="1" applyAlignment="1">
      <alignment horizontal="right" vertical="center"/>
    </xf>
    <xf numFmtId="41" fontId="20" fillId="48" borderId="41" xfId="1" applyNumberFormat="1" applyFont="1" applyFill="1" applyBorder="1" applyAlignment="1">
      <alignment horizontal="center" vertical="center"/>
    </xf>
    <xf numFmtId="178" fontId="21" fillId="48" borderId="42" xfId="0" applyNumberFormat="1" applyFont="1" applyFill="1" applyBorder="1" applyAlignment="1">
      <alignment horizontal="center" vertical="center"/>
    </xf>
    <xf numFmtId="176" fontId="15" fillId="48" borderId="40" xfId="0" applyNumberFormat="1" applyFont="1" applyFill="1" applyBorder="1" applyAlignment="1">
      <alignment horizontal="right" vertical="center"/>
    </xf>
    <xf numFmtId="178" fontId="15" fillId="48" borderId="1" xfId="0" applyNumberFormat="1" applyFont="1" applyFill="1" applyBorder="1" applyAlignment="1">
      <alignment horizontal="center" vertical="center"/>
    </xf>
    <xf numFmtId="177" fontId="22" fillId="48" borderId="38" xfId="1" applyNumberFormat="1" applyFont="1" applyFill="1" applyBorder="1" applyAlignment="1">
      <alignment horizontal="center" vertical="center"/>
    </xf>
    <xf numFmtId="41" fontId="20" fillId="48" borderId="0" xfId="1" applyFont="1" applyFill="1" applyBorder="1" applyAlignment="1">
      <alignment horizontal="center" vertical="center"/>
    </xf>
    <xf numFmtId="178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6" fontId="15" fillId="48" borderId="44" xfId="1" applyNumberFormat="1" applyFont="1" applyFill="1" applyBorder="1" applyAlignment="1">
      <alignment horizontal="right" vertical="center"/>
    </xf>
    <xf numFmtId="176" fontId="15" fillId="48" borderId="45" xfId="1" applyNumberFormat="1" applyFont="1" applyFill="1" applyBorder="1" applyAlignment="1">
      <alignment horizontal="right" vertical="center"/>
    </xf>
    <xf numFmtId="210" fontId="20" fillId="48" borderId="46" xfId="1" applyNumberFormat="1" applyFont="1" applyFill="1" applyBorder="1" applyAlignment="1">
      <alignment horizontal="center" vertical="center"/>
    </xf>
    <xf numFmtId="178" fontId="21" fillId="48" borderId="47" xfId="1" applyNumberFormat="1" applyFont="1" applyFill="1" applyBorder="1" applyAlignment="1">
      <alignment horizontal="center" vertical="center"/>
    </xf>
    <xf numFmtId="176" fontId="15" fillId="48" borderId="46" xfId="1" applyNumberFormat="1" applyFont="1" applyFill="1" applyBorder="1" applyAlignment="1">
      <alignment horizontal="right" vertical="center"/>
    </xf>
    <xf numFmtId="178" fontId="21" fillId="48" borderId="48" xfId="1" applyNumberFormat="1" applyFont="1" applyFill="1" applyBorder="1" applyAlignment="1">
      <alignment horizontal="center" vertical="center"/>
    </xf>
    <xf numFmtId="178" fontId="15" fillId="48" borderId="49" xfId="1" applyNumberFormat="1" applyFont="1" applyFill="1" applyBorder="1" applyAlignment="1">
      <alignment horizontal="center" vertical="center"/>
    </xf>
    <xf numFmtId="43" fontId="23" fillId="48" borderId="43" xfId="1" applyNumberFormat="1" applyFont="1" applyFill="1" applyBorder="1" applyAlignment="1">
      <alignment horizontal="center" vertical="center"/>
    </xf>
    <xf numFmtId="210" fontId="20" fillId="48" borderId="50" xfId="1" applyNumberFormat="1" applyFont="1" applyFill="1" applyBorder="1" applyAlignment="1">
      <alignment horizontal="center" vertical="center"/>
    </xf>
    <xf numFmtId="178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5" fillId="49" borderId="26" xfId="0" applyNumberFormat="1" applyFont="1" applyFill="1" applyBorder="1" applyAlignment="1">
      <alignment horizontal="center" vertical="center"/>
    </xf>
    <xf numFmtId="176" fontId="15" fillId="49" borderId="28" xfId="1" applyNumberFormat="1" applyFont="1" applyFill="1" applyBorder="1" applyAlignment="1">
      <alignment horizontal="center" vertical="center"/>
    </xf>
    <xf numFmtId="176" fontId="15" fillId="49" borderId="27" xfId="1" applyNumberFormat="1" applyFont="1" applyFill="1" applyBorder="1" applyAlignment="1">
      <alignment horizontal="center" vertical="center"/>
    </xf>
    <xf numFmtId="176" fontId="15" fillId="49" borderId="26" xfId="1" applyNumberFormat="1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78" fontId="14" fillId="0" borderId="26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3" fontId="15" fillId="0" borderId="122" xfId="0" applyNumberFormat="1" applyFont="1" applyFill="1" applyBorder="1" applyAlignment="1">
      <alignment horizontal="center" vertical="center"/>
    </xf>
    <xf numFmtId="178" fontId="15" fillId="0" borderId="44" xfId="1" applyNumberFormat="1" applyFont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center" vertical="center"/>
    </xf>
    <xf numFmtId="178" fontId="15" fillId="49" borderId="22" xfId="0" applyNumberFormat="1" applyFont="1" applyFill="1" applyBorder="1" applyAlignment="1">
      <alignment horizontal="center" vertical="center"/>
    </xf>
    <xf numFmtId="176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93" xfId="0" applyNumberFormat="1" applyFont="1" applyFill="1" applyBorder="1" applyAlignment="1">
      <alignment horizontal="center" vertical="center"/>
    </xf>
    <xf numFmtId="43" fontId="21" fillId="0" borderId="67" xfId="0" applyNumberFormat="1" applyFont="1" applyFill="1" applyBorder="1" applyAlignment="1">
      <alignment horizontal="center" vertical="center"/>
    </xf>
    <xf numFmtId="2" fontId="21" fillId="0" borderId="92" xfId="0" applyNumberFormat="1" applyFont="1" applyFill="1" applyBorder="1" applyAlignment="1">
      <alignment horizontal="center" vertical="center"/>
    </xf>
    <xf numFmtId="177" fontId="21" fillId="0" borderId="77" xfId="1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2" fontId="21" fillId="0" borderId="37" xfId="0" applyNumberFormat="1" applyFont="1" applyFill="1" applyBorder="1" applyAlignment="1">
      <alignment horizontal="center" vertical="center"/>
    </xf>
    <xf numFmtId="0" fontId="21" fillId="0" borderId="37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176" fontId="15" fillId="0" borderId="39" xfId="1" applyNumberFormat="1" applyFont="1" applyFill="1" applyBorder="1" applyAlignment="1">
      <alignment horizontal="right" vertical="center"/>
    </xf>
    <xf numFmtId="176" fontId="15" fillId="0" borderId="40" xfId="1" applyNumberFormat="1" applyFont="1" applyFill="1" applyBorder="1" applyAlignment="1">
      <alignment horizontal="right" vertical="center"/>
    </xf>
    <xf numFmtId="41" fontId="20" fillId="0" borderId="41" xfId="1" applyNumberFormat="1" applyFont="1" applyFill="1" applyBorder="1" applyAlignment="1">
      <alignment horizontal="center" vertical="center"/>
    </xf>
    <xf numFmtId="176" fontId="15" fillId="0" borderId="41" xfId="1" applyNumberFormat="1" applyFont="1" applyFill="1" applyBorder="1" applyAlignment="1">
      <alignment horizontal="right" vertical="center"/>
    </xf>
    <xf numFmtId="43" fontId="15" fillId="0" borderId="39" xfId="0" applyNumberFormat="1" applyFont="1" applyFill="1" applyBorder="1" applyAlignment="1">
      <alignment horizontal="center" vertical="center"/>
    </xf>
    <xf numFmtId="43" fontId="15" fillId="0" borderId="1" xfId="0" applyNumberFormat="1" applyFont="1" applyFill="1" applyBorder="1" applyAlignment="1">
      <alignment horizontal="center" vertical="center"/>
    </xf>
    <xf numFmtId="178" fontId="21" fillId="0" borderId="150" xfId="1" applyNumberFormat="1" applyFont="1" applyFill="1" applyBorder="1" applyAlignment="1">
      <alignment horizontal="center" vertical="center"/>
    </xf>
    <xf numFmtId="43" fontId="15" fillId="0" borderId="26" xfId="0" applyNumberFormat="1" applyFont="1" applyFill="1" applyBorder="1" applyAlignment="1">
      <alignment horizontal="center" vertical="center"/>
    </xf>
    <xf numFmtId="43" fontId="15" fillId="0" borderId="31" xfId="0" applyNumberFormat="1" applyFont="1" applyFill="1" applyBorder="1" applyAlignment="1">
      <alignment horizontal="center" vertical="center"/>
    </xf>
    <xf numFmtId="41" fontId="18" fillId="0" borderId="133" xfId="1" applyFont="1" applyFill="1" applyBorder="1" applyAlignment="1">
      <alignment horizontal="center" vertical="center"/>
    </xf>
    <xf numFmtId="0" fontId="14" fillId="0" borderId="151" xfId="0" applyFont="1" applyFill="1" applyBorder="1" applyAlignment="1">
      <alignment horizontal="center" vertical="center"/>
    </xf>
    <xf numFmtId="176" fontId="14" fillId="0" borderId="152" xfId="1" applyNumberFormat="1" applyFont="1" applyFill="1" applyBorder="1" applyAlignment="1">
      <alignment horizontal="right" vertical="center"/>
    </xf>
    <xf numFmtId="176" fontId="14" fillId="0" borderId="153" xfId="1" applyNumberFormat="1" applyFont="1" applyFill="1" applyBorder="1" applyAlignment="1">
      <alignment horizontal="right" vertical="center"/>
    </xf>
    <xf numFmtId="41" fontId="18" fillId="0" borderId="154" xfId="1" applyFont="1" applyFill="1" applyBorder="1" applyAlignment="1">
      <alignment horizontal="center" vertical="center"/>
    </xf>
    <xf numFmtId="176" fontId="14" fillId="0" borderId="152" xfId="0" applyNumberFormat="1" applyFont="1" applyFill="1" applyBorder="1" applyAlignment="1">
      <alignment horizontal="right" vertical="center"/>
    </xf>
    <xf numFmtId="176" fontId="14" fillId="0" borderId="154" xfId="1" applyNumberFormat="1" applyFont="1" applyFill="1" applyBorder="1" applyAlignment="1">
      <alignment horizontal="right" vertical="center"/>
    </xf>
    <xf numFmtId="178" fontId="21" fillId="0" borderId="155" xfId="0" applyNumberFormat="1" applyFont="1" applyFill="1" applyBorder="1" applyAlignment="1">
      <alignment horizontal="center" vertical="center"/>
    </xf>
    <xf numFmtId="176" fontId="14" fillId="0" borderId="153" xfId="0" applyNumberFormat="1" applyFont="1" applyFill="1" applyBorder="1" applyAlignment="1">
      <alignment horizontal="right" vertical="center"/>
    </xf>
    <xf numFmtId="178" fontId="14" fillId="0" borderId="152" xfId="0" applyNumberFormat="1" applyFont="1" applyFill="1" applyBorder="1" applyAlignment="1">
      <alignment horizontal="center" vertical="center"/>
    </xf>
    <xf numFmtId="178" fontId="14" fillId="0" borderId="156" xfId="0" applyNumberFormat="1" applyFont="1" applyFill="1" applyBorder="1" applyAlignment="1">
      <alignment horizontal="center" vertical="center"/>
    </xf>
    <xf numFmtId="177" fontId="16" fillId="0" borderId="151" xfId="1" applyNumberFormat="1" applyFont="1" applyFill="1" applyBorder="1" applyAlignment="1">
      <alignment horizontal="center" vertical="center"/>
    </xf>
    <xf numFmtId="41" fontId="18" fillId="0" borderId="157" xfId="1" applyFont="1" applyFill="1" applyBorder="1" applyAlignment="1">
      <alignment horizontal="center" vertical="center"/>
    </xf>
    <xf numFmtId="178" fontId="19" fillId="0" borderId="158" xfId="1" applyNumberFormat="1" applyFont="1" applyFill="1" applyBorder="1" applyAlignment="1">
      <alignment horizontal="center" vertical="center"/>
    </xf>
    <xf numFmtId="0" fontId="15" fillId="0" borderId="159" xfId="0" applyFont="1" applyBorder="1" applyAlignment="1">
      <alignment horizontal="center" vertical="center"/>
    </xf>
    <xf numFmtId="178" fontId="21" fillId="0" borderId="147" xfId="0" applyNumberFormat="1" applyFont="1" applyBorder="1" applyAlignment="1">
      <alignment horizontal="center" vertical="center"/>
    </xf>
    <xf numFmtId="178" fontId="21" fillId="0" borderId="160" xfId="0" applyNumberFormat="1" applyFont="1" applyBorder="1" applyAlignment="1">
      <alignment horizontal="center" vertical="center"/>
    </xf>
    <xf numFmtId="177" fontId="22" fillId="0" borderId="38" xfId="1" applyNumberFormat="1" applyFont="1" applyBorder="1" applyAlignment="1">
      <alignment horizontal="center" vertical="center"/>
    </xf>
    <xf numFmtId="178" fontId="21" fillId="0" borderId="161" xfId="1" applyNumberFormat="1" applyFont="1" applyBorder="1" applyAlignment="1">
      <alignment horizontal="center" vertical="center"/>
    </xf>
    <xf numFmtId="0" fontId="15" fillId="0" borderId="121" xfId="0" applyFont="1" applyBorder="1" applyAlignment="1">
      <alignment horizontal="center" vertical="center"/>
    </xf>
    <xf numFmtId="176" fontId="15" fillId="0" borderId="122" xfId="1" applyNumberFormat="1" applyFont="1" applyBorder="1" applyAlignment="1">
      <alignment horizontal="right" vertical="center"/>
    </xf>
    <xf numFmtId="176" fontId="15" fillId="0" borderId="123" xfId="1" applyNumberFormat="1" applyFont="1" applyBorder="1" applyAlignment="1">
      <alignment horizontal="right" vertical="center"/>
    </xf>
    <xf numFmtId="210" fontId="20" fillId="0" borderId="124" xfId="1" applyNumberFormat="1" applyFont="1" applyBorder="1" applyAlignment="1">
      <alignment horizontal="center" vertical="center"/>
    </xf>
    <xf numFmtId="178" fontId="21" fillId="0" borderId="126" xfId="1" applyNumberFormat="1" applyFont="1" applyBorder="1" applyAlignment="1">
      <alignment horizontal="center" vertical="center"/>
    </xf>
    <xf numFmtId="176" fontId="15" fillId="0" borderId="124" xfId="1" applyNumberFormat="1" applyFont="1" applyBorder="1" applyAlignment="1">
      <alignment horizontal="right" vertical="center"/>
    </xf>
    <xf numFmtId="178" fontId="21" fillId="0" borderId="125" xfId="1" applyNumberFormat="1" applyFont="1" applyBorder="1" applyAlignment="1">
      <alignment horizontal="center" vertical="center"/>
    </xf>
    <xf numFmtId="178" fontId="21" fillId="0" borderId="126" xfId="0" applyNumberFormat="1" applyFont="1" applyBorder="1" applyAlignment="1">
      <alignment horizontal="center" vertical="center"/>
    </xf>
    <xf numFmtId="178" fontId="15" fillId="0" borderId="122" xfId="1" applyNumberFormat="1" applyFont="1" applyBorder="1" applyAlignment="1">
      <alignment horizontal="center" vertical="center"/>
    </xf>
    <xf numFmtId="178" fontId="15" fillId="0" borderId="127" xfId="1" applyNumberFormat="1" applyFont="1" applyBorder="1" applyAlignment="1">
      <alignment horizontal="center" vertical="center"/>
    </xf>
    <xf numFmtId="177" fontId="22" fillId="0" borderId="121" xfId="1" applyNumberFormat="1" applyFont="1" applyBorder="1" applyAlignment="1">
      <alignment horizontal="center" vertical="center"/>
    </xf>
    <xf numFmtId="210" fontId="20" fillId="0" borderId="137" xfId="1" applyNumberFormat="1" applyFont="1" applyBorder="1" applyAlignment="1">
      <alignment horizontal="center" vertical="center"/>
    </xf>
    <xf numFmtId="178" fontId="21" fillId="0" borderId="129" xfId="1" applyNumberFormat="1" applyFont="1" applyBorder="1" applyAlignment="1">
      <alignment horizontal="center" vertical="center"/>
    </xf>
    <xf numFmtId="0" fontId="21" fillId="0" borderId="57" xfId="0" applyNumberFormat="1" applyFont="1" applyFill="1" applyBorder="1" applyAlignment="1">
      <alignment horizontal="center" vertical="center"/>
    </xf>
    <xf numFmtId="177" fontId="16" fillId="0" borderId="15" xfId="1" applyNumberFormat="1" applyFont="1" applyBorder="1" applyAlignment="1">
      <alignment horizontal="center" vertical="center"/>
    </xf>
    <xf numFmtId="177" fontId="16" fillId="0" borderId="22" xfId="1" applyNumberFormat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s="15" customFormat="1" ht="60" customHeight="1" thickBot="1">
      <c r="A5" s="341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335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351"/>
      <c r="Y2" s="5" t="s">
        <v>3</v>
      </c>
      <c r="Z2" s="6"/>
      <c r="AA2" s="7"/>
    </row>
    <row r="3" spans="1:27" ht="6.75" customHeight="1" thickBot="1">
      <c r="X3" s="352"/>
    </row>
    <row r="4" spans="1:27" s="15" customFormat="1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s="15" customFormat="1" ht="24.75" thickBot="1">
      <c r="A5" s="341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335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9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9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40" t="s">
        <v>4</v>
      </c>
      <c r="B4" s="342" t="s">
        <v>5</v>
      </c>
      <c r="C4" s="342"/>
      <c r="D4" s="343"/>
      <c r="E4" s="344"/>
      <c r="F4" s="345" t="s">
        <v>6</v>
      </c>
      <c r="G4" s="346"/>
      <c r="H4" s="346"/>
      <c r="I4" s="347"/>
      <c r="J4" s="346" t="s">
        <v>7</v>
      </c>
      <c r="K4" s="346"/>
      <c r="L4" s="346"/>
      <c r="M4" s="346"/>
      <c r="N4" s="348" t="s">
        <v>8</v>
      </c>
      <c r="O4" s="349"/>
      <c r="P4" s="349"/>
      <c r="Q4" s="349"/>
      <c r="R4" s="350"/>
      <c r="S4" s="349" t="s">
        <v>9</v>
      </c>
      <c r="T4" s="349"/>
      <c r="U4" s="349"/>
      <c r="V4" s="349"/>
      <c r="W4" s="350"/>
      <c r="X4" s="14" t="s">
        <v>10</v>
      </c>
      <c r="Y4" s="334" t="s">
        <v>11</v>
      </c>
      <c r="Z4" s="336" t="s">
        <v>50</v>
      </c>
      <c r="AA4" s="337"/>
    </row>
    <row r="5" spans="1:27" ht="36.75" thickBot="1">
      <c r="A5" s="341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335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9"/>
  <sheetViews>
    <sheetView tabSelected="1" topLeftCell="E5" zoomScaleNormal="100" workbookViewId="0">
      <selection activeCell="AB27" sqref="AB27:AC27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7.886718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38" t="s">
        <v>68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9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9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40" t="s">
        <v>4</v>
      </c>
      <c r="B4" s="354" t="s">
        <v>5</v>
      </c>
      <c r="C4" s="342"/>
      <c r="D4" s="342"/>
      <c r="E4" s="342"/>
      <c r="F4" s="343"/>
      <c r="G4" s="355"/>
      <c r="H4" s="345" t="s">
        <v>6</v>
      </c>
      <c r="I4" s="346"/>
      <c r="J4" s="346"/>
      <c r="K4" s="347"/>
      <c r="L4" s="346" t="s">
        <v>7</v>
      </c>
      <c r="M4" s="346"/>
      <c r="N4" s="346"/>
      <c r="O4" s="346"/>
      <c r="P4" s="348" t="s">
        <v>8</v>
      </c>
      <c r="Q4" s="349"/>
      <c r="R4" s="349"/>
      <c r="S4" s="349"/>
      <c r="T4" s="349"/>
      <c r="U4" s="350"/>
      <c r="V4" s="349" t="s">
        <v>9</v>
      </c>
      <c r="W4" s="349"/>
      <c r="X4" s="349"/>
      <c r="Y4" s="349"/>
      <c r="Z4" s="349"/>
      <c r="AA4" s="350"/>
      <c r="AB4" s="348" t="s">
        <v>10</v>
      </c>
      <c r="AC4" s="350"/>
      <c r="AD4" s="334" t="s">
        <v>11</v>
      </c>
      <c r="AE4" s="336" t="s">
        <v>50</v>
      </c>
      <c r="AF4" s="337"/>
    </row>
    <row r="5" spans="1:32" ht="24.75" thickBot="1">
      <c r="A5" s="35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21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335"/>
      <c r="AE5" s="28" t="s">
        <v>49</v>
      </c>
      <c r="AF5" s="29" t="s">
        <v>14</v>
      </c>
    </row>
    <row r="6" spans="1:32" ht="15" hidden="1" customHeight="1" thickTop="1" thickBot="1">
      <c r="A6" s="353"/>
      <c r="B6" s="31">
        <v>3909.64</v>
      </c>
      <c r="C6" s="32"/>
      <c r="D6" s="32"/>
      <c r="E6" s="32"/>
      <c r="F6" s="33">
        <v>233378.78200000001</v>
      </c>
      <c r="G6" s="38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53"/>
      <c r="B7" s="31">
        <v>3730.48</v>
      </c>
      <c r="C7" s="32"/>
      <c r="D7" s="32"/>
      <c r="E7" s="32"/>
      <c r="F7" s="33">
        <v>283444.41000000003</v>
      </c>
      <c r="G7" s="38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9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9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0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9" si="4">AD7/AE7*1000</f>
        <v>36.509038090116512</v>
      </c>
    </row>
    <row r="8" spans="1:32" ht="15" hidden="1" customHeight="1" thickTop="1" thickBot="1">
      <c r="A8" s="353"/>
      <c r="B8" s="44">
        <v>3402.36</v>
      </c>
      <c r="C8" s="45"/>
      <c r="D8" s="45"/>
      <c r="E8" s="45"/>
      <c r="F8" s="46">
        <v>263316.38800000004</v>
      </c>
      <c r="G8" s="38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53"/>
      <c r="B9" s="44">
        <v>4011.54</v>
      </c>
      <c r="C9" s="45"/>
      <c r="D9" s="45"/>
      <c r="E9" s="45"/>
      <c r="F9" s="46">
        <v>264775.22100000002</v>
      </c>
      <c r="G9" s="38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0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53"/>
      <c r="B10" s="31">
        <v>5185.3799999999992</v>
      </c>
      <c r="C10" s="32"/>
      <c r="D10" s="32"/>
      <c r="E10" s="32"/>
      <c r="F10" s="33">
        <v>291296.00399999996</v>
      </c>
      <c r="G10" s="38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9" si="6">F10+J10+N10+T10+Z10</f>
        <v>1028633.4590000001</v>
      </c>
      <c r="AF10" s="43">
        <f t="shared" si="4"/>
        <v>15.846203385067991</v>
      </c>
    </row>
    <row r="11" spans="1:32" ht="15" thickTop="1" thickBot="1">
      <c r="A11" s="34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8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 t="shared" ref="G12:G39" si="7">(B12+C12+D12+E12)/F12*1000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>(P12+Q12+R12+S12)/T12*1000</f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>(V12+W12+X12+Y12)/Z12*1000</f>
        <v>11.655086504856463</v>
      </c>
      <c r="AB12" s="267">
        <v>162.07999999999998</v>
      </c>
      <c r="AC12" s="55"/>
      <c r="AD12" s="53">
        <f>B12+C12+D12+E12+H12+I12+L12+M12+P12+Q12+R12+S12+V12+W12+X12+Y12+AB12+AC12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 t="shared" si="7"/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ref="U13:U19" si="8">(P13+Q13+R13+S13)/T13*1000</f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ref="AA13:AA20" si="9">(V13+W13+X13+Y13)/Z13*1000</f>
        <v>15.074693663590669</v>
      </c>
      <c r="AB13" s="267">
        <v>316.51</v>
      </c>
      <c r="AC13" s="56"/>
      <c r="AD13" s="53">
        <f t="shared" ref="AD13:AD19" si="10">B13+C13+D13+E13+H13+I13+L13+M13+P13+Q13+R13+S13+V13+W13+X13+Y13+AB13+AC13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 t="shared" si="7"/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8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9"/>
        <v>19.343927791956471</v>
      </c>
      <c r="AB14" s="267">
        <v>447.39000000000004</v>
      </c>
      <c r="AC14" s="56"/>
      <c r="AD14" s="53">
        <f t="shared" si="10"/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8">
        <f t="shared" si="7"/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8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9"/>
        <v>20.895347900877322</v>
      </c>
      <c r="AB15" s="267">
        <v>441.82</v>
      </c>
      <c r="AC15" s="56"/>
      <c r="AD15" s="53">
        <f t="shared" si="10"/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315" t="s">
        <v>60</v>
      </c>
      <c r="B16" s="292">
        <v>5472.17</v>
      </c>
      <c r="C16" s="293">
        <v>734.47</v>
      </c>
      <c r="D16" s="293"/>
      <c r="E16" s="293"/>
      <c r="F16" s="294">
        <v>328722.44300000003</v>
      </c>
      <c r="G16" s="316">
        <f t="shared" si="7"/>
        <v>18.881095988934348</v>
      </c>
      <c r="H16" s="292">
        <v>5813.76</v>
      </c>
      <c r="I16" s="295">
        <v>972</v>
      </c>
      <c r="J16" s="294">
        <v>313187.71999999997</v>
      </c>
      <c r="K16" s="316">
        <f t="shared" si="0"/>
        <v>21.666749896835039</v>
      </c>
      <c r="L16" s="293">
        <v>489.54</v>
      </c>
      <c r="M16" s="295">
        <v>987.83</v>
      </c>
      <c r="N16" s="294">
        <v>313187.71999999997</v>
      </c>
      <c r="O16" s="317">
        <f t="shared" si="1"/>
        <v>4.7172028328569215</v>
      </c>
      <c r="P16" s="292">
        <v>580.95000000000005</v>
      </c>
      <c r="Q16" s="293"/>
      <c r="R16" s="295">
        <v>542.54</v>
      </c>
      <c r="S16" s="295">
        <v>123</v>
      </c>
      <c r="T16" s="294">
        <v>125824.109</v>
      </c>
      <c r="U16" s="316">
        <f t="shared" si="8"/>
        <v>9.9066070080416786</v>
      </c>
      <c r="V16" s="293">
        <v>475.45</v>
      </c>
      <c r="W16" s="293"/>
      <c r="X16" s="295">
        <v>235.17499999999998</v>
      </c>
      <c r="Y16" s="295">
        <v>0</v>
      </c>
      <c r="Z16" s="294">
        <v>45086.7</v>
      </c>
      <c r="AA16" s="316">
        <f t="shared" si="9"/>
        <v>15.761299895534604</v>
      </c>
      <c r="AB16" s="296">
        <v>446.32000000000005</v>
      </c>
      <c r="AC16" s="297"/>
      <c r="AD16" s="318">
        <f t="shared" si="10"/>
        <v>16873.205000000002</v>
      </c>
      <c r="AE16" s="180">
        <v>1126008.6919999998</v>
      </c>
      <c r="AF16" s="319">
        <f t="shared" si="4"/>
        <v>14.984968695072919</v>
      </c>
    </row>
    <row r="17" spans="1:32" ht="30" customHeight="1" thickTop="1" thickBot="1">
      <c r="A17" s="30" t="s">
        <v>64</v>
      </c>
      <c r="B17" s="123">
        <v>4956.8500000000004</v>
      </c>
      <c r="C17" s="124">
        <v>894.75</v>
      </c>
      <c r="D17" s="124"/>
      <c r="E17" s="124"/>
      <c r="F17" s="125">
        <v>331013.49099999998</v>
      </c>
      <c r="G17" s="38">
        <f t="shared" si="7"/>
        <v>17.677829330527199</v>
      </c>
      <c r="H17" s="123">
        <v>5107.5099999999993</v>
      </c>
      <c r="I17" s="127">
        <v>338.23</v>
      </c>
      <c r="J17" s="125">
        <v>309091.09000000003</v>
      </c>
      <c r="K17" s="38">
        <f t="shared" si="0"/>
        <v>17.618560276195598</v>
      </c>
      <c r="L17" s="124">
        <v>387.58000000000004</v>
      </c>
      <c r="M17" s="127">
        <v>1108.7799999999997</v>
      </c>
      <c r="N17" s="125">
        <v>309091.09000000003</v>
      </c>
      <c r="O17" s="34">
        <f t="shared" si="1"/>
        <v>4.8411618723787848</v>
      </c>
      <c r="P17" s="123">
        <v>595.37</v>
      </c>
      <c r="Q17" s="124"/>
      <c r="R17" s="127">
        <v>423.22500000000002</v>
      </c>
      <c r="S17" s="127">
        <v>55.730000000000004</v>
      </c>
      <c r="T17" s="125">
        <v>143594.49699999997</v>
      </c>
      <c r="U17" s="38">
        <f t="shared" si="8"/>
        <v>7.4816585763728831</v>
      </c>
      <c r="V17" s="124">
        <v>550.04999999999995</v>
      </c>
      <c r="W17" s="124"/>
      <c r="X17" s="127">
        <v>310.26000000000005</v>
      </c>
      <c r="Y17" s="127">
        <v>3.55</v>
      </c>
      <c r="Z17" s="125">
        <v>54573.96</v>
      </c>
      <c r="AA17" s="38">
        <f t="shared" si="9"/>
        <v>15.829161013787528</v>
      </c>
      <c r="AB17" s="299">
        <v>464.5</v>
      </c>
      <c r="AC17" s="300"/>
      <c r="AD17" s="41">
        <f t="shared" si="10"/>
        <v>15196.385</v>
      </c>
      <c r="AE17" s="301">
        <v>1147364.128</v>
      </c>
      <c r="AF17" s="43">
        <f t="shared" si="4"/>
        <v>13.244605290640568</v>
      </c>
    </row>
    <row r="18" spans="1:32" ht="30" customHeight="1" thickTop="1" thickBot="1">
      <c r="A18" s="30" t="s">
        <v>69</v>
      </c>
      <c r="B18" s="123">
        <v>4739.51</v>
      </c>
      <c r="C18" s="124">
        <v>881.43000000000006</v>
      </c>
      <c r="D18" s="124"/>
      <c r="E18" s="124"/>
      <c r="F18" s="125">
        <v>302376.28899999999</v>
      </c>
      <c r="G18" s="38">
        <f t="shared" si="7"/>
        <v>18.589222119860068</v>
      </c>
      <c r="H18" s="123">
        <v>4902.3500000000004</v>
      </c>
      <c r="I18" s="127">
        <v>463.49</v>
      </c>
      <c r="J18" s="125">
        <v>291649.65000000002</v>
      </c>
      <c r="K18" s="38">
        <f t="shared" si="0"/>
        <v>18.398239120122376</v>
      </c>
      <c r="L18" s="124">
        <v>349.52</v>
      </c>
      <c r="M18" s="127">
        <v>901.60500000000002</v>
      </c>
      <c r="N18" s="125">
        <v>291649.65000000002</v>
      </c>
      <c r="O18" s="34">
        <f t="shared" si="1"/>
        <v>4.2898217090265671</v>
      </c>
      <c r="P18" s="123">
        <v>568.34</v>
      </c>
      <c r="Q18" s="124"/>
      <c r="R18" s="127">
        <v>437.47500000000002</v>
      </c>
      <c r="S18" s="127">
        <v>43.519999999999996</v>
      </c>
      <c r="T18" s="125">
        <v>151435.27799999999</v>
      </c>
      <c r="U18" s="38">
        <f t="shared" si="8"/>
        <v>6.9292638667721809</v>
      </c>
      <c r="V18" s="124">
        <v>404.46</v>
      </c>
      <c r="W18" s="124"/>
      <c r="X18" s="127">
        <v>272.22000000000003</v>
      </c>
      <c r="Y18" s="127">
        <v>0</v>
      </c>
      <c r="Z18" s="125">
        <v>52671.654999999999</v>
      </c>
      <c r="AA18" s="38">
        <f t="shared" si="9"/>
        <v>12.847137611301564</v>
      </c>
      <c r="AB18" s="299">
        <v>483.46000000000004</v>
      </c>
      <c r="AC18" s="300"/>
      <c r="AD18" s="41">
        <f t="shared" si="10"/>
        <v>14447.380000000001</v>
      </c>
      <c r="AE18" s="301">
        <v>1089782.5220000001</v>
      </c>
      <c r="AF18" s="43">
        <f t="shared" si="4"/>
        <v>13.257122139824517</v>
      </c>
    </row>
    <row r="19" spans="1:32" ht="30" customHeight="1" thickTop="1" thickBot="1">
      <c r="A19" s="30" t="s">
        <v>97</v>
      </c>
      <c r="B19" s="123">
        <v>4060.29</v>
      </c>
      <c r="C19" s="124">
        <v>642.4</v>
      </c>
      <c r="D19" s="124">
        <v>72.400000000000006</v>
      </c>
      <c r="E19" s="124">
        <v>585.98</v>
      </c>
      <c r="F19" s="125">
        <v>281704.19500000001</v>
      </c>
      <c r="G19" s="38">
        <f t="shared" si="7"/>
        <v>19.030849008123575</v>
      </c>
      <c r="H19" s="123">
        <v>4335.13</v>
      </c>
      <c r="I19" s="127">
        <v>354.34</v>
      </c>
      <c r="J19" s="125">
        <v>264996.42000000004</v>
      </c>
      <c r="K19" s="38">
        <f t="shared" si="0"/>
        <v>17.696352275249602</v>
      </c>
      <c r="L19" s="124">
        <v>370.97</v>
      </c>
      <c r="M19" s="127">
        <v>490.90999999999997</v>
      </c>
      <c r="N19" s="125">
        <v>264996.42000000004</v>
      </c>
      <c r="O19" s="34">
        <f t="shared" si="1"/>
        <v>3.2524212968612929</v>
      </c>
      <c r="P19" s="123">
        <v>336.8</v>
      </c>
      <c r="Q19" s="124">
        <v>110.68</v>
      </c>
      <c r="R19" s="127">
        <v>465.11</v>
      </c>
      <c r="S19" s="127">
        <v>71.150000000000006</v>
      </c>
      <c r="T19" s="125">
        <v>157581.318</v>
      </c>
      <c r="U19" s="38">
        <f t="shared" si="8"/>
        <v>6.2427450949483747</v>
      </c>
      <c r="V19" s="124">
        <v>287.54000000000002</v>
      </c>
      <c r="W19" s="124">
        <v>100.77</v>
      </c>
      <c r="X19" s="127">
        <v>307.06999999999994</v>
      </c>
      <c r="Y19" s="127">
        <v>0</v>
      </c>
      <c r="Z19" s="125">
        <v>56075.171000000002</v>
      </c>
      <c r="AA19" s="38">
        <f t="shared" si="9"/>
        <v>12.400853846705164</v>
      </c>
      <c r="AB19" s="299">
        <v>391.89</v>
      </c>
      <c r="AC19" s="300">
        <v>57.399999999999991</v>
      </c>
      <c r="AD19" s="41">
        <f t="shared" si="10"/>
        <v>13040.83</v>
      </c>
      <c r="AE19" s="301">
        <v>1025354</v>
      </c>
      <c r="AF19" s="43">
        <f t="shared" si="4"/>
        <v>12.718368485420646</v>
      </c>
    </row>
    <row r="20" spans="1:32" ht="30" customHeight="1" thickTop="1" thickBot="1">
      <c r="A20" s="320" t="s">
        <v>26</v>
      </c>
      <c r="B20" s="321">
        <f>B19/12</f>
        <v>338.35750000000002</v>
      </c>
      <c r="C20" s="322">
        <f t="shared" ref="C20:F20" si="11">C19/12</f>
        <v>53.533333333333331</v>
      </c>
      <c r="D20" s="322">
        <f t="shared" si="11"/>
        <v>6.0333333333333341</v>
      </c>
      <c r="E20" s="322">
        <f t="shared" si="11"/>
        <v>48.831666666666671</v>
      </c>
      <c r="F20" s="323">
        <f t="shared" si="11"/>
        <v>23475.349583333333</v>
      </c>
      <c r="G20" s="324">
        <f t="shared" si="7"/>
        <v>19.030849008123578</v>
      </c>
      <c r="H20" s="321">
        <f t="shared" ref="H20:J20" si="12">H19/12</f>
        <v>361.26083333333332</v>
      </c>
      <c r="I20" s="325">
        <f t="shared" si="12"/>
        <v>29.528333333333332</v>
      </c>
      <c r="J20" s="323">
        <f t="shared" si="12"/>
        <v>22083.035000000003</v>
      </c>
      <c r="K20" s="324">
        <f>(H20+I20)/J20*1000</f>
        <v>17.696352275249598</v>
      </c>
      <c r="L20" s="322">
        <f t="shared" ref="L20:N20" si="13">L19/12</f>
        <v>30.91416666666667</v>
      </c>
      <c r="M20" s="325">
        <f t="shared" si="13"/>
        <v>40.909166666666664</v>
      </c>
      <c r="N20" s="323">
        <f t="shared" si="13"/>
        <v>22083.035000000003</v>
      </c>
      <c r="O20" s="326">
        <f>(L20+M20)/N20*1000</f>
        <v>3.2524212968612929</v>
      </c>
      <c r="P20" s="321">
        <f t="shared" ref="P20:T20" si="14">P19/12</f>
        <v>28.066666666666666</v>
      </c>
      <c r="Q20" s="322">
        <f t="shared" si="14"/>
        <v>9.2233333333333345</v>
      </c>
      <c r="R20" s="325">
        <f t="shared" si="14"/>
        <v>38.759166666666665</v>
      </c>
      <c r="S20" s="325">
        <f t="shared" si="14"/>
        <v>5.9291666666666671</v>
      </c>
      <c r="T20" s="323">
        <f t="shared" si="14"/>
        <v>13131.7765</v>
      </c>
      <c r="U20" s="324">
        <f>(P20+R20+S20)/T20*1000</f>
        <v>5.5403775719149646</v>
      </c>
      <c r="V20" s="322">
        <f t="shared" ref="V20:Z20" si="15">V19/12</f>
        <v>23.96166666666667</v>
      </c>
      <c r="W20" s="322">
        <f t="shared" si="15"/>
        <v>8.3974999999999991</v>
      </c>
      <c r="X20" s="325">
        <f t="shared" si="15"/>
        <v>25.58916666666666</v>
      </c>
      <c r="Y20" s="325">
        <f t="shared" si="15"/>
        <v>0</v>
      </c>
      <c r="Z20" s="323">
        <f t="shared" si="15"/>
        <v>4672.9309166666671</v>
      </c>
      <c r="AA20" s="327">
        <f t="shared" si="9"/>
        <v>12.400853846705163</v>
      </c>
      <c r="AB20" s="328">
        <f t="shared" ref="AB20:AC20" si="16">AB19/12</f>
        <v>32.657499999999999</v>
      </c>
      <c r="AC20" s="329">
        <f t="shared" si="16"/>
        <v>4.7833333333333323</v>
      </c>
      <c r="AD20" s="330">
        <f>AD19/12</f>
        <v>1086.7358333333334</v>
      </c>
      <c r="AE20" s="331">
        <f>AE19/12</f>
        <v>85446.166666666672</v>
      </c>
      <c r="AF20" s="332">
        <f>AD20/AE20*1000</f>
        <v>12.718368485420646</v>
      </c>
    </row>
    <row r="21" spans="1:32" ht="30" customHeight="1">
      <c r="A21" s="302" t="s">
        <v>27</v>
      </c>
      <c r="B21" s="303">
        <v>19.54</v>
      </c>
      <c r="C21" s="304">
        <v>0</v>
      </c>
      <c r="D21" s="304">
        <v>0</v>
      </c>
      <c r="E21" s="304">
        <v>70.56</v>
      </c>
      <c r="F21" s="305">
        <v>2138.14</v>
      </c>
      <c r="G21" s="116">
        <f t="shared" si="7"/>
        <v>42.139429597687709</v>
      </c>
      <c r="H21" s="306">
        <v>0</v>
      </c>
      <c r="I21" s="307">
        <v>4.91</v>
      </c>
      <c r="J21" s="305">
        <v>0</v>
      </c>
      <c r="K21" s="137" t="e">
        <f>(H21+I21)/N21*1000</f>
        <v>#DIV/0!</v>
      </c>
      <c r="L21" s="304">
        <v>3.5</v>
      </c>
      <c r="M21" s="307">
        <v>30.72</v>
      </c>
      <c r="N21" s="305">
        <v>0</v>
      </c>
      <c r="O21" s="308" t="e">
        <f t="shared" ref="O21:O39" si="17">(L21+M21)/N21*1000</f>
        <v>#DIV/0!</v>
      </c>
      <c r="P21" s="306">
        <v>0</v>
      </c>
      <c r="Q21" s="309">
        <v>2.67</v>
      </c>
      <c r="R21" s="307">
        <v>37.229999999999997</v>
      </c>
      <c r="S21" s="307">
        <v>0</v>
      </c>
      <c r="T21" s="305">
        <v>12393.01</v>
      </c>
      <c r="U21" s="116">
        <f t="shared" ref="U21:U22" si="18">(P21+Q21+R21+S21)/T21*1000</f>
        <v>3.2195568308264093</v>
      </c>
      <c r="V21" s="309">
        <v>37.58</v>
      </c>
      <c r="W21" s="309">
        <v>0</v>
      </c>
      <c r="X21" s="307">
        <v>38.6</v>
      </c>
      <c r="Y21" s="307">
        <v>0</v>
      </c>
      <c r="Z21" s="305">
        <v>4930.6499999999996</v>
      </c>
      <c r="AA21" s="116">
        <f t="shared" ref="AA21:AA22" si="19">(V21+W21+X21+Y21)/Z21*1000</f>
        <v>15.450295599971609</v>
      </c>
      <c r="AB21" s="310">
        <v>31.71</v>
      </c>
      <c r="AC21" s="311">
        <v>3.94</v>
      </c>
      <c r="AD21" s="312">
        <f t="shared" ref="AD21" si="20">B21+C21+D21+E21+H21+I21+L21+M21+P21+Q21+R21+S21+V21+W21+X21+Y21+AB21+AC21</f>
        <v>280.95999999999998</v>
      </c>
      <c r="AE21" s="313">
        <f>F21+J21+N21+T21+Z21</f>
        <v>19461.8</v>
      </c>
      <c r="AF21" s="314">
        <f t="shared" ref="AF21:AF38" si="21">AD21/AE21*1000</f>
        <v>14.436485833787213</v>
      </c>
    </row>
    <row r="22" spans="1:32" ht="30" customHeight="1">
      <c r="A22" s="76" t="s">
        <v>28</v>
      </c>
      <c r="B22" s="104">
        <v>16.16</v>
      </c>
      <c r="C22" s="105">
        <v>0</v>
      </c>
      <c r="D22" s="105">
        <v>0</v>
      </c>
      <c r="E22" s="105">
        <v>65.25</v>
      </c>
      <c r="F22" s="106">
        <v>2122.54</v>
      </c>
      <c r="G22" s="110">
        <f>(B22+C22+D22+E22)/F22*1000</f>
        <v>38.354989776399968</v>
      </c>
      <c r="H22" s="108">
        <v>3.85</v>
      </c>
      <c r="I22" s="109">
        <v>7.52</v>
      </c>
      <c r="J22" s="106">
        <v>0</v>
      </c>
      <c r="K22" s="110" t="e">
        <f t="shared" ref="K22" si="22">(H22+I22)/N22*1000</f>
        <v>#DIV/0!</v>
      </c>
      <c r="L22" s="105">
        <v>0</v>
      </c>
      <c r="M22" s="109">
        <v>3.71</v>
      </c>
      <c r="N22" s="106">
        <v>0</v>
      </c>
      <c r="O22" s="107" t="e">
        <f t="shared" si="17"/>
        <v>#DIV/0!</v>
      </c>
      <c r="P22" s="108">
        <v>7.6</v>
      </c>
      <c r="Q22" s="111">
        <v>54.05</v>
      </c>
      <c r="R22" s="109">
        <v>68.72</v>
      </c>
      <c r="S22" s="109">
        <v>0</v>
      </c>
      <c r="T22" s="106">
        <v>11953.14</v>
      </c>
      <c r="U22" s="110">
        <f t="shared" si="18"/>
        <v>10.906757554918624</v>
      </c>
      <c r="V22" s="111">
        <v>11.29</v>
      </c>
      <c r="W22" s="111">
        <v>0</v>
      </c>
      <c r="X22" s="109">
        <v>46.86</v>
      </c>
      <c r="Y22" s="109">
        <v>0</v>
      </c>
      <c r="Z22" s="106">
        <v>4763.8900000000003</v>
      </c>
      <c r="AA22" s="110">
        <f t="shared" si="19"/>
        <v>12.206411147192734</v>
      </c>
      <c r="AB22" s="271">
        <v>34.72</v>
      </c>
      <c r="AC22" s="112">
        <v>0</v>
      </c>
      <c r="AD22" s="113">
        <f>B22+C22+D22+E22+H22+I22+L22+M22+P22+Q22+R22+S22+V22+W22+X22+Y22+AB22+AC22</f>
        <v>319.73</v>
      </c>
      <c r="AE22" s="114">
        <f t="shared" si="6"/>
        <v>18839.57</v>
      </c>
      <c r="AF22" s="115">
        <f t="shared" si="21"/>
        <v>16.971194140842918</v>
      </c>
    </row>
    <row r="23" spans="1:32" ht="30" customHeight="1" thickBot="1">
      <c r="A23" s="77" t="s">
        <v>29</v>
      </c>
      <c r="B23" s="78">
        <v>365.76</v>
      </c>
      <c r="C23" s="79">
        <v>52.97</v>
      </c>
      <c r="D23" s="79">
        <v>0</v>
      </c>
      <c r="E23" s="79">
        <v>67.34</v>
      </c>
      <c r="F23" s="80">
        <v>27582.12</v>
      </c>
      <c r="G23" s="280">
        <f>(B23+C23+D23+E23)/F23*1000</f>
        <v>17.622648295344959</v>
      </c>
      <c r="H23" s="82">
        <v>314.25</v>
      </c>
      <c r="I23" s="83">
        <v>25.56</v>
      </c>
      <c r="J23" s="80">
        <v>22809.14</v>
      </c>
      <c r="K23" s="116">
        <f>(H23+I23)/J23*1000</f>
        <v>14.897975109977843</v>
      </c>
      <c r="L23" s="79">
        <v>12.37</v>
      </c>
      <c r="M23" s="83">
        <v>205.19</v>
      </c>
      <c r="N23" s="80">
        <v>22809.14</v>
      </c>
      <c r="O23" s="81">
        <f t="shared" si="17"/>
        <v>9.5382815836107806</v>
      </c>
      <c r="P23" s="82">
        <v>44.85</v>
      </c>
      <c r="Q23" s="213">
        <v>11.41</v>
      </c>
      <c r="R23" s="83">
        <v>28.81</v>
      </c>
      <c r="S23" s="83">
        <v>0</v>
      </c>
      <c r="T23" s="80">
        <v>13021.83</v>
      </c>
      <c r="U23" s="280">
        <f>(P23+Q23+R23+S23)/T23*1000</f>
        <v>6.5328759475434719</v>
      </c>
      <c r="V23" s="213">
        <v>79.33</v>
      </c>
      <c r="W23" s="213">
        <v>0</v>
      </c>
      <c r="X23" s="83">
        <v>59.05</v>
      </c>
      <c r="Y23" s="83">
        <v>0</v>
      </c>
      <c r="Z23" s="80">
        <v>5539.38</v>
      </c>
      <c r="AA23" s="280">
        <f>(V23+W23+X23+Y23)/Z23*1000</f>
        <v>24.981135072878192</v>
      </c>
      <c r="AB23" s="272">
        <v>28.83</v>
      </c>
      <c r="AC23" s="118">
        <v>4.43</v>
      </c>
      <c r="AD23" s="119">
        <f>B23+C23+D23+E23+H23+I23+L23+M23+P23+Q23+R23+S23+V23+W23+X23+Y23+AB23+AC23</f>
        <v>1300.1499999999999</v>
      </c>
      <c r="AE23" s="120">
        <f t="shared" si="6"/>
        <v>91761.61</v>
      </c>
      <c r="AF23" s="121">
        <f t="shared" si="21"/>
        <v>14.168779296701528</v>
      </c>
    </row>
    <row r="24" spans="1:32" ht="30" customHeight="1" thickTop="1" thickBot="1">
      <c r="A24" s="122" t="s">
        <v>30</v>
      </c>
      <c r="B24" s="123">
        <f>B21+B22+B23</f>
        <v>401.46</v>
      </c>
      <c r="C24" s="124">
        <f>C21+C22+C23</f>
        <v>52.97</v>
      </c>
      <c r="D24" s="124">
        <f t="shared" ref="D24:E24" si="23">D21+D22+D23</f>
        <v>0</v>
      </c>
      <c r="E24" s="124">
        <f t="shared" si="23"/>
        <v>203.15</v>
      </c>
      <c r="F24" s="125">
        <f>F21+F22+F23</f>
        <v>31842.799999999999</v>
      </c>
      <c r="G24" s="286">
        <f t="shared" si="7"/>
        <v>20.650822163880058</v>
      </c>
      <c r="H24" s="123">
        <f>H21+H22+H23</f>
        <v>318.10000000000002</v>
      </c>
      <c r="I24" s="127">
        <f>I21+I22+I23</f>
        <v>37.989999999999995</v>
      </c>
      <c r="J24" s="125">
        <f>J21+J22+J23</f>
        <v>22809.14</v>
      </c>
      <c r="K24" s="128">
        <f t="shared" ref="K24:K34" si="24">(H24+I24)/J24*1000</f>
        <v>15.611724072016745</v>
      </c>
      <c r="L24" s="124">
        <f>L21+L22+L23</f>
        <v>15.87</v>
      </c>
      <c r="M24" s="127">
        <f>M21+M22+M23</f>
        <v>239.62</v>
      </c>
      <c r="N24" s="129">
        <f>N21+N22+N23</f>
        <v>22809.14</v>
      </c>
      <c r="O24" s="126">
        <f>(L24+M24)/N24*1000</f>
        <v>11.201211444184217</v>
      </c>
      <c r="P24" s="123">
        <f>P21+P22+P23</f>
        <v>52.45</v>
      </c>
      <c r="Q24" s="124">
        <f>Q21+Q22+Q23</f>
        <v>68.13</v>
      </c>
      <c r="R24" s="127">
        <f>R21+R22+R23</f>
        <v>134.76</v>
      </c>
      <c r="S24" s="127">
        <f>S21+S22+S23</f>
        <v>0</v>
      </c>
      <c r="T24" s="129">
        <f>T21+T22+T23</f>
        <v>37367.980000000003</v>
      </c>
      <c r="U24" s="128">
        <f t="shared" ref="U24:U39" si="25">(P24+Q24+R24+S24)/T24*1000</f>
        <v>6.8331229036196213</v>
      </c>
      <c r="V24" s="124">
        <f>V21+V22+V23</f>
        <v>128.19999999999999</v>
      </c>
      <c r="W24" s="124">
        <f>W21+W22+W23</f>
        <v>0</v>
      </c>
      <c r="X24" s="127">
        <f>X21+X22+X23</f>
        <v>144.51</v>
      </c>
      <c r="Y24" s="127">
        <f>Y21+Y22+Y23</f>
        <v>0</v>
      </c>
      <c r="Z24" s="129">
        <f>Z21+Z22+Z23</f>
        <v>15233.920000000002</v>
      </c>
      <c r="AA24" s="128">
        <f t="shared" ref="AA24:AA39" si="26">(V24+W24+X24+Y24)/Z24*1000</f>
        <v>17.90149876066042</v>
      </c>
      <c r="AB24" s="273">
        <f>AB21+AB22+AB23</f>
        <v>95.26</v>
      </c>
      <c r="AC24" s="262">
        <f>AC21+AC22+AC23</f>
        <v>8.3699999999999992</v>
      </c>
      <c r="AD24" s="119">
        <f t="shared" ref="AD24:AD39" si="27">B24+C24+D24+E24+H24+I24+L24+M24+P24+Q24+R24+S24+V24+W24+X24+Y24+AB24+AC24</f>
        <v>1900.8399999999997</v>
      </c>
      <c r="AE24" s="131">
        <f t="shared" si="6"/>
        <v>130062.98</v>
      </c>
      <c r="AF24" s="132">
        <f t="shared" si="21"/>
        <v>14.614765861892444</v>
      </c>
    </row>
    <row r="25" spans="1:32" ht="30" customHeight="1" thickTop="1">
      <c r="A25" s="133" t="s">
        <v>31</v>
      </c>
      <c r="B25" s="86">
        <v>377.43</v>
      </c>
      <c r="C25" s="87">
        <v>44.36</v>
      </c>
      <c r="D25" s="87">
        <v>0</v>
      </c>
      <c r="E25" s="87">
        <v>42.47</v>
      </c>
      <c r="F25" s="134">
        <v>26827.91</v>
      </c>
      <c r="G25" s="287">
        <f>(B25+C25+D25+E25)/F25*1000</f>
        <v>17.305112474285174</v>
      </c>
      <c r="H25" s="88">
        <v>435.26</v>
      </c>
      <c r="I25" s="205">
        <v>24.39</v>
      </c>
      <c r="J25" s="134">
        <v>25062.31</v>
      </c>
      <c r="K25" s="222">
        <f>(H25+I25)/N25*1000</f>
        <v>18.340288664532515</v>
      </c>
      <c r="L25" s="87">
        <v>15.81</v>
      </c>
      <c r="M25" s="89">
        <f>157.28+192.32</f>
        <v>349.6</v>
      </c>
      <c r="N25" s="134">
        <v>25062.31</v>
      </c>
      <c r="O25" s="136">
        <f>(L25+M25)/N25*1000</f>
        <v>14.580060656818945</v>
      </c>
      <c r="P25" s="214">
        <v>45.49</v>
      </c>
      <c r="Q25" s="215">
        <v>0</v>
      </c>
      <c r="R25" s="89">
        <v>61.89</v>
      </c>
      <c r="S25" s="89">
        <v>0</v>
      </c>
      <c r="T25" s="134">
        <v>13500.04</v>
      </c>
      <c r="U25" s="137">
        <f t="shared" si="25"/>
        <v>7.9540505065170164</v>
      </c>
      <c r="V25" s="215">
        <v>24.46</v>
      </c>
      <c r="W25" s="215">
        <v>0</v>
      </c>
      <c r="X25" s="89">
        <v>39.18</v>
      </c>
      <c r="Y25" s="89">
        <v>0</v>
      </c>
      <c r="Z25" s="134">
        <v>5117.62</v>
      </c>
      <c r="AA25" s="137">
        <f t="shared" si="26"/>
        <v>12.435468049601182</v>
      </c>
      <c r="AB25" s="274">
        <v>35.229999999999997</v>
      </c>
      <c r="AC25" s="138">
        <v>0</v>
      </c>
      <c r="AD25" s="139">
        <f t="shared" si="27"/>
        <v>1495.5700000000002</v>
      </c>
      <c r="AE25" s="140">
        <f t="shared" si="6"/>
        <v>95570.19</v>
      </c>
      <c r="AF25" s="141">
        <f t="shared" si="21"/>
        <v>15.648917303606913</v>
      </c>
    </row>
    <row r="26" spans="1:32" ht="30" customHeight="1">
      <c r="A26" s="142" t="s">
        <v>32</v>
      </c>
      <c r="B26" s="143">
        <v>365.25</v>
      </c>
      <c r="C26" s="144">
        <v>54.75</v>
      </c>
      <c r="D26" s="144">
        <v>0</v>
      </c>
      <c r="E26" s="144">
        <v>29.19</v>
      </c>
      <c r="F26" s="145">
        <v>23573.38</v>
      </c>
      <c r="G26" s="281">
        <f t="shared" si="7"/>
        <v>19.054967934169813</v>
      </c>
      <c r="H26" s="143">
        <v>344.42</v>
      </c>
      <c r="I26" s="89">
        <v>39.270000000000003</v>
      </c>
      <c r="J26" s="145">
        <v>26244.2</v>
      </c>
      <c r="K26" s="110">
        <f>(H26+I26)/N26*1000</f>
        <v>14.619992226853933</v>
      </c>
      <c r="L26" s="144">
        <v>29.24</v>
      </c>
      <c r="M26" s="90">
        <v>327.68</v>
      </c>
      <c r="N26" s="145">
        <v>26244.2</v>
      </c>
      <c r="O26" s="146">
        <f t="shared" si="17"/>
        <v>13.599957323903949</v>
      </c>
      <c r="P26" s="147">
        <v>24.89</v>
      </c>
      <c r="Q26" s="216">
        <v>0</v>
      </c>
      <c r="R26" s="90">
        <v>26.18</v>
      </c>
      <c r="S26" s="90">
        <v>17.260000000000002</v>
      </c>
      <c r="T26" s="145">
        <v>13411.32</v>
      </c>
      <c r="U26" s="148">
        <f t="shared" si="25"/>
        <v>5.0949496395582239</v>
      </c>
      <c r="V26" s="216">
        <v>23.36</v>
      </c>
      <c r="W26" s="216">
        <v>0</v>
      </c>
      <c r="X26" s="90">
        <v>14.83</v>
      </c>
      <c r="Y26" s="90">
        <v>0</v>
      </c>
      <c r="Z26" s="145">
        <v>5207.5200000000004</v>
      </c>
      <c r="AA26" s="148">
        <f t="shared" si="26"/>
        <v>7.3336252189141842</v>
      </c>
      <c r="AB26" s="275">
        <v>24.3</v>
      </c>
      <c r="AC26" s="149">
        <v>0</v>
      </c>
      <c r="AD26" s="150">
        <f t="shared" si="27"/>
        <v>1320.62</v>
      </c>
      <c r="AE26" s="151">
        <f t="shared" si="6"/>
        <v>94680.62000000001</v>
      </c>
      <c r="AF26" s="152">
        <f t="shared" si="21"/>
        <v>13.948155388082585</v>
      </c>
    </row>
    <row r="27" spans="1:32" ht="30" customHeight="1" thickBot="1">
      <c r="A27" s="153" t="s">
        <v>33</v>
      </c>
      <c r="B27" s="154">
        <v>380.05</v>
      </c>
      <c r="C27" s="155">
        <v>74.81</v>
      </c>
      <c r="D27" s="155">
        <v>0</v>
      </c>
      <c r="E27" s="155">
        <v>22.33</v>
      </c>
      <c r="F27" s="156">
        <v>28166.48</v>
      </c>
      <c r="G27" s="288">
        <f t="shared" si="7"/>
        <v>16.941769081546578</v>
      </c>
      <c r="H27" s="158">
        <v>532.92999999999995</v>
      </c>
      <c r="I27" s="159">
        <v>43.17</v>
      </c>
      <c r="J27" s="156">
        <v>26243.360000000001</v>
      </c>
      <c r="K27" s="137">
        <f>(H27+I27)/N27*1000</f>
        <v>21.952219532864692</v>
      </c>
      <c r="L27" s="155">
        <v>28.79</v>
      </c>
      <c r="M27" s="159">
        <v>85.92</v>
      </c>
      <c r="N27" s="156">
        <v>26243.360000000001</v>
      </c>
      <c r="O27" s="157">
        <f t="shared" si="17"/>
        <v>4.3710104193975168</v>
      </c>
      <c r="P27" s="158">
        <v>34.799999999999997</v>
      </c>
      <c r="Q27" s="161">
        <v>0</v>
      </c>
      <c r="R27" s="159">
        <v>42.51</v>
      </c>
      <c r="S27" s="159">
        <v>0</v>
      </c>
      <c r="T27" s="156">
        <v>13609.85</v>
      </c>
      <c r="U27" s="160">
        <f t="shared" si="25"/>
        <v>5.6804446779354665</v>
      </c>
      <c r="V27" s="161">
        <v>24.02</v>
      </c>
      <c r="W27" s="161">
        <v>0</v>
      </c>
      <c r="X27" s="159">
        <v>34.47</v>
      </c>
      <c r="Y27" s="159">
        <v>0</v>
      </c>
      <c r="Z27" s="156">
        <v>5348.29</v>
      </c>
      <c r="AA27" s="160">
        <f t="shared" si="26"/>
        <v>10.93620577792154</v>
      </c>
      <c r="AB27" s="276">
        <v>39.04</v>
      </c>
      <c r="AC27" s="162">
        <v>5.58</v>
      </c>
      <c r="AD27" s="163">
        <f t="shared" si="27"/>
        <v>1348.4199999999998</v>
      </c>
      <c r="AE27" s="164">
        <f t="shared" si="6"/>
        <v>99611.34</v>
      </c>
      <c r="AF27" s="165">
        <f t="shared" si="21"/>
        <v>13.53681217419623</v>
      </c>
    </row>
    <row r="28" spans="1:32" ht="30" customHeight="1" thickTop="1" thickBot="1">
      <c r="A28" s="122" t="s">
        <v>34</v>
      </c>
      <c r="B28" s="166">
        <f t="shared" ref="B28:Z28" si="28">SUM(B25:B27)</f>
        <v>1122.73</v>
      </c>
      <c r="C28" s="124">
        <f t="shared" si="28"/>
        <v>173.92000000000002</v>
      </c>
      <c r="D28" s="124">
        <f t="shared" si="28"/>
        <v>0</v>
      </c>
      <c r="E28" s="124">
        <f t="shared" si="28"/>
        <v>93.99</v>
      </c>
      <c r="F28" s="125">
        <f t="shared" si="28"/>
        <v>78567.77</v>
      </c>
      <c r="G28" s="280">
        <f t="shared" si="7"/>
        <v>17.699878716170769</v>
      </c>
      <c r="H28" s="123">
        <f t="shared" si="28"/>
        <v>1312.6100000000001</v>
      </c>
      <c r="I28" s="127">
        <f t="shared" si="28"/>
        <v>106.83000000000001</v>
      </c>
      <c r="J28" s="125">
        <f t="shared" si="28"/>
        <v>77549.87</v>
      </c>
      <c r="K28" s="128">
        <f t="shared" si="24"/>
        <v>18.303576782269268</v>
      </c>
      <c r="L28" s="124">
        <f t="shared" si="28"/>
        <v>73.84</v>
      </c>
      <c r="M28" s="127">
        <f t="shared" si="28"/>
        <v>763.19999999999993</v>
      </c>
      <c r="N28" s="129">
        <f t="shared" si="28"/>
        <v>77549.87</v>
      </c>
      <c r="O28" s="126">
        <f t="shared" si="17"/>
        <v>10.793570640415</v>
      </c>
      <c r="P28" s="123">
        <f>SUM(P25:P27)</f>
        <v>105.17999999999999</v>
      </c>
      <c r="Q28" s="127">
        <f>SUM(Q25:Q27)</f>
        <v>0</v>
      </c>
      <c r="R28" s="127">
        <f>SUM(R25:R27)</f>
        <v>130.57999999999998</v>
      </c>
      <c r="S28" s="127">
        <f>SUM(S25:S27)</f>
        <v>17.260000000000002</v>
      </c>
      <c r="T28" s="129">
        <f>SUM(T25:T27)</f>
        <v>40521.21</v>
      </c>
      <c r="U28" s="128">
        <f t="shared" si="25"/>
        <v>6.2441373295614806</v>
      </c>
      <c r="V28" s="124">
        <f t="shared" si="28"/>
        <v>71.84</v>
      </c>
      <c r="W28" s="127">
        <f t="shared" si="28"/>
        <v>0</v>
      </c>
      <c r="X28" s="127">
        <f t="shared" si="28"/>
        <v>88.47999999999999</v>
      </c>
      <c r="Y28" s="127">
        <f t="shared" si="28"/>
        <v>0</v>
      </c>
      <c r="Z28" s="129">
        <f t="shared" si="28"/>
        <v>15673.43</v>
      </c>
      <c r="AA28" s="128">
        <f t="shared" si="26"/>
        <v>10.228775705126445</v>
      </c>
      <c r="AB28" s="273">
        <f>AB25+AB26+AB27</f>
        <v>98.57</v>
      </c>
      <c r="AC28" s="130">
        <f>AC25+AC26+AC27</f>
        <v>5.58</v>
      </c>
      <c r="AD28" s="167">
        <f t="shared" si="27"/>
        <v>4164.6099999999997</v>
      </c>
      <c r="AE28" s="131">
        <f t="shared" si="6"/>
        <v>289862.15000000002</v>
      </c>
      <c r="AF28" s="132">
        <f t="shared" si="21"/>
        <v>14.367553680258009</v>
      </c>
    </row>
    <row r="29" spans="1:32" ht="30" customHeight="1" thickTop="1" thickBot="1">
      <c r="A29" s="122" t="s">
        <v>35</v>
      </c>
      <c r="B29" s="123">
        <f t="shared" ref="B29:Z29" si="29">B28+B24</f>
        <v>1524.19</v>
      </c>
      <c r="C29" s="124">
        <f t="shared" si="29"/>
        <v>226.89000000000001</v>
      </c>
      <c r="D29" s="124">
        <f t="shared" si="29"/>
        <v>0</v>
      </c>
      <c r="E29" s="124">
        <f t="shared" si="29"/>
        <v>297.14</v>
      </c>
      <c r="F29" s="125">
        <f t="shared" si="29"/>
        <v>110410.57</v>
      </c>
      <c r="G29" s="280">
        <f t="shared" si="7"/>
        <v>18.550941273104563</v>
      </c>
      <c r="H29" s="123">
        <f t="shared" si="29"/>
        <v>1630.71</v>
      </c>
      <c r="I29" s="127">
        <f t="shared" si="29"/>
        <v>144.82</v>
      </c>
      <c r="J29" s="125">
        <f t="shared" si="29"/>
        <v>100359.01</v>
      </c>
      <c r="K29" s="128">
        <f t="shared" si="24"/>
        <v>17.691784723663577</v>
      </c>
      <c r="L29" s="124">
        <f t="shared" si="29"/>
        <v>89.710000000000008</v>
      </c>
      <c r="M29" s="127">
        <f t="shared" si="29"/>
        <v>1002.8199999999999</v>
      </c>
      <c r="N29" s="129">
        <f t="shared" si="29"/>
        <v>100359.01</v>
      </c>
      <c r="O29" s="126">
        <f t="shared" si="17"/>
        <v>10.88621739094477</v>
      </c>
      <c r="P29" s="123">
        <f>P28+P24</f>
        <v>157.63</v>
      </c>
      <c r="Q29" s="127">
        <f>Q28+Q24</f>
        <v>68.13</v>
      </c>
      <c r="R29" s="127">
        <f>R28+R24</f>
        <v>265.33999999999997</v>
      </c>
      <c r="S29" s="127">
        <f>S28+S24</f>
        <v>17.260000000000002</v>
      </c>
      <c r="T29" s="129">
        <f>T28+T24</f>
        <v>77889.19</v>
      </c>
      <c r="U29" s="128">
        <f t="shared" si="25"/>
        <v>6.5267080065924414</v>
      </c>
      <c r="V29" s="124">
        <f t="shared" si="29"/>
        <v>200.04</v>
      </c>
      <c r="W29" s="127">
        <f t="shared" si="29"/>
        <v>0</v>
      </c>
      <c r="X29" s="127">
        <f t="shared" si="29"/>
        <v>232.98999999999998</v>
      </c>
      <c r="Y29" s="127">
        <f t="shared" si="29"/>
        <v>0</v>
      </c>
      <c r="Z29" s="129">
        <f t="shared" si="29"/>
        <v>30907.350000000002</v>
      </c>
      <c r="AA29" s="128">
        <f t="shared" si="26"/>
        <v>14.010583243144428</v>
      </c>
      <c r="AB29" s="273">
        <f>AB24+AB28</f>
        <v>193.82999999999998</v>
      </c>
      <c r="AC29" s="130">
        <f>AC24+AC28</f>
        <v>13.95</v>
      </c>
      <c r="AD29" s="167">
        <f t="shared" si="27"/>
        <v>6065.4500000000007</v>
      </c>
      <c r="AE29" s="131">
        <f t="shared" si="6"/>
        <v>419925.13</v>
      </c>
      <c r="AF29" s="132">
        <f t="shared" si="21"/>
        <v>14.444122455829211</v>
      </c>
    </row>
    <row r="30" spans="1:32" ht="30" customHeight="1" thickTop="1">
      <c r="A30" s="133" t="s">
        <v>36</v>
      </c>
      <c r="B30" s="86"/>
      <c r="C30" s="87"/>
      <c r="D30" s="87"/>
      <c r="E30" s="87"/>
      <c r="F30" s="134"/>
      <c r="G30" s="282" t="e">
        <f t="shared" si="7"/>
        <v>#DIV/0!</v>
      </c>
      <c r="H30" s="88"/>
      <c r="I30" s="89"/>
      <c r="J30" s="134"/>
      <c r="K30" s="97" t="e">
        <f>(H30+I30)/N30*1000</f>
        <v>#DIV/0!</v>
      </c>
      <c r="L30" s="87"/>
      <c r="M30" s="89"/>
      <c r="N30" s="134"/>
      <c r="O30" s="135" t="e">
        <f t="shared" si="17"/>
        <v>#DIV/0!</v>
      </c>
      <c r="P30" s="88"/>
      <c r="Q30" s="168"/>
      <c r="R30" s="89"/>
      <c r="S30" s="89"/>
      <c r="T30" s="134"/>
      <c r="U30" s="137" t="e">
        <f t="shared" si="25"/>
        <v>#DIV/0!</v>
      </c>
      <c r="V30" s="168"/>
      <c r="W30" s="168"/>
      <c r="X30" s="89"/>
      <c r="Y30" s="89"/>
      <c r="Z30" s="134"/>
      <c r="AA30" s="137" t="e">
        <f t="shared" si="26"/>
        <v>#DIV/0!</v>
      </c>
      <c r="AB30" s="274"/>
      <c r="AC30" s="138"/>
      <c r="AD30" s="139">
        <f t="shared" si="27"/>
        <v>0</v>
      </c>
      <c r="AE30" s="140">
        <f t="shared" si="6"/>
        <v>0</v>
      </c>
      <c r="AF30" s="141" t="e">
        <f t="shared" si="21"/>
        <v>#DIV/0!</v>
      </c>
    </row>
    <row r="31" spans="1:32" ht="30" customHeight="1">
      <c r="A31" s="142" t="s">
        <v>37</v>
      </c>
      <c r="B31" s="143"/>
      <c r="C31" s="144"/>
      <c r="D31" s="144"/>
      <c r="E31" s="144"/>
      <c r="F31" s="145"/>
      <c r="G31" s="283" t="e">
        <f t="shared" si="7"/>
        <v>#DIV/0!</v>
      </c>
      <c r="H31" s="147"/>
      <c r="I31" s="90"/>
      <c r="J31" s="145"/>
      <c r="K31" s="284" t="e">
        <f>(H31+I31)/J31*1000</f>
        <v>#DIV/0!</v>
      </c>
      <c r="L31" s="144"/>
      <c r="M31" s="90"/>
      <c r="N31" s="145"/>
      <c r="O31" s="285" t="e">
        <f>(L31+M31)/N31*1000</f>
        <v>#DIV/0!</v>
      </c>
      <c r="P31" s="147"/>
      <c r="Q31" s="216"/>
      <c r="R31" s="90"/>
      <c r="S31" s="90"/>
      <c r="T31" s="145"/>
      <c r="U31" s="148" t="e">
        <f t="shared" si="25"/>
        <v>#DIV/0!</v>
      </c>
      <c r="V31" s="216"/>
      <c r="W31" s="216"/>
      <c r="X31" s="90"/>
      <c r="Y31" s="90"/>
      <c r="Z31" s="145"/>
      <c r="AA31" s="148" t="e">
        <f t="shared" si="26"/>
        <v>#DIV/0!</v>
      </c>
      <c r="AB31" s="275"/>
      <c r="AC31" s="149"/>
      <c r="AD31" s="150">
        <f t="shared" si="27"/>
        <v>0</v>
      </c>
      <c r="AE31" s="140">
        <f t="shared" si="6"/>
        <v>0</v>
      </c>
      <c r="AF31" s="152" t="e">
        <f t="shared" si="21"/>
        <v>#DIV/0!</v>
      </c>
    </row>
    <row r="32" spans="1:32" ht="30" customHeight="1" thickBot="1">
      <c r="A32" s="169" t="s">
        <v>38</v>
      </c>
      <c r="B32" s="170"/>
      <c r="C32" s="171"/>
      <c r="D32" s="171"/>
      <c r="E32" s="171"/>
      <c r="F32" s="172"/>
      <c r="G32" s="288" t="e">
        <f t="shared" si="7"/>
        <v>#DIV/0!</v>
      </c>
      <c r="H32" s="174"/>
      <c r="I32" s="175"/>
      <c r="J32" s="172"/>
      <c r="K32" s="110" t="e">
        <f>(H32+I32)/N32*1000</f>
        <v>#DIV/0!</v>
      </c>
      <c r="L32" s="171"/>
      <c r="M32" s="175"/>
      <c r="N32" s="172"/>
      <c r="O32" s="173" t="e">
        <f t="shared" si="17"/>
        <v>#DIV/0!</v>
      </c>
      <c r="P32" s="174"/>
      <c r="Q32" s="177"/>
      <c r="R32" s="175"/>
      <c r="S32" s="175"/>
      <c r="T32" s="172"/>
      <c r="U32" s="176" t="e">
        <f t="shared" si="25"/>
        <v>#DIV/0!</v>
      </c>
      <c r="V32" s="177"/>
      <c r="W32" s="177"/>
      <c r="X32" s="175"/>
      <c r="Y32" s="175"/>
      <c r="Z32" s="172"/>
      <c r="AA32" s="176" t="e">
        <f t="shared" si="26"/>
        <v>#DIV/0!</v>
      </c>
      <c r="AB32" s="277"/>
      <c r="AC32" s="178"/>
      <c r="AD32" s="179">
        <f t="shared" si="27"/>
        <v>0</v>
      </c>
      <c r="AE32" s="180">
        <f t="shared" si="6"/>
        <v>0</v>
      </c>
      <c r="AF32" s="181" t="e">
        <f t="shared" si="21"/>
        <v>#DIV/0!</v>
      </c>
    </row>
    <row r="33" spans="1:32" ht="30" customHeight="1" thickTop="1" thickBot="1">
      <c r="A33" s="122" t="s">
        <v>39</v>
      </c>
      <c r="B33" s="123">
        <f>SUM(B30:B32)</f>
        <v>0</v>
      </c>
      <c r="C33" s="124">
        <f>SUM(C30:C32)</f>
        <v>0</v>
      </c>
      <c r="D33" s="124">
        <f t="shared" ref="D33:E33" si="30">SUM(D30:D32)</f>
        <v>0</v>
      </c>
      <c r="E33" s="124">
        <f t="shared" si="30"/>
        <v>0</v>
      </c>
      <c r="F33" s="129">
        <f>SUM(F30:F32)</f>
        <v>0</v>
      </c>
      <c r="G33" s="280" t="e">
        <f t="shared" si="7"/>
        <v>#DIV/0!</v>
      </c>
      <c r="H33" s="123">
        <f>SUM(H30:H32)</f>
        <v>0</v>
      </c>
      <c r="I33" s="127">
        <f>SUM(I30:I32)</f>
        <v>0</v>
      </c>
      <c r="J33" s="125">
        <f>SUM(J30:J32)</f>
        <v>0</v>
      </c>
      <c r="K33" s="128" t="e">
        <f t="shared" si="24"/>
        <v>#DIV/0!</v>
      </c>
      <c r="L33" s="124">
        <f>SUM(L30:L32)</f>
        <v>0</v>
      </c>
      <c r="M33" s="127">
        <f>SUM(M30:M32)</f>
        <v>0</v>
      </c>
      <c r="N33" s="129">
        <f>SUM(N30:N32)</f>
        <v>0</v>
      </c>
      <c r="O33" s="126" t="e">
        <f t="shared" si="17"/>
        <v>#DIV/0!</v>
      </c>
      <c r="P33" s="123">
        <f>SUM(P30:P32)</f>
        <v>0</v>
      </c>
      <c r="Q33" s="127">
        <f>SUM(Q30:Q32)</f>
        <v>0</v>
      </c>
      <c r="R33" s="127">
        <f>SUM(R30:R32)</f>
        <v>0</v>
      </c>
      <c r="S33" s="127">
        <f>SUM(S30:S32)</f>
        <v>0</v>
      </c>
      <c r="T33" s="129">
        <f>SUM(T30:T32)</f>
        <v>0</v>
      </c>
      <c r="U33" s="128" t="e">
        <f t="shared" si="25"/>
        <v>#DIV/0!</v>
      </c>
      <c r="V33" s="124">
        <f>SUM(V30:V32)</f>
        <v>0</v>
      </c>
      <c r="W33" s="127">
        <f>SUM(W30:W32)</f>
        <v>0</v>
      </c>
      <c r="X33" s="127">
        <f>SUM(X30:X32)</f>
        <v>0</v>
      </c>
      <c r="Y33" s="127">
        <f>SUM(Y30:Y32)</f>
        <v>0</v>
      </c>
      <c r="Z33" s="129">
        <f>SUM(Z30:Z32)</f>
        <v>0</v>
      </c>
      <c r="AA33" s="128" t="e">
        <f t="shared" si="26"/>
        <v>#DIV/0!</v>
      </c>
      <c r="AB33" s="273">
        <f>AB30+AB31+AB32</f>
        <v>0</v>
      </c>
      <c r="AC33" s="130">
        <f>AC30+AC31+AC32</f>
        <v>0</v>
      </c>
      <c r="AD33" s="167">
        <f t="shared" si="27"/>
        <v>0</v>
      </c>
      <c r="AE33" s="182">
        <f t="shared" si="6"/>
        <v>0</v>
      </c>
      <c r="AF33" s="183" t="e">
        <f t="shared" si="21"/>
        <v>#DIV/0!</v>
      </c>
    </row>
    <row r="34" spans="1:32" ht="30" customHeight="1" thickTop="1">
      <c r="A34" s="184" t="s">
        <v>40</v>
      </c>
      <c r="B34" s="219"/>
      <c r="C34" s="185"/>
      <c r="D34" s="185"/>
      <c r="E34" s="185"/>
      <c r="F34" s="186"/>
      <c r="G34" s="287" t="e">
        <f t="shared" si="7"/>
        <v>#DIV/0!</v>
      </c>
      <c r="H34" s="217"/>
      <c r="I34" s="188"/>
      <c r="J34" s="186"/>
      <c r="K34" s="97" t="e">
        <f t="shared" si="24"/>
        <v>#DIV/0!</v>
      </c>
      <c r="L34" s="185"/>
      <c r="M34" s="188"/>
      <c r="N34" s="186"/>
      <c r="O34" s="187" t="e">
        <f t="shared" si="17"/>
        <v>#DIV/0!</v>
      </c>
      <c r="P34" s="217"/>
      <c r="Q34" s="218"/>
      <c r="R34" s="188"/>
      <c r="S34" s="188"/>
      <c r="T34" s="186"/>
      <c r="U34" s="137" t="e">
        <f t="shared" si="25"/>
        <v>#DIV/0!</v>
      </c>
      <c r="V34" s="218"/>
      <c r="W34" s="218"/>
      <c r="X34" s="188"/>
      <c r="Y34" s="188"/>
      <c r="Z34" s="186"/>
      <c r="AA34" s="137" t="e">
        <f t="shared" si="26"/>
        <v>#DIV/0!</v>
      </c>
      <c r="AB34" s="274"/>
      <c r="AC34" s="138"/>
      <c r="AD34" s="139">
        <f t="shared" si="27"/>
        <v>0</v>
      </c>
      <c r="AE34" s="140">
        <f t="shared" si="6"/>
        <v>0</v>
      </c>
      <c r="AF34" s="141" t="e">
        <f t="shared" si="21"/>
        <v>#DIV/0!</v>
      </c>
    </row>
    <row r="35" spans="1:32" ht="30" customHeight="1">
      <c r="A35" s="142" t="s">
        <v>41</v>
      </c>
      <c r="B35" s="143"/>
      <c r="C35" s="144"/>
      <c r="D35" s="144"/>
      <c r="E35" s="144"/>
      <c r="F35" s="145"/>
      <c r="G35" s="283" t="e">
        <f t="shared" si="7"/>
        <v>#DIV/0!</v>
      </c>
      <c r="H35" s="147"/>
      <c r="I35" s="90"/>
      <c r="J35" s="145"/>
      <c r="K35" s="110" t="e">
        <f t="shared" ref="K35:K39" si="31">(H35+I35)/N35*1000</f>
        <v>#DIV/0!</v>
      </c>
      <c r="L35" s="144"/>
      <c r="M35" s="90"/>
      <c r="N35" s="145"/>
      <c r="O35" s="146" t="e">
        <f t="shared" si="17"/>
        <v>#DIV/0!</v>
      </c>
      <c r="P35" s="147"/>
      <c r="Q35" s="216"/>
      <c r="R35" s="90"/>
      <c r="S35" s="90"/>
      <c r="T35" s="145"/>
      <c r="U35" s="148" t="e">
        <f t="shared" si="25"/>
        <v>#DIV/0!</v>
      </c>
      <c r="V35" s="216"/>
      <c r="W35" s="216"/>
      <c r="X35" s="90"/>
      <c r="Y35" s="90"/>
      <c r="Z35" s="145"/>
      <c r="AA35" s="148" t="e">
        <f t="shared" si="26"/>
        <v>#DIV/0!</v>
      </c>
      <c r="AB35" s="275"/>
      <c r="AC35" s="149"/>
      <c r="AD35" s="150">
        <f t="shared" si="27"/>
        <v>0</v>
      </c>
      <c r="AE35" s="140">
        <f t="shared" si="6"/>
        <v>0</v>
      </c>
      <c r="AF35" s="152" t="e">
        <f t="shared" si="21"/>
        <v>#DIV/0!</v>
      </c>
    </row>
    <row r="36" spans="1:32" ht="30" customHeight="1" thickBot="1">
      <c r="A36" s="169" t="s">
        <v>42</v>
      </c>
      <c r="B36" s="170"/>
      <c r="C36" s="171"/>
      <c r="D36" s="171"/>
      <c r="E36" s="171"/>
      <c r="F36" s="172"/>
      <c r="G36" s="289" t="e">
        <f t="shared" si="7"/>
        <v>#DIV/0!</v>
      </c>
      <c r="H36" s="174"/>
      <c r="I36" s="175"/>
      <c r="J36" s="172"/>
      <c r="K36" s="137" t="e">
        <f t="shared" si="31"/>
        <v>#DIV/0!</v>
      </c>
      <c r="L36" s="171"/>
      <c r="M36" s="175"/>
      <c r="N36" s="172"/>
      <c r="O36" s="173" t="e">
        <f t="shared" si="17"/>
        <v>#DIV/0!</v>
      </c>
      <c r="P36" s="174"/>
      <c r="Q36" s="177"/>
      <c r="R36" s="175"/>
      <c r="S36" s="175"/>
      <c r="T36" s="172"/>
      <c r="U36" s="176" t="e">
        <f t="shared" si="25"/>
        <v>#DIV/0!</v>
      </c>
      <c r="V36" s="177"/>
      <c r="W36" s="177"/>
      <c r="X36" s="175"/>
      <c r="Y36" s="175"/>
      <c r="Z36" s="172"/>
      <c r="AA36" s="176" t="e">
        <f t="shared" si="26"/>
        <v>#DIV/0!</v>
      </c>
      <c r="AB36" s="277"/>
      <c r="AC36" s="178"/>
      <c r="AD36" s="179">
        <f t="shared" si="27"/>
        <v>0</v>
      </c>
      <c r="AE36" s="189">
        <f t="shared" si="6"/>
        <v>0</v>
      </c>
      <c r="AF36" s="181" t="e">
        <f t="shared" si="21"/>
        <v>#DIV/0!</v>
      </c>
    </row>
    <row r="37" spans="1:32" ht="30" customHeight="1" thickTop="1" thickBot="1">
      <c r="A37" s="122" t="s">
        <v>43</v>
      </c>
      <c r="B37" s="123">
        <f>SUM(B34:B36)</f>
        <v>0</v>
      </c>
      <c r="C37" s="124">
        <f>SUM(C34:C36)</f>
        <v>0</v>
      </c>
      <c r="D37" s="124">
        <f t="shared" ref="D37:E37" si="32">SUM(D34:D36)</f>
        <v>0</v>
      </c>
      <c r="E37" s="124">
        <f t="shared" si="32"/>
        <v>0</v>
      </c>
      <c r="F37" s="125">
        <f>SUM(F34:F36)</f>
        <v>0</v>
      </c>
      <c r="G37" s="280" t="e">
        <f t="shared" si="7"/>
        <v>#DIV/0!</v>
      </c>
      <c r="H37" s="123">
        <f>SUM(H34:H36)</f>
        <v>0</v>
      </c>
      <c r="I37" s="127">
        <f>SUM(I34:I36)</f>
        <v>0</v>
      </c>
      <c r="J37" s="125">
        <f>SUM(J34:J36)</f>
        <v>0</v>
      </c>
      <c r="K37" s="190" t="e">
        <f t="shared" si="31"/>
        <v>#DIV/0!</v>
      </c>
      <c r="L37" s="124">
        <f>SUM(L34:L36)</f>
        <v>0</v>
      </c>
      <c r="M37" s="127">
        <f>SUM(M34:M36)</f>
        <v>0</v>
      </c>
      <c r="N37" s="125">
        <f>SUM(N34:N36)</f>
        <v>0</v>
      </c>
      <c r="O37" s="126" t="e">
        <f t="shared" si="17"/>
        <v>#DIV/0!</v>
      </c>
      <c r="P37" s="123">
        <f>SUM(P34:P36)</f>
        <v>0</v>
      </c>
      <c r="Q37" s="127">
        <f>SUM(Q34:Q36)</f>
        <v>0</v>
      </c>
      <c r="R37" s="127">
        <f>SUM(R34:R36)</f>
        <v>0</v>
      </c>
      <c r="S37" s="127">
        <f>SUM(S34:S36)</f>
        <v>0</v>
      </c>
      <c r="T37" s="125">
        <f>SUM(T34:T36)</f>
        <v>0</v>
      </c>
      <c r="U37" s="128" t="e">
        <f t="shared" si="25"/>
        <v>#DIV/0!</v>
      </c>
      <c r="V37" s="124">
        <f>SUM(V34:V36)</f>
        <v>0</v>
      </c>
      <c r="W37" s="127">
        <f>SUM(W34:W36)</f>
        <v>0</v>
      </c>
      <c r="X37" s="127">
        <f>SUM(X34:X36)</f>
        <v>0</v>
      </c>
      <c r="Y37" s="127">
        <f>SUM(Y34:Y36)</f>
        <v>0</v>
      </c>
      <c r="Z37" s="125">
        <f>SUM(Z34:Z36)</f>
        <v>0</v>
      </c>
      <c r="AA37" s="128" t="e">
        <f t="shared" si="26"/>
        <v>#DIV/0!</v>
      </c>
      <c r="AB37" s="273">
        <f>AB34+AB35+AB36</f>
        <v>0</v>
      </c>
      <c r="AC37" s="130">
        <f>AC34+AC35+AC36</f>
        <v>0</v>
      </c>
      <c r="AD37" s="167">
        <f t="shared" si="27"/>
        <v>0</v>
      </c>
      <c r="AE37" s="182">
        <f t="shared" si="6"/>
        <v>0</v>
      </c>
      <c r="AF37" s="132" t="e">
        <f t="shared" si="21"/>
        <v>#DIV/0!</v>
      </c>
    </row>
    <row r="38" spans="1:32" ht="30" customHeight="1" thickTop="1" thickBot="1">
      <c r="A38" s="122" t="s">
        <v>44</v>
      </c>
      <c r="B38" s="123">
        <f>B37+B33</f>
        <v>0</v>
      </c>
      <c r="C38" s="124">
        <f>C37+C33</f>
        <v>0</v>
      </c>
      <c r="D38" s="124">
        <f t="shared" ref="D38:E38" si="33">D37+D33</f>
        <v>0</v>
      </c>
      <c r="E38" s="124">
        <f t="shared" si="33"/>
        <v>0</v>
      </c>
      <c r="F38" s="125">
        <f>F37+F33</f>
        <v>0</v>
      </c>
      <c r="G38" s="280" t="e">
        <f t="shared" si="7"/>
        <v>#DIV/0!</v>
      </c>
      <c r="H38" s="123">
        <f>H37+H33</f>
        <v>0</v>
      </c>
      <c r="I38" s="127">
        <f>I37+I33</f>
        <v>0</v>
      </c>
      <c r="J38" s="125">
        <f>J37+J33</f>
        <v>0</v>
      </c>
      <c r="K38" s="190" t="e">
        <f t="shared" si="31"/>
        <v>#DIV/0!</v>
      </c>
      <c r="L38" s="124">
        <f>L37+L33</f>
        <v>0</v>
      </c>
      <c r="M38" s="127">
        <f>M37+M33</f>
        <v>0</v>
      </c>
      <c r="N38" s="125">
        <f>N37+N33</f>
        <v>0</v>
      </c>
      <c r="O38" s="126" t="e">
        <f t="shared" si="17"/>
        <v>#DIV/0!</v>
      </c>
      <c r="P38" s="123">
        <f>P37+P33</f>
        <v>0</v>
      </c>
      <c r="Q38" s="127">
        <f>Q37+Q33</f>
        <v>0</v>
      </c>
      <c r="R38" s="127">
        <f>R37+R33</f>
        <v>0</v>
      </c>
      <c r="S38" s="127">
        <f>S37+S33</f>
        <v>0</v>
      </c>
      <c r="T38" s="125">
        <f>T37+T33</f>
        <v>0</v>
      </c>
      <c r="U38" s="128" t="e">
        <f t="shared" si="25"/>
        <v>#DIV/0!</v>
      </c>
      <c r="V38" s="124">
        <f>V37+V33</f>
        <v>0</v>
      </c>
      <c r="W38" s="127">
        <f>W37+W33</f>
        <v>0</v>
      </c>
      <c r="X38" s="127">
        <f>X37+X33</f>
        <v>0</v>
      </c>
      <c r="Y38" s="127">
        <f>Y37+Y33</f>
        <v>0</v>
      </c>
      <c r="Z38" s="125">
        <f>Z37+Z33</f>
        <v>0</v>
      </c>
      <c r="AA38" s="128" t="e">
        <f t="shared" si="26"/>
        <v>#DIV/0!</v>
      </c>
      <c r="AB38" s="273">
        <f>AB33+AB37</f>
        <v>0</v>
      </c>
      <c r="AC38" s="130">
        <f>AC33+AC37</f>
        <v>0</v>
      </c>
      <c r="AD38" s="167">
        <f t="shared" si="27"/>
        <v>0</v>
      </c>
      <c r="AE38" s="182">
        <f t="shared" si="6"/>
        <v>0</v>
      </c>
      <c r="AF38" s="132" t="e">
        <f t="shared" si="21"/>
        <v>#DIV/0!</v>
      </c>
    </row>
    <row r="39" spans="1:32" ht="30" customHeight="1" thickTop="1" thickBot="1">
      <c r="A39" s="191" t="s">
        <v>99</v>
      </c>
      <c r="B39" s="192">
        <f t="shared" ref="B39:Z39" si="34">B38+B29</f>
        <v>1524.19</v>
      </c>
      <c r="C39" s="193">
        <f t="shared" si="34"/>
        <v>226.89000000000001</v>
      </c>
      <c r="D39" s="193">
        <f t="shared" ref="D39:E39" si="35">D38+D29</f>
        <v>0</v>
      </c>
      <c r="E39" s="193">
        <f t="shared" si="35"/>
        <v>297.14</v>
      </c>
      <c r="F39" s="194">
        <f>F38+F29</f>
        <v>110410.57</v>
      </c>
      <c r="G39" s="290">
        <f t="shared" si="7"/>
        <v>18.550941273104563</v>
      </c>
      <c r="H39" s="192">
        <f t="shared" si="34"/>
        <v>1630.71</v>
      </c>
      <c r="I39" s="196">
        <f t="shared" si="34"/>
        <v>144.82</v>
      </c>
      <c r="J39" s="194">
        <f t="shared" si="34"/>
        <v>100359.01</v>
      </c>
      <c r="K39" s="197">
        <f t="shared" si="31"/>
        <v>17.691784723663577</v>
      </c>
      <c r="L39" s="193">
        <f t="shared" si="34"/>
        <v>89.710000000000008</v>
      </c>
      <c r="M39" s="196">
        <f t="shared" si="34"/>
        <v>1002.8199999999999</v>
      </c>
      <c r="N39" s="194">
        <f t="shared" si="34"/>
        <v>100359.01</v>
      </c>
      <c r="O39" s="195">
        <f t="shared" si="17"/>
        <v>10.88621739094477</v>
      </c>
      <c r="P39" s="192">
        <f>P38+P29</f>
        <v>157.63</v>
      </c>
      <c r="Q39" s="196">
        <f>Q38+Q29</f>
        <v>68.13</v>
      </c>
      <c r="R39" s="196">
        <f>R38+R29</f>
        <v>265.33999999999997</v>
      </c>
      <c r="S39" s="196">
        <f>S38+S29</f>
        <v>17.260000000000002</v>
      </c>
      <c r="T39" s="194">
        <f>T38+T29</f>
        <v>77889.19</v>
      </c>
      <c r="U39" s="197">
        <f t="shared" si="25"/>
        <v>6.5267080065924414</v>
      </c>
      <c r="V39" s="193">
        <f t="shared" si="34"/>
        <v>200.04</v>
      </c>
      <c r="W39" s="196">
        <f t="shared" ref="W39" si="36">W38+W29</f>
        <v>0</v>
      </c>
      <c r="X39" s="196">
        <f t="shared" si="34"/>
        <v>232.98999999999998</v>
      </c>
      <c r="Y39" s="196">
        <f t="shared" si="34"/>
        <v>0</v>
      </c>
      <c r="Z39" s="194">
        <f t="shared" si="34"/>
        <v>30907.350000000002</v>
      </c>
      <c r="AA39" s="197">
        <f t="shared" si="26"/>
        <v>14.010583243144428</v>
      </c>
      <c r="AB39" s="268">
        <f>AB29+AB38</f>
        <v>193.82999999999998</v>
      </c>
      <c r="AC39" s="198">
        <f>AC29+AC38</f>
        <v>13.95</v>
      </c>
      <c r="AD39" s="199">
        <f t="shared" si="27"/>
        <v>6065.4500000000007</v>
      </c>
      <c r="AE39" s="200">
        <f t="shared" si="6"/>
        <v>419925.13</v>
      </c>
      <c r="AF39" s="201">
        <f>AD39/AE39*1000</f>
        <v>14.444122455829211</v>
      </c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topLeftCell="E1" workbookViewId="0">
      <selection activeCell="AB27" sqref="AB27:AC27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1093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38" t="s">
        <v>100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9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338"/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9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40" t="s">
        <v>4</v>
      </c>
      <c r="B4" s="354" t="s">
        <v>5</v>
      </c>
      <c r="C4" s="342"/>
      <c r="D4" s="342"/>
      <c r="E4" s="342"/>
      <c r="F4" s="343"/>
      <c r="G4" s="355"/>
      <c r="H4" s="345" t="s">
        <v>6</v>
      </c>
      <c r="I4" s="346"/>
      <c r="J4" s="346"/>
      <c r="K4" s="347"/>
      <c r="L4" s="346" t="s">
        <v>7</v>
      </c>
      <c r="M4" s="346"/>
      <c r="N4" s="346"/>
      <c r="O4" s="346"/>
      <c r="P4" s="348" t="s">
        <v>8</v>
      </c>
      <c r="Q4" s="349"/>
      <c r="R4" s="349"/>
      <c r="S4" s="349"/>
      <c r="T4" s="349"/>
      <c r="U4" s="350"/>
      <c r="V4" s="349" t="s">
        <v>9</v>
      </c>
      <c r="W4" s="349"/>
      <c r="X4" s="349"/>
      <c r="Y4" s="349"/>
      <c r="Z4" s="349"/>
      <c r="AA4" s="350"/>
      <c r="AB4" s="348" t="s">
        <v>10</v>
      </c>
      <c r="AC4" s="350"/>
      <c r="AD4" s="334" t="s">
        <v>11</v>
      </c>
      <c r="AE4" s="336" t="s">
        <v>50</v>
      </c>
      <c r="AF4" s="337"/>
    </row>
    <row r="5" spans="1:32" ht="24.75" thickBot="1">
      <c r="A5" s="353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21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335"/>
      <c r="AE5" s="28" t="s">
        <v>49</v>
      </c>
      <c r="AF5" s="29" t="s">
        <v>14</v>
      </c>
    </row>
    <row r="6" spans="1:32" ht="15" hidden="1" customHeight="1">
      <c r="A6" s="353"/>
      <c r="B6" s="31">
        <v>3909.64</v>
      </c>
      <c r="C6" s="32"/>
      <c r="D6" s="32"/>
      <c r="E6" s="32"/>
      <c r="F6" s="33">
        <v>233378.78200000001</v>
      </c>
      <c r="G6" s="38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53"/>
      <c r="B7" s="31">
        <v>3730.48</v>
      </c>
      <c r="C7" s="32"/>
      <c r="D7" s="32"/>
      <c r="E7" s="32"/>
      <c r="F7" s="33">
        <v>283444.41000000003</v>
      </c>
      <c r="G7" s="38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9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9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9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53"/>
      <c r="B8" s="44">
        <v>3402.36</v>
      </c>
      <c r="C8" s="45"/>
      <c r="D8" s="45"/>
      <c r="E8" s="45"/>
      <c r="F8" s="46">
        <v>263316.38800000004</v>
      </c>
      <c r="G8" s="38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53"/>
      <c r="B9" s="44">
        <v>4011.54</v>
      </c>
      <c r="C9" s="45"/>
      <c r="D9" s="45"/>
      <c r="E9" s="45"/>
      <c r="F9" s="46">
        <v>264775.22100000002</v>
      </c>
      <c r="G9" s="38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20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53"/>
      <c r="B10" s="31">
        <v>5185.3799999999992</v>
      </c>
      <c r="C10" s="32"/>
      <c r="D10" s="32"/>
      <c r="E10" s="32"/>
      <c r="F10" s="33">
        <v>291296.00399999996</v>
      </c>
      <c r="G10" s="38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41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8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79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79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hidden="1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(B12+C12+D12)/F12*1000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hidden="1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 t="shared" ref="G13:G39" si="7">(B13+C13+D13)/F13*1000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 t="shared" ref="AD13:AD18" si="8">B13+C13+D13++E13+H13+I13+L13+M13+P13+Q13+R13+S13+V13+W13+X13+Y13+AB13+AC13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hidden="1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 t="shared" si="7"/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 t="shared" si="8"/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hidden="1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8">
        <f t="shared" si="7"/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 t="shared" si="8"/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291" t="s">
        <v>54</v>
      </c>
      <c r="B16" s="292">
        <v>5472.17</v>
      </c>
      <c r="C16" s="293">
        <v>734.47</v>
      </c>
      <c r="D16" s="293"/>
      <c r="E16" s="293"/>
      <c r="F16" s="294">
        <v>328722.44300000003</v>
      </c>
      <c r="G16" s="38">
        <f t="shared" si="7"/>
        <v>18.881095988934348</v>
      </c>
      <c r="H16" s="292">
        <v>5813.76</v>
      </c>
      <c r="I16" s="295">
        <v>972</v>
      </c>
      <c r="J16" s="294">
        <v>313187.71999999997</v>
      </c>
      <c r="K16" s="38">
        <f t="shared" si="0"/>
        <v>21.666749896835039</v>
      </c>
      <c r="L16" s="293">
        <v>489.54</v>
      </c>
      <c r="M16" s="295">
        <v>987.83</v>
      </c>
      <c r="N16" s="294">
        <v>313187.71999999997</v>
      </c>
      <c r="O16" s="34">
        <f t="shared" si="1"/>
        <v>4.7172028328569215</v>
      </c>
      <c r="P16" s="292">
        <v>580.95000000000005</v>
      </c>
      <c r="Q16" s="293"/>
      <c r="R16" s="295">
        <v>542.54</v>
      </c>
      <c r="S16" s="295">
        <v>123</v>
      </c>
      <c r="T16" s="294">
        <v>125824.109</v>
      </c>
      <c r="U16" s="38">
        <f t="shared" si="2"/>
        <v>9.9066070080416786</v>
      </c>
      <c r="V16" s="293">
        <v>475.45</v>
      </c>
      <c r="W16" s="293"/>
      <c r="X16" s="295">
        <v>235.17499999999998</v>
      </c>
      <c r="Y16" s="295">
        <v>0</v>
      </c>
      <c r="Z16" s="294">
        <v>45086.7</v>
      </c>
      <c r="AA16" s="38">
        <f t="shared" si="5"/>
        <v>15.761299895534604</v>
      </c>
      <c r="AB16" s="296">
        <v>446.32000000000005</v>
      </c>
      <c r="AC16" s="297"/>
      <c r="AD16" s="41">
        <f t="shared" si="8"/>
        <v>16873.205000000002</v>
      </c>
      <c r="AE16" s="180">
        <v>1126008.6919999998</v>
      </c>
      <c r="AF16" s="298">
        <v>14.984968695072919</v>
      </c>
    </row>
    <row r="17" spans="1:32" ht="30" customHeight="1" thickTop="1" thickBot="1">
      <c r="A17" s="122" t="s">
        <v>64</v>
      </c>
      <c r="B17" s="123">
        <v>4956.8500000000004</v>
      </c>
      <c r="C17" s="124">
        <v>894.75</v>
      </c>
      <c r="D17" s="124"/>
      <c r="E17" s="124"/>
      <c r="F17" s="125">
        <v>331013.49099999998</v>
      </c>
      <c r="G17" s="38">
        <f t="shared" si="7"/>
        <v>17.677829330527199</v>
      </c>
      <c r="H17" s="123">
        <v>5107.5099999999993</v>
      </c>
      <c r="I17" s="127">
        <v>338.23</v>
      </c>
      <c r="J17" s="125">
        <v>309091.09000000003</v>
      </c>
      <c r="K17" s="38">
        <f t="shared" si="0"/>
        <v>17.618560276195598</v>
      </c>
      <c r="L17" s="124">
        <v>387.58000000000004</v>
      </c>
      <c r="M17" s="127">
        <v>1108.7799999999997</v>
      </c>
      <c r="N17" s="125">
        <v>309091.09000000003</v>
      </c>
      <c r="O17" s="34">
        <f t="shared" si="1"/>
        <v>4.8411618723787848</v>
      </c>
      <c r="P17" s="123">
        <v>595.37</v>
      </c>
      <c r="Q17" s="124"/>
      <c r="R17" s="127">
        <v>423.22500000000002</v>
      </c>
      <c r="S17" s="127">
        <v>55.730000000000004</v>
      </c>
      <c r="T17" s="125">
        <v>143594.49699999997</v>
      </c>
      <c r="U17" s="38">
        <f t="shared" si="2"/>
        <v>7.4816585763728831</v>
      </c>
      <c r="V17" s="124">
        <v>550.04999999999995</v>
      </c>
      <c r="W17" s="124"/>
      <c r="X17" s="127">
        <v>310.26000000000005</v>
      </c>
      <c r="Y17" s="127">
        <v>3.55</v>
      </c>
      <c r="Z17" s="125">
        <v>54573.96</v>
      </c>
      <c r="AA17" s="38">
        <f t="shared" si="5"/>
        <v>15.829161013787528</v>
      </c>
      <c r="AB17" s="299">
        <v>464.5</v>
      </c>
      <c r="AC17" s="300"/>
      <c r="AD17" s="41">
        <f t="shared" si="8"/>
        <v>15196.385</v>
      </c>
      <c r="AE17" s="301">
        <v>1147364.128</v>
      </c>
      <c r="AF17" s="132">
        <v>13.2446052906406</v>
      </c>
    </row>
    <row r="18" spans="1:32" ht="30" customHeight="1" thickTop="1" thickBot="1">
      <c r="A18" s="122" t="s">
        <v>69</v>
      </c>
      <c r="B18" s="123">
        <v>4739.51</v>
      </c>
      <c r="C18" s="124">
        <v>881.43000000000006</v>
      </c>
      <c r="D18" s="124"/>
      <c r="E18" s="124"/>
      <c r="F18" s="125">
        <v>302376.28899999999</v>
      </c>
      <c r="G18" s="38">
        <f t="shared" si="7"/>
        <v>18.589222119860068</v>
      </c>
      <c r="H18" s="123">
        <v>4902.3500000000004</v>
      </c>
      <c r="I18" s="127">
        <v>463.49</v>
      </c>
      <c r="J18" s="125">
        <v>291649.65000000002</v>
      </c>
      <c r="K18" s="38">
        <f t="shared" si="0"/>
        <v>18.398239120122376</v>
      </c>
      <c r="L18" s="124">
        <v>349.52</v>
      </c>
      <c r="M18" s="127">
        <v>901.60500000000002</v>
      </c>
      <c r="N18" s="125">
        <v>291649.65000000002</v>
      </c>
      <c r="O18" s="34">
        <f t="shared" si="1"/>
        <v>4.2898217090265671</v>
      </c>
      <c r="P18" s="123">
        <v>568.34</v>
      </c>
      <c r="Q18" s="124"/>
      <c r="R18" s="127">
        <v>437.47500000000002</v>
      </c>
      <c r="S18" s="127">
        <v>43.519999999999996</v>
      </c>
      <c r="T18" s="125">
        <v>151435.27799999999</v>
      </c>
      <c r="U18" s="38">
        <f t="shared" si="2"/>
        <v>6.9292638667721809</v>
      </c>
      <c r="V18" s="124">
        <v>404.46</v>
      </c>
      <c r="W18" s="124"/>
      <c r="X18" s="127">
        <v>272.22000000000003</v>
      </c>
      <c r="Y18" s="127">
        <v>0</v>
      </c>
      <c r="Z18" s="125">
        <v>52671.654999999999</v>
      </c>
      <c r="AA18" s="38">
        <f t="shared" si="5"/>
        <v>12.847137611301564</v>
      </c>
      <c r="AB18" s="299">
        <v>483.46000000000004</v>
      </c>
      <c r="AC18" s="300"/>
      <c r="AD18" s="41">
        <f t="shared" si="8"/>
        <v>14447.380000000001</v>
      </c>
      <c r="AE18" s="301">
        <v>1089782.5220000001</v>
      </c>
      <c r="AF18" s="132">
        <v>13.257122139824517</v>
      </c>
    </row>
    <row r="19" spans="1:32" ht="30" customHeight="1" thickTop="1" thickBot="1">
      <c r="A19" s="122" t="s">
        <v>97</v>
      </c>
      <c r="B19" s="192">
        <v>4060.29</v>
      </c>
      <c r="C19" s="193">
        <v>642.4</v>
      </c>
      <c r="D19" s="193">
        <v>72.400000000000006</v>
      </c>
      <c r="E19" s="193">
        <v>585.98</v>
      </c>
      <c r="F19" s="194">
        <v>281704.19500000001</v>
      </c>
      <c r="G19" s="38">
        <f t="shared" si="7"/>
        <v>16.950723790250972</v>
      </c>
      <c r="H19" s="192">
        <v>4335.13</v>
      </c>
      <c r="I19" s="196">
        <v>354.34</v>
      </c>
      <c r="J19" s="194">
        <v>264996.42000000004</v>
      </c>
      <c r="K19" s="38">
        <f t="shared" si="0"/>
        <v>17.696352275249602</v>
      </c>
      <c r="L19" s="193">
        <v>370.97</v>
      </c>
      <c r="M19" s="196">
        <v>490.90999999999997</v>
      </c>
      <c r="N19" s="194">
        <v>264996.42000000004</v>
      </c>
      <c r="O19" s="34">
        <f t="shared" si="1"/>
        <v>3.2524212968612929</v>
      </c>
      <c r="P19" s="192">
        <v>336.8</v>
      </c>
      <c r="Q19" s="193">
        <v>110.68</v>
      </c>
      <c r="R19" s="196">
        <v>465.11</v>
      </c>
      <c r="S19" s="196">
        <v>71.150000000000006</v>
      </c>
      <c r="T19" s="194">
        <v>157581.318</v>
      </c>
      <c r="U19" s="38">
        <f t="shared" si="2"/>
        <v>5.5403775719149655</v>
      </c>
      <c r="V19" s="193">
        <v>287.54000000000002</v>
      </c>
      <c r="W19" s="193">
        <v>100.77</v>
      </c>
      <c r="X19" s="196">
        <v>307.06999999999994</v>
      </c>
      <c r="Y19" s="196">
        <v>0</v>
      </c>
      <c r="Z19" s="194">
        <v>56075.171000000002</v>
      </c>
      <c r="AA19" s="38">
        <f t="shared" si="5"/>
        <v>10.603801814532137</v>
      </c>
      <c r="AB19" s="268">
        <v>391.89</v>
      </c>
      <c r="AC19" s="198">
        <v>57.399999999999991</v>
      </c>
      <c r="AD19" s="41">
        <f>B19+C19+D19++E19+H19+I19+L19+M19+P19+Q19+R19+S19+V19+W19+X19+Y19+AB19+AC19</f>
        <v>13040.83</v>
      </c>
      <c r="AE19" s="229">
        <v>361283.48800000001</v>
      </c>
      <c r="AF19" s="226">
        <v>36.095837294396361</v>
      </c>
    </row>
    <row r="20" spans="1:32" ht="30" customHeight="1" thickTop="1" thickBot="1">
      <c r="A20" s="66" t="s">
        <v>26</v>
      </c>
      <c r="B20" s="67">
        <f>B19/12</f>
        <v>338.35750000000002</v>
      </c>
      <c r="C20" s="68">
        <f t="shared" ref="C20:F20" si="9">C19/12</f>
        <v>53.533333333333331</v>
      </c>
      <c r="D20" s="68">
        <f t="shared" si="9"/>
        <v>6.0333333333333341</v>
      </c>
      <c r="E20" s="68">
        <f t="shared" si="9"/>
        <v>48.831666666666671</v>
      </c>
      <c r="F20" s="204">
        <f t="shared" si="9"/>
        <v>23475.349583333333</v>
      </c>
      <c r="G20" s="71">
        <f t="shared" si="7"/>
        <v>16.950723790250979</v>
      </c>
      <c r="H20" s="67">
        <f t="shared" ref="H20" si="10">H19/12</f>
        <v>361.26083333333332</v>
      </c>
      <c r="I20" s="70">
        <f t="shared" ref="I20" si="11">I19/12</f>
        <v>29.528333333333332</v>
      </c>
      <c r="J20" s="204">
        <f t="shared" ref="J20" si="12">J19/12</f>
        <v>22083.035000000003</v>
      </c>
      <c r="K20" s="71">
        <f>(H20+I20)/J20*1000</f>
        <v>17.696352275249598</v>
      </c>
      <c r="L20" s="68">
        <f t="shared" ref="L20" si="13">L19/12</f>
        <v>30.91416666666667</v>
      </c>
      <c r="M20" s="70">
        <f t="shared" ref="M20" si="14">M19/12</f>
        <v>40.909166666666664</v>
      </c>
      <c r="N20" s="204">
        <f t="shared" ref="N20" si="15">N19/12</f>
        <v>22083.035000000003</v>
      </c>
      <c r="O20" s="69">
        <f>(L20+M20)/N20*1000</f>
        <v>3.2524212968612929</v>
      </c>
      <c r="P20" s="67">
        <f t="shared" ref="P20" si="16">P19/12</f>
        <v>28.066666666666666</v>
      </c>
      <c r="Q20" s="68">
        <f t="shared" ref="Q20" si="17">Q19/12</f>
        <v>9.2233333333333345</v>
      </c>
      <c r="R20" s="70">
        <f t="shared" ref="R20" si="18">R19/12</f>
        <v>38.759166666666665</v>
      </c>
      <c r="S20" s="70">
        <f t="shared" ref="S20" si="19">S19/12</f>
        <v>5.9291666666666671</v>
      </c>
      <c r="T20" s="204">
        <f t="shared" ref="T20" si="20">T19/12</f>
        <v>13131.7765</v>
      </c>
      <c r="U20" s="71">
        <f>(P20+R20+S20)/T20*1000</f>
        <v>5.5403775719149646</v>
      </c>
      <c r="V20" s="68">
        <f t="shared" ref="V20" si="21">V19/12</f>
        <v>23.96166666666667</v>
      </c>
      <c r="W20" s="68">
        <f t="shared" ref="W20" si="22">W19/12</f>
        <v>8.3974999999999991</v>
      </c>
      <c r="X20" s="70">
        <f t="shared" ref="X20" si="23">X19/12</f>
        <v>25.58916666666666</v>
      </c>
      <c r="Y20" s="70">
        <f t="shared" ref="Y20" si="24">Y19/12</f>
        <v>0</v>
      </c>
      <c r="Z20" s="204">
        <f t="shared" ref="Z20" si="25">Z19/12</f>
        <v>4672.9309166666671</v>
      </c>
      <c r="AA20" s="71">
        <f t="shared" si="5"/>
        <v>10.603801814532137</v>
      </c>
      <c r="AB20" s="269">
        <f t="shared" ref="AB20" si="26">AB19/12</f>
        <v>32.657499999999999</v>
      </c>
      <c r="AC20" s="72">
        <f t="shared" ref="AC20:AE20" si="27">AC19/12</f>
        <v>4.7833333333333323</v>
      </c>
      <c r="AD20" s="73">
        <f>AD19/12</f>
        <v>1086.7358333333334</v>
      </c>
      <c r="AE20" s="203">
        <f t="shared" si="27"/>
        <v>30106.957333333336</v>
      </c>
      <c r="AF20" s="74">
        <f>AD20/AE20*1000</f>
        <v>36.095837294396361</v>
      </c>
    </row>
    <row r="21" spans="1:32" ht="30" customHeight="1">
      <c r="A21" s="75" t="s">
        <v>27</v>
      </c>
      <c r="B21" s="91">
        <v>19.54</v>
      </c>
      <c r="C21" s="92">
        <v>0</v>
      </c>
      <c r="D21" s="92">
        <v>0</v>
      </c>
      <c r="E21" s="92">
        <v>70.56</v>
      </c>
      <c r="F21" s="93">
        <v>2138.14</v>
      </c>
      <c r="G21" s="98">
        <f>(B21+C21+D21)/F21*1000</f>
        <v>9.1387841769014191</v>
      </c>
      <c r="H21" s="95">
        <v>0</v>
      </c>
      <c r="I21" s="96">
        <v>4.91</v>
      </c>
      <c r="J21" s="93">
        <v>0</v>
      </c>
      <c r="K21" s="333" t="e">
        <f>(H21+I21)/N21*1000</f>
        <v>#DIV/0!</v>
      </c>
      <c r="L21" s="92">
        <v>3.5</v>
      </c>
      <c r="M21" s="96">
        <f>30.72</f>
        <v>30.72</v>
      </c>
      <c r="N21" s="93">
        <v>0</v>
      </c>
      <c r="O21" s="94" t="e">
        <f t="shared" ref="O21:O39" si="28">(L21+M21)/N21*1000</f>
        <v>#DIV/0!</v>
      </c>
      <c r="P21" s="95">
        <v>0</v>
      </c>
      <c r="Q21" s="99">
        <v>2.67</v>
      </c>
      <c r="R21" s="96">
        <v>37.229999999999997</v>
      </c>
      <c r="S21" s="96">
        <v>0</v>
      </c>
      <c r="T21" s="93">
        <v>12393.01</v>
      </c>
      <c r="U21" s="98">
        <f t="shared" ref="U21:U22" si="29">(P21+Q21+R21+S21)/T21*1000</f>
        <v>3.2195568308264093</v>
      </c>
      <c r="V21" s="99">
        <v>37.58</v>
      </c>
      <c r="W21" s="99">
        <v>0</v>
      </c>
      <c r="X21" s="96">
        <v>38.6</v>
      </c>
      <c r="Y21" s="96">
        <v>0</v>
      </c>
      <c r="Z21" s="93">
        <v>4930.6499999999996</v>
      </c>
      <c r="AA21" s="98">
        <f t="shared" ref="AA21:AA22" si="30">(V21+W21+X21+Y21)/Z21*1000</f>
        <v>15.450295599971609</v>
      </c>
      <c r="AB21" s="270">
        <v>31.71</v>
      </c>
      <c r="AC21" s="100">
        <v>3.94</v>
      </c>
      <c r="AD21" s="101">
        <f t="shared" ref="AD21" si="31">B21+C21+D21+E21+H21+I21+L21+M21+P21+Q21+R21+S21+V21+W21+X21+Y21+AB21+AC21</f>
        <v>280.95999999999998</v>
      </c>
      <c r="AE21" s="102">
        <v>17663.77</v>
      </c>
      <c r="AF21" s="103">
        <f t="shared" ref="AF21:AF38" si="32">AD21/AE21*1000</f>
        <v>15.906004210879104</v>
      </c>
    </row>
    <row r="22" spans="1:32" ht="30" customHeight="1">
      <c r="A22" s="76" t="s">
        <v>28</v>
      </c>
      <c r="B22" s="104">
        <v>16.16</v>
      </c>
      <c r="C22" s="105">
        <v>0</v>
      </c>
      <c r="D22" s="105">
        <v>0</v>
      </c>
      <c r="E22" s="105">
        <v>65.25</v>
      </c>
      <c r="F22" s="106">
        <v>2122.54</v>
      </c>
      <c r="G22" s="110">
        <f t="shared" si="7"/>
        <v>7.6135196509841983</v>
      </c>
      <c r="H22" s="108">
        <v>3.85</v>
      </c>
      <c r="I22" s="109">
        <v>7.52</v>
      </c>
      <c r="J22" s="106">
        <v>0</v>
      </c>
      <c r="K22" s="110" t="e">
        <f t="shared" ref="K22" si="33">(H22+I22)/N22*1000</f>
        <v>#DIV/0!</v>
      </c>
      <c r="L22" s="105">
        <v>0</v>
      </c>
      <c r="M22" s="109">
        <v>3.71</v>
      </c>
      <c r="N22" s="106">
        <v>0</v>
      </c>
      <c r="O22" s="107" t="e">
        <f t="shared" si="28"/>
        <v>#DIV/0!</v>
      </c>
      <c r="P22" s="108">
        <v>7.6</v>
      </c>
      <c r="Q22" s="111">
        <v>54.05</v>
      </c>
      <c r="R22" s="109">
        <v>68.72</v>
      </c>
      <c r="S22" s="109">
        <v>0</v>
      </c>
      <c r="T22" s="106">
        <v>11953.14</v>
      </c>
      <c r="U22" s="110">
        <f t="shared" si="29"/>
        <v>10.906757554918624</v>
      </c>
      <c r="V22" s="111">
        <v>11.29</v>
      </c>
      <c r="W22" s="111">
        <v>0</v>
      </c>
      <c r="X22" s="109">
        <v>46.86</v>
      </c>
      <c r="Y22" s="109">
        <v>0</v>
      </c>
      <c r="Z22" s="106">
        <v>4763.8900000000003</v>
      </c>
      <c r="AA22" s="110">
        <f t="shared" si="30"/>
        <v>12.206411147192734</v>
      </c>
      <c r="AB22" s="271">
        <v>34.72</v>
      </c>
      <c r="AC22" s="112">
        <v>0</v>
      </c>
      <c r="AD22" s="113">
        <f>B22+C22+D22+E22+H22+I22+L22+M22+P22+Q22+R22+S22+V22+W22+X22+Y22+AB22+AC22</f>
        <v>319.73</v>
      </c>
      <c r="AE22" s="114">
        <v>17133.387999999999</v>
      </c>
      <c r="AF22" s="115">
        <f t="shared" si="32"/>
        <v>18.661224505042441</v>
      </c>
    </row>
    <row r="23" spans="1:32" ht="30" customHeight="1" thickBot="1">
      <c r="A23" s="77" t="s">
        <v>29</v>
      </c>
      <c r="B23" s="78">
        <v>365.76</v>
      </c>
      <c r="C23" s="79">
        <v>52.97</v>
      </c>
      <c r="D23" s="79">
        <v>0</v>
      </c>
      <c r="E23" s="79">
        <v>67.34</v>
      </c>
      <c r="F23" s="80">
        <v>27582.12</v>
      </c>
      <c r="G23" s="280">
        <f t="shared" si="7"/>
        <v>15.181211596498024</v>
      </c>
      <c r="H23" s="82">
        <v>314.25</v>
      </c>
      <c r="I23" s="83">
        <v>25.56</v>
      </c>
      <c r="J23" s="80">
        <v>22809.14</v>
      </c>
      <c r="K23" s="116">
        <f>(H23+I23)/J23*1000</f>
        <v>14.897975109977843</v>
      </c>
      <c r="L23" s="79">
        <v>12.37</v>
      </c>
      <c r="M23" s="83">
        <v>205.19</v>
      </c>
      <c r="N23" s="80">
        <v>22809.14</v>
      </c>
      <c r="O23" s="81">
        <f t="shared" si="28"/>
        <v>9.5382815836107806</v>
      </c>
      <c r="P23" s="82">
        <v>44.85</v>
      </c>
      <c r="Q23" s="213">
        <v>11.41</v>
      </c>
      <c r="R23" s="83">
        <v>28.81</v>
      </c>
      <c r="S23" s="83">
        <v>0</v>
      </c>
      <c r="T23" s="80">
        <v>13021.83</v>
      </c>
      <c r="U23" s="280">
        <f>(P23+Q23+R23+S23)/T23*1000</f>
        <v>6.5328759475434719</v>
      </c>
      <c r="V23" s="213">
        <v>79.33</v>
      </c>
      <c r="W23" s="213">
        <v>0</v>
      </c>
      <c r="X23" s="83">
        <v>59.05</v>
      </c>
      <c r="Y23" s="83">
        <v>0</v>
      </c>
      <c r="Z23" s="80">
        <v>5539.38</v>
      </c>
      <c r="AA23" s="280">
        <f>(V23+W23+X23+Y23)/Z23*1000</f>
        <v>24.981135072878192</v>
      </c>
      <c r="AB23" s="272">
        <v>28.83</v>
      </c>
      <c r="AC23" s="118">
        <v>4.43</v>
      </c>
      <c r="AD23" s="119">
        <f>B23+C23+D23+E23+H23+I23+L23+M23+P23+Q23+R23+S23+V23+W23+X23+Y23+AB23+AC23</f>
        <v>1300.1499999999999</v>
      </c>
      <c r="AE23" s="120">
        <v>30532.517</v>
      </c>
      <c r="AF23" s="121">
        <f t="shared" si="32"/>
        <v>42.582470354474864</v>
      </c>
    </row>
    <row r="24" spans="1:32" ht="30" customHeight="1" thickTop="1" thickBot="1">
      <c r="A24" s="122" t="s">
        <v>30</v>
      </c>
      <c r="B24" s="123">
        <f>B21+B22+B23</f>
        <v>401.46</v>
      </c>
      <c r="C24" s="124">
        <f>C21+C22+C23</f>
        <v>52.97</v>
      </c>
      <c r="D24" s="124">
        <f t="shared" ref="D24:E24" si="34">D21+D22+D23</f>
        <v>0</v>
      </c>
      <c r="E24" s="124">
        <f t="shared" si="34"/>
        <v>203.15</v>
      </c>
      <c r="F24" s="125">
        <f>F21+F22+F23</f>
        <v>31842.799999999999</v>
      </c>
      <c r="G24" s="286">
        <f t="shared" si="7"/>
        <v>14.271044003668017</v>
      </c>
      <c r="H24" s="123">
        <f>H21+H22+H23</f>
        <v>318.10000000000002</v>
      </c>
      <c r="I24" s="127">
        <f>I21+I22+I23</f>
        <v>37.989999999999995</v>
      </c>
      <c r="J24" s="125">
        <f>J21+J22+J23</f>
        <v>22809.14</v>
      </c>
      <c r="K24" s="128">
        <f t="shared" ref="K24:K33" si="35">(H24+I24)/J24*1000</f>
        <v>15.611724072016745</v>
      </c>
      <c r="L24" s="124">
        <f>L21+L22+L23</f>
        <v>15.87</v>
      </c>
      <c r="M24" s="127">
        <f>M21+M22+M23</f>
        <v>239.62</v>
      </c>
      <c r="N24" s="129">
        <f>N21+N22+N23</f>
        <v>22809.14</v>
      </c>
      <c r="O24" s="126">
        <f>(L24+M24)/N24*1000</f>
        <v>11.201211444184217</v>
      </c>
      <c r="P24" s="123">
        <f>P21+P22+P23</f>
        <v>52.45</v>
      </c>
      <c r="Q24" s="124">
        <f>Q21+Q22+Q23</f>
        <v>68.13</v>
      </c>
      <c r="R24" s="127">
        <f>R21+R22+R23</f>
        <v>134.76</v>
      </c>
      <c r="S24" s="127">
        <f>S21+S22+S23</f>
        <v>0</v>
      </c>
      <c r="T24" s="129">
        <f>T21+T22+T23</f>
        <v>37367.980000000003</v>
      </c>
      <c r="U24" s="128">
        <f t="shared" ref="U24:U39" si="36">(P24+Q24+R24+S24)/T24*1000</f>
        <v>6.8331229036196213</v>
      </c>
      <c r="V24" s="124">
        <f>V21+V22+V23</f>
        <v>128.19999999999999</v>
      </c>
      <c r="W24" s="124">
        <f>W21+W22+W23</f>
        <v>0</v>
      </c>
      <c r="X24" s="127">
        <f>X21+X22+X23</f>
        <v>144.51</v>
      </c>
      <c r="Y24" s="127">
        <f>Y21+Y22+Y23</f>
        <v>0</v>
      </c>
      <c r="Z24" s="129">
        <f>Z21+Z22+Z23</f>
        <v>15233.920000000002</v>
      </c>
      <c r="AA24" s="128">
        <f t="shared" ref="AA24:AA39" si="37">(V24+W24+X24+Y24)/Z24*1000</f>
        <v>17.90149876066042</v>
      </c>
      <c r="AB24" s="273">
        <f>AB21+AB22+AB23</f>
        <v>95.26</v>
      </c>
      <c r="AC24" s="262">
        <f>AC21+AC22+AC23</f>
        <v>8.3699999999999992</v>
      </c>
      <c r="AD24" s="119">
        <f t="shared" ref="AD24:AD39" si="38">B24+C24+D24+E24+H24+I24+L24+M24+P24+Q24+R24+S24+V24+W24+X24+Y24+AB24+AC24</f>
        <v>1900.8399999999997</v>
      </c>
      <c r="AE24" s="131">
        <f>AE21+AE22+AE23</f>
        <v>65329.674999999996</v>
      </c>
      <c r="AF24" s="132">
        <f t="shared" si="32"/>
        <v>29.096119030134464</v>
      </c>
    </row>
    <row r="25" spans="1:32" ht="30" customHeight="1" thickTop="1">
      <c r="A25" s="133" t="s">
        <v>31</v>
      </c>
      <c r="B25" s="86">
        <v>377.43</v>
      </c>
      <c r="C25" s="87">
        <v>44.36</v>
      </c>
      <c r="D25" s="87">
        <v>0</v>
      </c>
      <c r="E25" s="87">
        <v>42.47</v>
      </c>
      <c r="F25" s="134">
        <v>26827.91</v>
      </c>
      <c r="G25" s="287">
        <f>(B25+C25+D25)/F25*1000</f>
        <v>15.722059601362911</v>
      </c>
      <c r="H25" s="88">
        <v>435.26</v>
      </c>
      <c r="I25" s="205">
        <v>24.39</v>
      </c>
      <c r="J25" s="134">
        <v>25062.31</v>
      </c>
      <c r="K25" s="222">
        <f>(H25+I25)/N25*1000</f>
        <v>18.340288664532515</v>
      </c>
      <c r="L25" s="87">
        <v>15.81</v>
      </c>
      <c r="M25" s="89">
        <f>157.28+192.32</f>
        <v>349.6</v>
      </c>
      <c r="N25" s="134">
        <v>25062.31</v>
      </c>
      <c r="O25" s="136">
        <f>(L25+M25)/N25*1000</f>
        <v>14.580060656818945</v>
      </c>
      <c r="P25" s="214">
        <v>45.49</v>
      </c>
      <c r="Q25" s="215">
        <v>0</v>
      </c>
      <c r="R25" s="89">
        <v>61.89</v>
      </c>
      <c r="S25" s="89">
        <v>0</v>
      </c>
      <c r="T25" s="134">
        <v>13500.04</v>
      </c>
      <c r="U25" s="137">
        <f t="shared" si="36"/>
        <v>7.9540505065170164</v>
      </c>
      <c r="V25" s="215">
        <v>24.46</v>
      </c>
      <c r="W25" s="215">
        <v>0</v>
      </c>
      <c r="X25" s="89">
        <v>39.18</v>
      </c>
      <c r="Y25" s="89">
        <v>0</v>
      </c>
      <c r="Z25" s="134">
        <v>5117.62</v>
      </c>
      <c r="AA25" s="137">
        <f t="shared" si="37"/>
        <v>12.435468049601182</v>
      </c>
      <c r="AB25" s="274">
        <v>35.229999999999997</v>
      </c>
      <c r="AC25" s="138">
        <v>0</v>
      </c>
      <c r="AD25" s="139">
        <f t="shared" si="38"/>
        <v>1495.5700000000002</v>
      </c>
      <c r="AE25" s="140">
        <v>33626.883999999998</v>
      </c>
      <c r="AF25" s="141">
        <f t="shared" si="32"/>
        <v>44.47542626905306</v>
      </c>
    </row>
    <row r="26" spans="1:32" ht="30" customHeight="1">
      <c r="A26" s="142" t="s">
        <v>32</v>
      </c>
      <c r="B26" s="143">
        <v>365.25</v>
      </c>
      <c r="C26" s="144">
        <v>54.75</v>
      </c>
      <c r="D26" s="144">
        <v>0</v>
      </c>
      <c r="E26" s="144">
        <v>29.19</v>
      </c>
      <c r="F26" s="145">
        <v>23573.38</v>
      </c>
      <c r="G26" s="281">
        <f t="shared" si="7"/>
        <v>17.816706810817962</v>
      </c>
      <c r="H26" s="143">
        <v>344.42</v>
      </c>
      <c r="I26" s="89">
        <v>39.270000000000003</v>
      </c>
      <c r="J26" s="145">
        <v>26244.2</v>
      </c>
      <c r="K26" s="110">
        <f>(H26+I26)/N26*1000</f>
        <v>14.619992226853933</v>
      </c>
      <c r="L26" s="144">
        <v>29.24</v>
      </c>
      <c r="M26" s="90">
        <f>106.51+221.17</f>
        <v>327.68</v>
      </c>
      <c r="N26" s="145">
        <v>26244.2</v>
      </c>
      <c r="O26" s="146">
        <f t="shared" si="28"/>
        <v>13.599957323903949</v>
      </c>
      <c r="P26" s="147">
        <v>24.89</v>
      </c>
      <c r="Q26" s="216">
        <v>0</v>
      </c>
      <c r="R26" s="90">
        <v>26.18</v>
      </c>
      <c r="S26" s="90">
        <v>17.260000000000002</v>
      </c>
      <c r="T26" s="145">
        <v>13411.32</v>
      </c>
      <c r="U26" s="148">
        <f t="shared" si="36"/>
        <v>5.0949496395582239</v>
      </c>
      <c r="V26" s="216">
        <v>23.36</v>
      </c>
      <c r="W26" s="216">
        <v>0</v>
      </c>
      <c r="X26" s="90">
        <v>14.83</v>
      </c>
      <c r="Y26" s="90">
        <v>0</v>
      </c>
      <c r="Z26" s="145">
        <v>5207.5200000000004</v>
      </c>
      <c r="AA26" s="148">
        <f t="shared" si="37"/>
        <v>7.3336252189141842</v>
      </c>
      <c r="AB26" s="275">
        <v>24.3</v>
      </c>
      <c r="AC26" s="149">
        <v>0</v>
      </c>
      <c r="AD26" s="150">
        <f t="shared" si="38"/>
        <v>1320.62</v>
      </c>
      <c r="AE26" s="151">
        <v>30087.096000000001</v>
      </c>
      <c r="AF26" s="152">
        <f t="shared" si="32"/>
        <v>43.893235824421204</v>
      </c>
    </row>
    <row r="27" spans="1:32" ht="30" customHeight="1" thickBot="1">
      <c r="A27" s="153" t="s">
        <v>33</v>
      </c>
      <c r="B27" s="154">
        <v>380.05</v>
      </c>
      <c r="C27" s="155">
        <v>74.81</v>
      </c>
      <c r="D27" s="155">
        <v>0</v>
      </c>
      <c r="E27" s="155">
        <v>22.33</v>
      </c>
      <c r="F27" s="156">
        <v>28166.48</v>
      </c>
      <c r="G27" s="288">
        <f t="shared" si="7"/>
        <v>16.148982762489315</v>
      </c>
      <c r="H27" s="158">
        <v>532.92999999999995</v>
      </c>
      <c r="I27" s="159">
        <v>43.17</v>
      </c>
      <c r="J27" s="156">
        <v>26243.360000000001</v>
      </c>
      <c r="K27" s="137">
        <f>(H27+I27)/N27*1000</f>
        <v>21.952219532864692</v>
      </c>
      <c r="L27" s="155">
        <v>28.79</v>
      </c>
      <c r="M27" s="159">
        <f>37.84+48.08</f>
        <v>85.92</v>
      </c>
      <c r="N27" s="156">
        <v>26243.360000000001</v>
      </c>
      <c r="O27" s="157">
        <f t="shared" si="28"/>
        <v>4.3710104193975168</v>
      </c>
      <c r="P27" s="158">
        <v>34.799999999999997</v>
      </c>
      <c r="Q27" s="161">
        <v>0</v>
      </c>
      <c r="R27" s="159">
        <v>42.51</v>
      </c>
      <c r="S27" s="159">
        <v>0</v>
      </c>
      <c r="T27" s="156">
        <v>13609.85</v>
      </c>
      <c r="U27" s="160">
        <f t="shared" si="36"/>
        <v>5.6804446779354665</v>
      </c>
      <c r="V27" s="161">
        <v>24.02</v>
      </c>
      <c r="W27" s="161">
        <v>0</v>
      </c>
      <c r="X27" s="159">
        <v>34.47</v>
      </c>
      <c r="Y27" s="159">
        <v>0</v>
      </c>
      <c r="Z27" s="156">
        <v>5348.29</v>
      </c>
      <c r="AA27" s="160">
        <f t="shared" si="37"/>
        <v>10.93620577792154</v>
      </c>
      <c r="AB27" s="276">
        <v>39.04</v>
      </c>
      <c r="AC27" s="162">
        <v>5.58</v>
      </c>
      <c r="AD27" s="163">
        <f t="shared" si="38"/>
        <v>1348.4199999999998</v>
      </c>
      <c r="AE27" s="164">
        <v>32971.978000000003</v>
      </c>
      <c r="AF27" s="165">
        <f t="shared" si="32"/>
        <v>40.895938969751818</v>
      </c>
    </row>
    <row r="28" spans="1:32" ht="30" customHeight="1" thickTop="1" thickBot="1">
      <c r="A28" s="122" t="s">
        <v>34</v>
      </c>
      <c r="B28" s="166">
        <f t="shared" ref="B28:Z28" si="39">SUM(B25:B27)</f>
        <v>1122.73</v>
      </c>
      <c r="C28" s="124">
        <f t="shared" si="39"/>
        <v>173.92000000000002</v>
      </c>
      <c r="D28" s="124">
        <f t="shared" si="39"/>
        <v>0</v>
      </c>
      <c r="E28" s="124">
        <f t="shared" si="39"/>
        <v>93.99</v>
      </c>
      <c r="F28" s="125">
        <f t="shared" si="39"/>
        <v>78567.77</v>
      </c>
      <c r="G28" s="280">
        <f t="shared" si="7"/>
        <v>16.503586648825596</v>
      </c>
      <c r="H28" s="123">
        <f t="shared" si="39"/>
        <v>1312.6100000000001</v>
      </c>
      <c r="I28" s="127">
        <f t="shared" si="39"/>
        <v>106.83000000000001</v>
      </c>
      <c r="J28" s="125">
        <f t="shared" si="39"/>
        <v>77549.87</v>
      </c>
      <c r="K28" s="128">
        <f t="shared" si="35"/>
        <v>18.303576782269268</v>
      </c>
      <c r="L28" s="124">
        <f t="shared" si="39"/>
        <v>73.84</v>
      </c>
      <c r="M28" s="127">
        <f t="shared" si="39"/>
        <v>763.19999999999993</v>
      </c>
      <c r="N28" s="129">
        <f t="shared" si="39"/>
        <v>77549.87</v>
      </c>
      <c r="O28" s="126">
        <f t="shared" si="28"/>
        <v>10.793570640415</v>
      </c>
      <c r="P28" s="123">
        <f>SUM(P25:P27)</f>
        <v>105.17999999999999</v>
      </c>
      <c r="Q28" s="127">
        <f>SUM(Q25:Q27)</f>
        <v>0</v>
      </c>
      <c r="R28" s="127">
        <f>SUM(R25:R27)</f>
        <v>130.57999999999998</v>
      </c>
      <c r="S28" s="127">
        <f>SUM(S25:S27)</f>
        <v>17.260000000000002</v>
      </c>
      <c r="T28" s="129">
        <f>SUM(T25:T27)</f>
        <v>40521.21</v>
      </c>
      <c r="U28" s="128">
        <f t="shared" si="36"/>
        <v>6.2441373295614806</v>
      </c>
      <c r="V28" s="124">
        <f t="shared" si="39"/>
        <v>71.84</v>
      </c>
      <c r="W28" s="127">
        <f t="shared" si="39"/>
        <v>0</v>
      </c>
      <c r="X28" s="127">
        <f t="shared" si="39"/>
        <v>88.47999999999999</v>
      </c>
      <c r="Y28" s="127">
        <f t="shared" si="39"/>
        <v>0</v>
      </c>
      <c r="Z28" s="129">
        <f t="shared" si="39"/>
        <v>15673.43</v>
      </c>
      <c r="AA28" s="128">
        <f t="shared" si="37"/>
        <v>10.228775705126445</v>
      </c>
      <c r="AB28" s="273">
        <f>AB25+AB26+AB27</f>
        <v>98.57</v>
      </c>
      <c r="AC28" s="130">
        <f>AC25+AC26+AC27</f>
        <v>5.58</v>
      </c>
      <c r="AD28" s="167">
        <f t="shared" si="38"/>
        <v>4164.6099999999997</v>
      </c>
      <c r="AE28" s="131">
        <f>AE25+AE26+AE27</f>
        <v>96685.957999999999</v>
      </c>
      <c r="AF28" s="132">
        <f t="shared" si="32"/>
        <v>43.073576413236758</v>
      </c>
    </row>
    <row r="29" spans="1:32" ht="30" customHeight="1" thickTop="1" thickBot="1">
      <c r="A29" s="122" t="s">
        <v>35</v>
      </c>
      <c r="B29" s="123">
        <f t="shared" ref="B29:Z29" si="40">B28+B24</f>
        <v>1524.19</v>
      </c>
      <c r="C29" s="124">
        <f t="shared" si="40"/>
        <v>226.89000000000001</v>
      </c>
      <c r="D29" s="124">
        <f t="shared" si="40"/>
        <v>0</v>
      </c>
      <c r="E29" s="124">
        <f t="shared" si="40"/>
        <v>297.14</v>
      </c>
      <c r="F29" s="125">
        <f t="shared" si="40"/>
        <v>110410.57</v>
      </c>
      <c r="G29" s="280">
        <f t="shared" si="7"/>
        <v>15.859713431422371</v>
      </c>
      <c r="H29" s="123">
        <f t="shared" si="40"/>
        <v>1630.71</v>
      </c>
      <c r="I29" s="127">
        <f t="shared" si="40"/>
        <v>144.82</v>
      </c>
      <c r="J29" s="125">
        <f t="shared" si="40"/>
        <v>100359.01</v>
      </c>
      <c r="K29" s="128">
        <f t="shared" si="35"/>
        <v>17.691784723663577</v>
      </c>
      <c r="L29" s="124">
        <f t="shared" si="40"/>
        <v>89.710000000000008</v>
      </c>
      <c r="M29" s="127">
        <f t="shared" si="40"/>
        <v>1002.8199999999999</v>
      </c>
      <c r="N29" s="129">
        <f t="shared" si="40"/>
        <v>100359.01</v>
      </c>
      <c r="O29" s="126">
        <f t="shared" si="28"/>
        <v>10.88621739094477</v>
      </c>
      <c r="P29" s="123">
        <f>P28+P24</f>
        <v>157.63</v>
      </c>
      <c r="Q29" s="127">
        <f>Q28+Q24</f>
        <v>68.13</v>
      </c>
      <c r="R29" s="127">
        <f>R28+R24</f>
        <v>265.33999999999997</v>
      </c>
      <c r="S29" s="127">
        <f>S28+S24</f>
        <v>17.260000000000002</v>
      </c>
      <c r="T29" s="129">
        <f>T28+T24</f>
        <v>77889.19</v>
      </c>
      <c r="U29" s="128">
        <f t="shared" si="36"/>
        <v>6.5267080065924414</v>
      </c>
      <c r="V29" s="124">
        <f t="shared" si="40"/>
        <v>200.04</v>
      </c>
      <c r="W29" s="127">
        <f t="shared" si="40"/>
        <v>0</v>
      </c>
      <c r="X29" s="127">
        <f t="shared" si="40"/>
        <v>232.98999999999998</v>
      </c>
      <c r="Y29" s="127">
        <f t="shared" si="40"/>
        <v>0</v>
      </c>
      <c r="Z29" s="129">
        <f t="shared" si="40"/>
        <v>30907.350000000002</v>
      </c>
      <c r="AA29" s="128">
        <f t="shared" si="37"/>
        <v>14.010583243144428</v>
      </c>
      <c r="AB29" s="273">
        <f>AB24+AB28</f>
        <v>193.82999999999998</v>
      </c>
      <c r="AC29" s="130">
        <f>AC24+AC28</f>
        <v>13.95</v>
      </c>
      <c r="AD29" s="167">
        <f t="shared" si="38"/>
        <v>6065.4500000000007</v>
      </c>
      <c r="AE29" s="131">
        <f>AE24+AE28</f>
        <v>162015.633</v>
      </c>
      <c r="AF29" s="132">
        <f t="shared" si="32"/>
        <v>37.437436670077396</v>
      </c>
    </row>
    <row r="30" spans="1:32" ht="30" customHeight="1" thickTop="1">
      <c r="A30" s="133" t="s">
        <v>36</v>
      </c>
      <c r="B30" s="86"/>
      <c r="C30" s="87"/>
      <c r="D30" s="87"/>
      <c r="E30" s="87"/>
      <c r="F30" s="134"/>
      <c r="G30" s="287" t="e">
        <f t="shared" si="7"/>
        <v>#DIV/0!</v>
      </c>
      <c r="H30" s="88"/>
      <c r="I30" s="89"/>
      <c r="J30" s="134"/>
      <c r="K30" s="97" t="e">
        <f>(H30+I30)/N30*1000</f>
        <v>#DIV/0!</v>
      </c>
      <c r="L30" s="87"/>
      <c r="M30" s="89"/>
      <c r="N30" s="134"/>
      <c r="O30" s="135" t="e">
        <f t="shared" si="28"/>
        <v>#DIV/0!</v>
      </c>
      <c r="P30" s="88"/>
      <c r="Q30" s="168"/>
      <c r="R30" s="89"/>
      <c r="S30" s="89"/>
      <c r="T30" s="134"/>
      <c r="U30" s="137" t="e">
        <f t="shared" si="36"/>
        <v>#DIV/0!</v>
      </c>
      <c r="V30" s="168"/>
      <c r="W30" s="168"/>
      <c r="X30" s="89"/>
      <c r="Y30" s="89"/>
      <c r="Z30" s="134"/>
      <c r="AA30" s="137" t="e">
        <f t="shared" si="37"/>
        <v>#DIV/0!</v>
      </c>
      <c r="AB30" s="274"/>
      <c r="AC30" s="138"/>
      <c r="AD30" s="139">
        <f t="shared" si="38"/>
        <v>0</v>
      </c>
      <c r="AE30" s="140"/>
      <c r="AF30" s="141" t="e">
        <f t="shared" si="32"/>
        <v>#DIV/0!</v>
      </c>
    </row>
    <row r="31" spans="1:32" ht="30" customHeight="1">
      <c r="A31" s="142" t="s">
        <v>37</v>
      </c>
      <c r="B31" s="143"/>
      <c r="C31" s="144"/>
      <c r="D31" s="144"/>
      <c r="E31" s="144"/>
      <c r="F31" s="145"/>
      <c r="G31" s="283" t="e">
        <f t="shared" si="7"/>
        <v>#DIV/0!</v>
      </c>
      <c r="H31" s="147"/>
      <c r="I31" s="90"/>
      <c r="J31" s="145"/>
      <c r="K31" s="110" t="e">
        <f>(H31+I31)/J31*1000</f>
        <v>#DIV/0!</v>
      </c>
      <c r="L31" s="144"/>
      <c r="M31" s="90"/>
      <c r="N31" s="145"/>
      <c r="O31" s="146" t="e">
        <f t="shared" si="28"/>
        <v>#DIV/0!</v>
      </c>
      <c r="P31" s="147"/>
      <c r="Q31" s="216"/>
      <c r="R31" s="90"/>
      <c r="S31" s="90"/>
      <c r="T31" s="145"/>
      <c r="U31" s="148" t="e">
        <f t="shared" si="36"/>
        <v>#DIV/0!</v>
      </c>
      <c r="V31" s="216"/>
      <c r="W31" s="216"/>
      <c r="X31" s="90"/>
      <c r="Y31" s="90"/>
      <c r="Z31" s="145"/>
      <c r="AA31" s="148" t="e">
        <f t="shared" si="37"/>
        <v>#DIV/0!</v>
      </c>
      <c r="AB31" s="275"/>
      <c r="AC31" s="149"/>
      <c r="AD31" s="150">
        <f t="shared" si="38"/>
        <v>0</v>
      </c>
      <c r="AE31" s="140"/>
      <c r="AF31" s="152" t="e">
        <f t="shared" si="32"/>
        <v>#DIV/0!</v>
      </c>
    </row>
    <row r="32" spans="1:32" ht="30" customHeight="1" thickBot="1">
      <c r="A32" s="169" t="s">
        <v>38</v>
      </c>
      <c r="B32" s="170"/>
      <c r="C32" s="171"/>
      <c r="D32" s="171"/>
      <c r="E32" s="171"/>
      <c r="F32" s="172"/>
      <c r="G32" s="288" t="e">
        <f t="shared" si="7"/>
        <v>#DIV/0!</v>
      </c>
      <c r="H32" s="174"/>
      <c r="I32" s="175"/>
      <c r="J32" s="172"/>
      <c r="K32" s="110" t="e">
        <f>(H32+I32)/N32*1000</f>
        <v>#DIV/0!</v>
      </c>
      <c r="L32" s="171"/>
      <c r="M32" s="175"/>
      <c r="N32" s="172"/>
      <c r="O32" s="173" t="e">
        <f t="shared" si="28"/>
        <v>#DIV/0!</v>
      </c>
      <c r="P32" s="174"/>
      <c r="Q32" s="177"/>
      <c r="R32" s="175"/>
      <c r="S32" s="175"/>
      <c r="T32" s="172"/>
      <c r="U32" s="176" t="e">
        <f t="shared" si="36"/>
        <v>#DIV/0!</v>
      </c>
      <c r="V32" s="177"/>
      <c r="W32" s="177"/>
      <c r="X32" s="175"/>
      <c r="Y32" s="175"/>
      <c r="Z32" s="172"/>
      <c r="AA32" s="176" t="e">
        <f t="shared" si="37"/>
        <v>#DIV/0!</v>
      </c>
      <c r="AB32" s="277"/>
      <c r="AC32" s="178"/>
      <c r="AD32" s="179">
        <f t="shared" si="38"/>
        <v>0</v>
      </c>
      <c r="AE32" s="180"/>
      <c r="AF32" s="181" t="e">
        <f t="shared" si="32"/>
        <v>#DIV/0!</v>
      </c>
    </row>
    <row r="33" spans="1:32" ht="30" customHeight="1" thickTop="1" thickBot="1">
      <c r="A33" s="122" t="s">
        <v>39</v>
      </c>
      <c r="B33" s="123">
        <f>SUM(B30:B32)</f>
        <v>0</v>
      </c>
      <c r="C33" s="124">
        <f>SUM(C30:C32)</f>
        <v>0</v>
      </c>
      <c r="D33" s="124">
        <f t="shared" ref="D33:E33" si="41">SUM(D30:D32)</f>
        <v>0</v>
      </c>
      <c r="E33" s="124">
        <f t="shared" si="41"/>
        <v>0</v>
      </c>
      <c r="F33" s="129">
        <f>SUM(F30:F32)</f>
        <v>0</v>
      </c>
      <c r="G33" s="280" t="e">
        <f t="shared" si="7"/>
        <v>#DIV/0!</v>
      </c>
      <c r="H33" s="123">
        <f>SUM(H30:H32)</f>
        <v>0</v>
      </c>
      <c r="I33" s="127">
        <f>SUM(I30:I32)</f>
        <v>0</v>
      </c>
      <c r="J33" s="125">
        <f>SUM(J30:J32)</f>
        <v>0</v>
      </c>
      <c r="K33" s="128" t="e">
        <f t="shared" si="35"/>
        <v>#DIV/0!</v>
      </c>
      <c r="L33" s="124">
        <f>SUM(L30:L32)</f>
        <v>0</v>
      </c>
      <c r="M33" s="127">
        <f>SUM(M30:M32)</f>
        <v>0</v>
      </c>
      <c r="N33" s="129">
        <f>SUM(N30:N32)</f>
        <v>0</v>
      </c>
      <c r="O33" s="126" t="e">
        <f t="shared" si="28"/>
        <v>#DIV/0!</v>
      </c>
      <c r="P33" s="123">
        <f>SUM(P30:P32)</f>
        <v>0</v>
      </c>
      <c r="Q33" s="127">
        <f>SUM(Q30:Q32)</f>
        <v>0</v>
      </c>
      <c r="R33" s="127">
        <f>SUM(R30:R32)</f>
        <v>0</v>
      </c>
      <c r="S33" s="127">
        <f>SUM(S30:S32)</f>
        <v>0</v>
      </c>
      <c r="T33" s="129">
        <f>SUM(T30:T32)</f>
        <v>0</v>
      </c>
      <c r="U33" s="128" t="e">
        <f t="shared" si="36"/>
        <v>#DIV/0!</v>
      </c>
      <c r="V33" s="124">
        <f>SUM(V30:V32)</f>
        <v>0</v>
      </c>
      <c r="W33" s="127">
        <f>SUM(W30:W32)</f>
        <v>0</v>
      </c>
      <c r="X33" s="127">
        <f>SUM(X30:X32)</f>
        <v>0</v>
      </c>
      <c r="Y33" s="127">
        <f>SUM(Y30:Y32)</f>
        <v>0</v>
      </c>
      <c r="Z33" s="129">
        <f>SUM(Z30:Z32)</f>
        <v>0</v>
      </c>
      <c r="AA33" s="128" t="e">
        <f t="shared" si="37"/>
        <v>#DIV/0!</v>
      </c>
      <c r="AB33" s="273">
        <f>AB30+AB31+AB32</f>
        <v>0</v>
      </c>
      <c r="AC33" s="130">
        <f>AC30+AC31+AC32</f>
        <v>0</v>
      </c>
      <c r="AD33" s="167">
        <f t="shared" si="38"/>
        <v>0</v>
      </c>
      <c r="AE33" s="182">
        <f>AE30+AE31+AE32</f>
        <v>0</v>
      </c>
      <c r="AF33" s="183" t="e">
        <f t="shared" si="32"/>
        <v>#DIV/0!</v>
      </c>
    </row>
    <row r="34" spans="1:32" ht="30" customHeight="1" thickTop="1">
      <c r="A34" s="184" t="s">
        <v>40</v>
      </c>
      <c r="B34" s="219"/>
      <c r="C34" s="185"/>
      <c r="D34" s="185"/>
      <c r="E34" s="185"/>
      <c r="F34" s="186"/>
      <c r="G34" s="287" t="e">
        <f t="shared" si="7"/>
        <v>#DIV/0!</v>
      </c>
      <c r="H34" s="217"/>
      <c r="I34" s="188"/>
      <c r="J34" s="186"/>
      <c r="K34" s="97" t="e">
        <f>(H34+I34)/J34*1000</f>
        <v>#DIV/0!</v>
      </c>
      <c r="L34" s="185"/>
      <c r="M34" s="188"/>
      <c r="N34" s="186"/>
      <c r="O34" s="187" t="e">
        <f t="shared" si="28"/>
        <v>#DIV/0!</v>
      </c>
      <c r="P34" s="217"/>
      <c r="Q34" s="218"/>
      <c r="R34" s="188"/>
      <c r="S34" s="188"/>
      <c r="T34" s="186"/>
      <c r="U34" s="137" t="e">
        <f t="shared" si="36"/>
        <v>#DIV/0!</v>
      </c>
      <c r="V34" s="218"/>
      <c r="W34" s="218"/>
      <c r="X34" s="188"/>
      <c r="Y34" s="188"/>
      <c r="Z34" s="186"/>
      <c r="AA34" s="137" t="e">
        <f t="shared" si="37"/>
        <v>#DIV/0!</v>
      </c>
      <c r="AB34" s="274"/>
      <c r="AC34" s="138"/>
      <c r="AD34" s="139"/>
      <c r="AE34" s="140"/>
      <c r="AF34" s="141" t="e">
        <f t="shared" si="32"/>
        <v>#DIV/0!</v>
      </c>
    </row>
    <row r="35" spans="1:32" ht="30" customHeight="1">
      <c r="A35" s="142" t="s">
        <v>41</v>
      </c>
      <c r="B35" s="143"/>
      <c r="C35" s="144"/>
      <c r="D35" s="144"/>
      <c r="E35" s="144"/>
      <c r="F35" s="145"/>
      <c r="G35" s="281" t="e">
        <f t="shared" si="7"/>
        <v>#DIV/0!</v>
      </c>
      <c r="H35" s="147"/>
      <c r="I35" s="90"/>
      <c r="J35" s="145"/>
      <c r="K35" s="110" t="e">
        <f t="shared" ref="K35:K39" si="42">(H35+I35)/N35*1000</f>
        <v>#DIV/0!</v>
      </c>
      <c r="L35" s="144"/>
      <c r="M35" s="90"/>
      <c r="N35" s="145"/>
      <c r="O35" s="146" t="e">
        <f t="shared" si="28"/>
        <v>#DIV/0!</v>
      </c>
      <c r="P35" s="147"/>
      <c r="Q35" s="216"/>
      <c r="R35" s="90"/>
      <c r="S35" s="90"/>
      <c r="T35" s="145"/>
      <c r="U35" s="148" t="e">
        <f t="shared" si="36"/>
        <v>#DIV/0!</v>
      </c>
      <c r="V35" s="216"/>
      <c r="W35" s="216"/>
      <c r="X35" s="90"/>
      <c r="Y35" s="90"/>
      <c r="Z35" s="145"/>
      <c r="AA35" s="148" t="e">
        <f t="shared" si="37"/>
        <v>#DIV/0!</v>
      </c>
      <c r="AB35" s="275"/>
      <c r="AC35" s="149"/>
      <c r="AD35" s="150"/>
      <c r="AE35" s="140"/>
      <c r="AF35" s="152" t="e">
        <f t="shared" si="32"/>
        <v>#DIV/0!</v>
      </c>
    </row>
    <row r="36" spans="1:32" ht="30" customHeight="1" thickBot="1">
      <c r="A36" s="169" t="s">
        <v>42</v>
      </c>
      <c r="B36" s="170"/>
      <c r="C36" s="171"/>
      <c r="D36" s="171"/>
      <c r="E36" s="171"/>
      <c r="F36" s="172"/>
      <c r="G36" s="289" t="e">
        <f t="shared" si="7"/>
        <v>#DIV/0!</v>
      </c>
      <c r="H36" s="174"/>
      <c r="I36" s="175"/>
      <c r="J36" s="172"/>
      <c r="K36" s="230" t="e">
        <f>(H36+I36)/N36*1000</f>
        <v>#DIV/0!</v>
      </c>
      <c r="L36" s="171"/>
      <c r="M36" s="175"/>
      <c r="N36" s="172"/>
      <c r="O36" s="173" t="e">
        <f t="shared" si="28"/>
        <v>#DIV/0!</v>
      </c>
      <c r="P36" s="174"/>
      <c r="Q36" s="177"/>
      <c r="R36" s="175"/>
      <c r="S36" s="175"/>
      <c r="T36" s="172"/>
      <c r="U36" s="176" t="e">
        <f t="shared" si="36"/>
        <v>#DIV/0!</v>
      </c>
      <c r="V36" s="177"/>
      <c r="W36" s="177"/>
      <c r="X36" s="175"/>
      <c r="Y36" s="175"/>
      <c r="Z36" s="172"/>
      <c r="AA36" s="176" t="e">
        <f t="shared" si="37"/>
        <v>#DIV/0!</v>
      </c>
      <c r="AB36" s="277"/>
      <c r="AC36" s="178"/>
      <c r="AD36" s="179"/>
      <c r="AE36" s="189"/>
      <c r="AF36" s="181" t="e">
        <f t="shared" si="32"/>
        <v>#DIV/0!</v>
      </c>
    </row>
    <row r="37" spans="1:32" ht="30" customHeight="1" thickTop="1" thickBot="1">
      <c r="A37" s="122" t="s">
        <v>43</v>
      </c>
      <c r="B37" s="123">
        <f>SUM(B34:B36)</f>
        <v>0</v>
      </c>
      <c r="C37" s="124">
        <f>SUM(C34:C36)</f>
        <v>0</v>
      </c>
      <c r="D37" s="124">
        <f>SUM(D34:D36)</f>
        <v>0</v>
      </c>
      <c r="E37" s="124">
        <f>SUM(E34:E36)</f>
        <v>0</v>
      </c>
      <c r="F37" s="125">
        <f>SUM(F34:F36)</f>
        <v>0</v>
      </c>
      <c r="G37" s="280" t="e">
        <f t="shared" si="7"/>
        <v>#DIV/0!</v>
      </c>
      <c r="H37" s="123">
        <f>SUM(H34:H36)</f>
        <v>0</v>
      </c>
      <c r="I37" s="127">
        <f>SUM(I34:I36)</f>
        <v>0</v>
      </c>
      <c r="J37" s="125">
        <f>SUM(J34:J36)</f>
        <v>0</v>
      </c>
      <c r="K37" s="190" t="e">
        <f t="shared" si="42"/>
        <v>#DIV/0!</v>
      </c>
      <c r="L37" s="124">
        <f>SUM(L34:L36)</f>
        <v>0</v>
      </c>
      <c r="M37" s="127">
        <f>SUM(M34:M36)</f>
        <v>0</v>
      </c>
      <c r="N37" s="125">
        <f>SUM(N34:N36)</f>
        <v>0</v>
      </c>
      <c r="O37" s="126" t="e">
        <f t="shared" si="28"/>
        <v>#DIV/0!</v>
      </c>
      <c r="P37" s="123">
        <f>SUM(P34:P36)</f>
        <v>0</v>
      </c>
      <c r="Q37" s="127">
        <f>SUM(Q34:Q36)</f>
        <v>0</v>
      </c>
      <c r="R37" s="127">
        <f>SUM(R34:R36)</f>
        <v>0</v>
      </c>
      <c r="S37" s="127">
        <f>SUM(S34:S36)</f>
        <v>0</v>
      </c>
      <c r="T37" s="125">
        <f>SUM(T34:T36)</f>
        <v>0</v>
      </c>
      <c r="U37" s="128" t="e">
        <f t="shared" si="36"/>
        <v>#DIV/0!</v>
      </c>
      <c r="V37" s="124">
        <f>SUM(V34:V36)</f>
        <v>0</v>
      </c>
      <c r="W37" s="127">
        <f>SUM(W34:W36)</f>
        <v>0</v>
      </c>
      <c r="X37" s="127">
        <f>SUM(X34:X36)</f>
        <v>0</v>
      </c>
      <c r="Y37" s="127">
        <f>SUM(Y34:Y36)</f>
        <v>0</v>
      </c>
      <c r="Z37" s="125">
        <f>SUM(Z34:Z36)</f>
        <v>0</v>
      </c>
      <c r="AA37" s="128" t="e">
        <f t="shared" si="37"/>
        <v>#DIV/0!</v>
      </c>
      <c r="AB37" s="273">
        <f>AB34+AB35+AB36</f>
        <v>0</v>
      </c>
      <c r="AC37" s="130">
        <f>AC34+AC35+AC36</f>
        <v>0</v>
      </c>
      <c r="AD37" s="167">
        <f t="shared" si="38"/>
        <v>0</v>
      </c>
      <c r="AE37" s="182">
        <f>AE34+AE35+AE36</f>
        <v>0</v>
      </c>
      <c r="AF37" s="132" t="e">
        <f t="shared" si="32"/>
        <v>#DIV/0!</v>
      </c>
    </row>
    <row r="38" spans="1:32" ht="30" customHeight="1" thickTop="1" thickBot="1">
      <c r="A38" s="122" t="s">
        <v>44</v>
      </c>
      <c r="B38" s="123">
        <f>B37+B33</f>
        <v>0</v>
      </c>
      <c r="C38" s="124">
        <f>C37+C33</f>
        <v>0</v>
      </c>
      <c r="D38" s="124">
        <f t="shared" ref="D38:E38" si="43">D37+D33</f>
        <v>0</v>
      </c>
      <c r="E38" s="124">
        <f t="shared" si="43"/>
        <v>0</v>
      </c>
      <c r="F38" s="125">
        <f>F37+F33</f>
        <v>0</v>
      </c>
      <c r="G38" s="280" t="e">
        <f t="shared" si="7"/>
        <v>#DIV/0!</v>
      </c>
      <c r="H38" s="123">
        <f>H37+H33</f>
        <v>0</v>
      </c>
      <c r="I38" s="127">
        <f>I37+I33</f>
        <v>0</v>
      </c>
      <c r="J38" s="125">
        <f>J37+J33</f>
        <v>0</v>
      </c>
      <c r="K38" s="190" t="e">
        <f t="shared" si="42"/>
        <v>#DIV/0!</v>
      </c>
      <c r="L38" s="124">
        <f>L37+L33</f>
        <v>0</v>
      </c>
      <c r="M38" s="127">
        <f>M37+M33</f>
        <v>0</v>
      </c>
      <c r="N38" s="125">
        <f>N37+N33</f>
        <v>0</v>
      </c>
      <c r="O38" s="126" t="e">
        <f t="shared" si="28"/>
        <v>#DIV/0!</v>
      </c>
      <c r="P38" s="123">
        <f>P37+P33</f>
        <v>0</v>
      </c>
      <c r="Q38" s="127">
        <f>Q37+Q33</f>
        <v>0</v>
      </c>
      <c r="R38" s="127">
        <f>R37+R33</f>
        <v>0</v>
      </c>
      <c r="S38" s="127">
        <f>S37+S33</f>
        <v>0</v>
      </c>
      <c r="T38" s="125">
        <f>T37+T33</f>
        <v>0</v>
      </c>
      <c r="U38" s="128" t="e">
        <f t="shared" si="36"/>
        <v>#DIV/0!</v>
      </c>
      <c r="V38" s="124">
        <f>V37+V33</f>
        <v>0</v>
      </c>
      <c r="W38" s="127">
        <f>W37+W33</f>
        <v>0</v>
      </c>
      <c r="X38" s="127">
        <f>X37+X33</f>
        <v>0</v>
      </c>
      <c r="Y38" s="127">
        <f>Y37+Y33</f>
        <v>0</v>
      </c>
      <c r="Z38" s="125">
        <f>Z37+Z33</f>
        <v>0</v>
      </c>
      <c r="AA38" s="128" t="e">
        <f t="shared" si="37"/>
        <v>#DIV/0!</v>
      </c>
      <c r="AB38" s="273">
        <f>AB33+AB37</f>
        <v>0</v>
      </c>
      <c r="AC38" s="130">
        <f>AC33+AC37</f>
        <v>0</v>
      </c>
      <c r="AD38" s="167">
        <f t="shared" si="38"/>
        <v>0</v>
      </c>
      <c r="AE38" s="182">
        <f>AE33+AE37</f>
        <v>0</v>
      </c>
      <c r="AF38" s="132" t="e">
        <f t="shared" si="32"/>
        <v>#DIV/0!</v>
      </c>
    </row>
    <row r="39" spans="1:32" ht="30" customHeight="1" thickTop="1" thickBot="1">
      <c r="A39" s="191" t="s">
        <v>98</v>
      </c>
      <c r="B39" s="192">
        <f>B38+B29</f>
        <v>1524.19</v>
      </c>
      <c r="C39" s="193">
        <f t="shared" ref="C39:Z39" si="44">C38+C29</f>
        <v>226.89000000000001</v>
      </c>
      <c r="D39" s="193">
        <f t="shared" si="44"/>
        <v>0</v>
      </c>
      <c r="E39" s="193">
        <f t="shared" si="44"/>
        <v>297.14</v>
      </c>
      <c r="F39" s="194">
        <f t="shared" si="44"/>
        <v>110410.57</v>
      </c>
      <c r="G39" s="290">
        <f t="shared" si="7"/>
        <v>15.859713431422371</v>
      </c>
      <c r="H39" s="192">
        <f t="shared" si="44"/>
        <v>1630.71</v>
      </c>
      <c r="I39" s="196">
        <f t="shared" si="44"/>
        <v>144.82</v>
      </c>
      <c r="J39" s="194">
        <f t="shared" si="44"/>
        <v>100359.01</v>
      </c>
      <c r="K39" s="197">
        <f t="shared" si="42"/>
        <v>17.691784723663577</v>
      </c>
      <c r="L39" s="193">
        <f t="shared" si="44"/>
        <v>89.710000000000008</v>
      </c>
      <c r="M39" s="196">
        <f t="shared" si="44"/>
        <v>1002.8199999999999</v>
      </c>
      <c r="N39" s="194">
        <f t="shared" si="44"/>
        <v>100359.01</v>
      </c>
      <c r="O39" s="195">
        <f t="shared" si="28"/>
        <v>10.88621739094477</v>
      </c>
      <c r="P39" s="192">
        <f>P38+P29</f>
        <v>157.63</v>
      </c>
      <c r="Q39" s="196">
        <f>Q38+Q29</f>
        <v>68.13</v>
      </c>
      <c r="R39" s="196">
        <f>R38+R29</f>
        <v>265.33999999999997</v>
      </c>
      <c r="S39" s="196">
        <f>S38+S29</f>
        <v>17.260000000000002</v>
      </c>
      <c r="T39" s="194">
        <f>T38+T29</f>
        <v>77889.19</v>
      </c>
      <c r="U39" s="197">
        <f t="shared" si="36"/>
        <v>6.5267080065924414</v>
      </c>
      <c r="V39" s="193">
        <f t="shared" si="44"/>
        <v>200.04</v>
      </c>
      <c r="W39" s="196">
        <f t="shared" si="44"/>
        <v>0</v>
      </c>
      <c r="X39" s="196">
        <f t="shared" si="44"/>
        <v>232.98999999999998</v>
      </c>
      <c r="Y39" s="196">
        <f t="shared" si="44"/>
        <v>0</v>
      </c>
      <c r="Z39" s="194">
        <f t="shared" si="44"/>
        <v>30907.350000000002</v>
      </c>
      <c r="AA39" s="197">
        <f t="shared" si="37"/>
        <v>14.010583243144428</v>
      </c>
      <c r="AB39" s="268">
        <f>AB29+AB38</f>
        <v>193.82999999999998</v>
      </c>
      <c r="AC39" s="198">
        <f>AC29+AC38</f>
        <v>13.95</v>
      </c>
      <c r="AD39" s="199">
        <f t="shared" si="38"/>
        <v>6065.4500000000007</v>
      </c>
      <c r="AE39" s="200">
        <f>AE29+AE38</f>
        <v>162015.633</v>
      </c>
      <c r="AF39" s="201">
        <f>AD39/AE39*1000</f>
        <v>37.437436670077396</v>
      </c>
    </row>
    <row r="43" spans="1:32" ht="16.5">
      <c r="C43" s="228"/>
      <c r="D43" s="228"/>
      <c r="E43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2021-07-01T08:27:07Z</dcterms:modified>
</cp:coreProperties>
</file>