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0" yWindow="0" windowWidth="9612" windowHeight="1272" tabRatio="598"/>
  </bookViews>
  <sheets>
    <sheet name="종합" sheetId="105" r:id="rId1"/>
    <sheet name="CPL" sheetId="82" r:id="rId2"/>
    <sheet name="CRM" sheetId="85" r:id="rId3"/>
    <sheet name="CGL" sheetId="90" r:id="rId4"/>
    <sheet name="CGL 보정" sheetId="142" r:id="rId5"/>
    <sheet name="#1CCL" sheetId="91" r:id="rId6"/>
    <sheet name="1CCL보정" sheetId="144" r:id="rId7"/>
    <sheet name="#2CCL" sheetId="92" r:id="rId8"/>
    <sheet name="2CCL보정" sheetId="139" r:id="rId9"/>
    <sheet name="비가동" sheetId="132" r:id="rId10"/>
    <sheet name="고장" sheetId="102" r:id="rId11"/>
  </sheets>
  <externalReferences>
    <externalReference r:id="rId12"/>
  </externalReferences>
  <calcPr calcId="145621"/>
</workbook>
</file>

<file path=xl/calcChain.xml><?xml version="1.0" encoding="utf-8"?>
<calcChain xmlns="http://schemas.openxmlformats.org/spreadsheetml/2006/main">
  <c r="H44" i="144" l="1"/>
  <c r="G44" i="144"/>
  <c r="F44" i="144"/>
  <c r="E44" i="144"/>
  <c r="D44" i="144"/>
  <c r="M43" i="144"/>
  <c r="L43" i="144"/>
  <c r="Z42" i="144"/>
  <c r="L42" i="144"/>
  <c r="M42" i="144" s="1"/>
  <c r="Z41" i="144"/>
  <c r="M41" i="144"/>
  <c r="AL40" i="144"/>
  <c r="AH40" i="144"/>
  <c r="AD40" i="144"/>
  <c r="Z40" i="144"/>
  <c r="M40" i="144"/>
  <c r="Z39" i="144"/>
  <c r="M39" i="144"/>
  <c r="Z38" i="144"/>
  <c r="M38" i="144"/>
  <c r="AL37" i="144"/>
  <c r="AH37" i="144"/>
  <c r="AD37" i="144"/>
  <c r="Z37" i="144"/>
  <c r="M37" i="144"/>
  <c r="Z36" i="144"/>
  <c r="M36" i="144"/>
  <c r="Z35" i="144"/>
  <c r="Z34" i="144"/>
  <c r="Z33" i="144"/>
  <c r="Z32" i="144"/>
  <c r="Z31" i="144"/>
  <c r="AL30" i="144"/>
  <c r="AH30" i="144"/>
  <c r="AD30" i="144"/>
  <c r="Z30" i="144"/>
  <c r="L30" i="144"/>
  <c r="AM30" i="144" s="1"/>
  <c r="AM29" i="144"/>
  <c r="AL29" i="144"/>
  <c r="AK29" i="144"/>
  <c r="AJ29" i="144"/>
  <c r="AI29" i="144"/>
  <c r="AH29" i="144"/>
  <c r="AG29" i="144"/>
  <c r="AF29" i="144"/>
  <c r="AE29" i="144"/>
  <c r="AD29" i="144"/>
  <c r="AC29" i="144"/>
  <c r="AB29" i="144"/>
  <c r="AA29" i="144"/>
  <c r="AN29" i="144" s="1"/>
  <c r="AO29" i="144" s="1"/>
  <c r="Y29" i="144"/>
  <c r="X29" i="144"/>
  <c r="W29" i="144"/>
  <c r="V29" i="144"/>
  <c r="U29" i="144"/>
  <c r="T29" i="144"/>
  <c r="S29" i="144"/>
  <c r="R29" i="144"/>
  <c r="Q29" i="144"/>
  <c r="P29" i="144"/>
  <c r="O29" i="144"/>
  <c r="N29" i="144"/>
  <c r="Z29" i="144" s="1"/>
  <c r="M29" i="144"/>
  <c r="L29" i="144"/>
  <c r="Y28" i="144"/>
  <c r="X28" i="144"/>
  <c r="W28" i="144"/>
  <c r="V28" i="144"/>
  <c r="U28" i="144"/>
  <c r="T28" i="144"/>
  <c r="S28" i="144"/>
  <c r="R28" i="144"/>
  <c r="Q28" i="144"/>
  <c r="P28" i="144"/>
  <c r="O28" i="144"/>
  <c r="N28" i="144"/>
  <c r="Z28" i="144" s="1"/>
  <c r="L28" i="144"/>
  <c r="M28" i="144" s="1"/>
  <c r="AM27" i="144"/>
  <c r="AL27" i="144"/>
  <c r="AK27" i="144"/>
  <c r="AJ27" i="144"/>
  <c r="AI27" i="144"/>
  <c r="AH27" i="144"/>
  <c r="AG27" i="144"/>
  <c r="AF27" i="144"/>
  <c r="AE27" i="144"/>
  <c r="AD27" i="144"/>
  <c r="AC27" i="144"/>
  <c r="AB27" i="144"/>
  <c r="AA27" i="144"/>
  <c r="AN27" i="144" s="1"/>
  <c r="AO27" i="144" s="1"/>
  <c r="Y27" i="144"/>
  <c r="X27" i="144"/>
  <c r="W27" i="144"/>
  <c r="V27" i="144"/>
  <c r="U27" i="144"/>
  <c r="T27" i="144"/>
  <c r="S27" i="144"/>
  <c r="R27" i="144"/>
  <c r="Q27" i="144"/>
  <c r="P27" i="144"/>
  <c r="O27" i="144"/>
  <c r="N27" i="144"/>
  <c r="Z27" i="144" s="1"/>
  <c r="L27" i="144"/>
  <c r="M27" i="144" s="1"/>
  <c r="Y26" i="144"/>
  <c r="X26" i="144"/>
  <c r="W26" i="144"/>
  <c r="V26" i="144"/>
  <c r="U26" i="144"/>
  <c r="T26" i="144"/>
  <c r="S26" i="144"/>
  <c r="R26" i="144"/>
  <c r="Q26" i="144"/>
  <c r="P26" i="144"/>
  <c r="O26" i="144"/>
  <c r="N26" i="144"/>
  <c r="Z26" i="144" s="1"/>
  <c r="L26" i="144"/>
  <c r="AM25" i="144"/>
  <c r="AL25" i="144"/>
  <c r="AK25" i="144"/>
  <c r="AJ25" i="144"/>
  <c r="AI25" i="144"/>
  <c r="AF25" i="144"/>
  <c r="AE25" i="144"/>
  <c r="AD25" i="144"/>
  <c r="AB25" i="144"/>
  <c r="AA25" i="144"/>
  <c r="W25" i="144"/>
  <c r="V25" i="144"/>
  <c r="U25" i="144"/>
  <c r="AH25" i="144" s="1"/>
  <c r="T25" i="144"/>
  <c r="AG25" i="144" s="1"/>
  <c r="S25" i="144"/>
  <c r="R25" i="144"/>
  <c r="Q25" i="144"/>
  <c r="P25" i="144"/>
  <c r="AC25" i="144" s="1"/>
  <c r="O25" i="144"/>
  <c r="N25" i="144"/>
  <c r="M25" i="144"/>
  <c r="Z24" i="144"/>
  <c r="W24" i="144"/>
  <c r="V24" i="144"/>
  <c r="M24" i="144"/>
  <c r="Z23" i="144"/>
  <c r="Y23" i="144"/>
  <c r="X23" i="144"/>
  <c r="W23" i="144"/>
  <c r="V23" i="144"/>
  <c r="U23" i="144"/>
  <c r="T23" i="144"/>
  <c r="S23" i="144"/>
  <c r="R23" i="144"/>
  <c r="Q23" i="144"/>
  <c r="P23" i="144"/>
  <c r="O23" i="144"/>
  <c r="N23" i="144"/>
  <c r="K23" i="144"/>
  <c r="J23" i="144"/>
  <c r="I23" i="144"/>
  <c r="H23" i="144"/>
  <c r="G23" i="144"/>
  <c r="F23" i="144"/>
  <c r="E23" i="144"/>
  <c r="D23" i="144"/>
  <c r="Y22" i="144"/>
  <c r="X22" i="144"/>
  <c r="U22" i="144"/>
  <c r="T22" i="144"/>
  <c r="Q22" i="144"/>
  <c r="P22" i="144"/>
  <c r="J22" i="144"/>
  <c r="I22" i="144"/>
  <c r="O21" i="144"/>
  <c r="K21" i="144"/>
  <c r="J21" i="144"/>
  <c r="I21" i="144"/>
  <c r="G21" i="144"/>
  <c r="Y20" i="144"/>
  <c r="Y21" i="144" s="1"/>
  <c r="X20" i="144"/>
  <c r="X21" i="144" s="1"/>
  <c r="W20" i="144"/>
  <c r="V20" i="144"/>
  <c r="U20" i="144"/>
  <c r="U21" i="144" s="1"/>
  <c r="T20" i="144"/>
  <c r="T21" i="144" s="1"/>
  <c r="S20" i="144"/>
  <c r="S21" i="144" s="1"/>
  <c r="R20" i="144"/>
  <c r="R21" i="144" s="1"/>
  <c r="Q20" i="144"/>
  <c r="P20" i="144"/>
  <c r="P21" i="144" s="1"/>
  <c r="O20" i="144"/>
  <c r="N20" i="144"/>
  <c r="N21" i="144" s="1"/>
  <c r="L20" i="144"/>
  <c r="M20" i="144" s="1"/>
  <c r="W19" i="144"/>
  <c r="Z19" i="144" s="1"/>
  <c r="V19" i="144"/>
  <c r="L19" i="144"/>
  <c r="M19" i="144" s="1"/>
  <c r="Z18" i="144"/>
  <c r="W18" i="144"/>
  <c r="V18" i="144"/>
  <c r="L18" i="144"/>
  <c r="L22" i="144" s="1"/>
  <c r="M22" i="144" s="1"/>
  <c r="W17" i="144"/>
  <c r="V17" i="144"/>
  <c r="Z17" i="144" s="1"/>
  <c r="Z16" i="144"/>
  <c r="W16" i="144"/>
  <c r="V16" i="144"/>
  <c r="L16" i="144"/>
  <c r="W15" i="144"/>
  <c r="V15" i="144"/>
  <c r="Z15" i="144" s="1"/>
  <c r="M15" i="144"/>
  <c r="L15" i="144"/>
  <c r="W14" i="144"/>
  <c r="V14" i="144"/>
  <c r="Z14" i="144" s="1"/>
  <c r="L14" i="144"/>
  <c r="L21" i="144" s="1"/>
  <c r="M21" i="144" s="1"/>
  <c r="H14" i="144"/>
  <c r="AM13" i="144"/>
  <c r="AL13" i="144"/>
  <c r="AK13" i="144"/>
  <c r="AH13" i="144"/>
  <c r="AG13" i="144"/>
  <c r="AF13" i="144"/>
  <c r="AE13" i="144"/>
  <c r="AC13" i="144"/>
  <c r="AB13" i="144"/>
  <c r="AA13" i="144"/>
  <c r="W13" i="144"/>
  <c r="W21" i="144" s="1"/>
  <c r="V13" i="144"/>
  <c r="AI13" i="144" s="1"/>
  <c r="Q13" i="144"/>
  <c r="Q21" i="144" s="1"/>
  <c r="M13" i="144"/>
  <c r="H13" i="144"/>
  <c r="H21" i="144" s="1"/>
  <c r="G13" i="144"/>
  <c r="G22" i="144" s="1"/>
  <c r="F13" i="144"/>
  <c r="F22" i="144" s="1"/>
  <c r="E13" i="144"/>
  <c r="E22" i="144" s="1"/>
  <c r="V12" i="144"/>
  <c r="Z12" i="144" s="1"/>
  <c r="M12" i="144"/>
  <c r="Y11" i="144"/>
  <c r="X11" i="144"/>
  <c r="W11" i="144"/>
  <c r="V11" i="144"/>
  <c r="U11" i="144"/>
  <c r="T11" i="144"/>
  <c r="S11" i="144"/>
  <c r="R11" i="144"/>
  <c r="Q11" i="144"/>
  <c r="P11" i="144"/>
  <c r="O11" i="144"/>
  <c r="N11" i="144"/>
  <c r="L11" i="144"/>
  <c r="M11" i="144" s="1"/>
  <c r="J11" i="144"/>
  <c r="I11" i="144"/>
  <c r="H11" i="144"/>
  <c r="G11" i="144"/>
  <c r="F11" i="144"/>
  <c r="E11" i="144"/>
  <c r="D11" i="144"/>
  <c r="Y10" i="144"/>
  <c r="X10" i="144"/>
  <c r="W10" i="144"/>
  <c r="V10" i="144"/>
  <c r="U10" i="144"/>
  <c r="T10" i="144"/>
  <c r="S10" i="144"/>
  <c r="R10" i="144"/>
  <c r="Q10" i="144"/>
  <c r="P10" i="144"/>
  <c r="O10" i="144"/>
  <c r="N10" i="144"/>
  <c r="Z10" i="144" s="1"/>
  <c r="L10" i="144"/>
  <c r="M10" i="144" s="1"/>
  <c r="K10" i="144"/>
  <c r="AM9" i="144"/>
  <c r="AL9" i="144"/>
  <c r="AK9" i="144"/>
  <c r="AJ9" i="144"/>
  <c r="AI9" i="144"/>
  <c r="AH9" i="144"/>
  <c r="AG9" i="144"/>
  <c r="AF9" i="144"/>
  <c r="AE9" i="144"/>
  <c r="AD9" i="144"/>
  <c r="AC9" i="144"/>
  <c r="AB9" i="144"/>
  <c r="AA9" i="144"/>
  <c r="AN9" i="144" s="1"/>
  <c r="AO9" i="144" s="1"/>
  <c r="Z9" i="144"/>
  <c r="Y9" i="144"/>
  <c r="X9" i="144"/>
  <c r="W9" i="144"/>
  <c r="V9" i="144"/>
  <c r="U9" i="144"/>
  <c r="T9" i="144"/>
  <c r="S9" i="144"/>
  <c r="R9" i="144"/>
  <c r="Q9" i="144"/>
  <c r="P9" i="144"/>
  <c r="O9" i="144"/>
  <c r="N9" i="144"/>
  <c r="L9" i="144"/>
  <c r="M9" i="144" s="1"/>
  <c r="K9" i="144"/>
  <c r="AM8" i="144"/>
  <c r="AL8" i="144"/>
  <c r="AK8" i="144"/>
  <c r="AJ8" i="144"/>
  <c r="AH8" i="144"/>
  <c r="AG8" i="144"/>
  <c r="AF8" i="144"/>
  <c r="AE8" i="144"/>
  <c r="AD8" i="144"/>
  <c r="AC8" i="144"/>
  <c r="AB8" i="144"/>
  <c r="AA8" i="144"/>
  <c r="V8" i="144"/>
  <c r="Z8" i="144" s="1"/>
  <c r="M8" i="144"/>
  <c r="AM7" i="144"/>
  <c r="AL7" i="144"/>
  <c r="AK7" i="144"/>
  <c r="AJ7" i="144"/>
  <c r="AI7" i="144"/>
  <c r="AH7" i="144"/>
  <c r="AG7" i="144"/>
  <c r="AF7" i="144"/>
  <c r="AE7" i="144"/>
  <c r="AD7" i="144"/>
  <c r="AC7" i="144"/>
  <c r="AB7" i="144"/>
  <c r="AA7" i="144"/>
  <c r="AN7" i="144" s="1"/>
  <c r="AO7" i="144" s="1"/>
  <c r="Z7" i="144"/>
  <c r="Y7" i="144"/>
  <c r="X7" i="144"/>
  <c r="W7" i="144"/>
  <c r="V7" i="144"/>
  <c r="U7" i="144"/>
  <c r="T7" i="144"/>
  <c r="S7" i="144"/>
  <c r="R7" i="144"/>
  <c r="Q7" i="144"/>
  <c r="P7" i="144"/>
  <c r="O7" i="144"/>
  <c r="N7" i="144"/>
  <c r="L7" i="144"/>
  <c r="M7" i="144" s="1"/>
  <c r="K7" i="144"/>
  <c r="Y5" i="144"/>
  <c r="AL38" i="144" s="1"/>
  <c r="X5" i="144"/>
  <c r="AK37" i="144" s="1"/>
  <c r="W5" i="144"/>
  <c r="AJ38" i="144" s="1"/>
  <c r="V5" i="144"/>
  <c r="AI38" i="144" s="1"/>
  <c r="U5" i="144"/>
  <c r="AH38" i="144" s="1"/>
  <c r="T5" i="144"/>
  <c r="AG40" i="144" s="1"/>
  <c r="S5" i="144"/>
  <c r="AF40" i="144" s="1"/>
  <c r="R5" i="144"/>
  <c r="AE40" i="144" s="1"/>
  <c r="Q5" i="144"/>
  <c r="AD38" i="144" s="1"/>
  <c r="P5" i="144"/>
  <c r="AC37" i="144" s="1"/>
  <c r="O5" i="144"/>
  <c r="AB38" i="144" s="1"/>
  <c r="N5" i="144"/>
  <c r="N22" i="144" s="1"/>
  <c r="L5" i="144"/>
  <c r="AM40" i="144" s="1"/>
  <c r="K5" i="144"/>
  <c r="K22" i="144" s="1"/>
  <c r="AD13" i="144" l="1"/>
  <c r="Z11" i="144"/>
  <c r="L23" i="144"/>
  <c r="AD22" i="144"/>
  <c r="AK22" i="144"/>
  <c r="AI22" i="144"/>
  <c r="AA22" i="144"/>
  <c r="AH22" i="144"/>
  <c r="AG22" i="144"/>
  <c r="AM22" i="144"/>
  <c r="AL22" i="144"/>
  <c r="AC22" i="144"/>
  <c r="AN25" i="144"/>
  <c r="AO25" i="144" s="1"/>
  <c r="Z13" i="144"/>
  <c r="Z22" i="144" s="1"/>
  <c r="AI8" i="144"/>
  <c r="AN8" i="144" s="1"/>
  <c r="AO8" i="144" s="1"/>
  <c r="V22" i="144"/>
  <c r="AC38" i="144"/>
  <c r="AK38" i="144"/>
  <c r="M5" i="144"/>
  <c r="AJ13" i="144"/>
  <c r="AN13" i="144" s="1"/>
  <c r="AO13" i="144" s="1"/>
  <c r="M14" i="144"/>
  <c r="O22" i="144"/>
  <c r="AB22" i="144" s="1"/>
  <c r="W22" i="144"/>
  <c r="AJ22" i="144" s="1"/>
  <c r="AE30" i="144"/>
  <c r="AE37" i="144"/>
  <c r="AM37" i="144"/>
  <c r="AA40" i="144"/>
  <c r="AI40" i="144"/>
  <c r="Z20" i="144"/>
  <c r="V21" i="144"/>
  <c r="Z21" i="144" s="1"/>
  <c r="H22" i="144"/>
  <c r="Z25" i="144"/>
  <c r="AF30" i="144"/>
  <c r="AF37" i="144"/>
  <c r="AE38" i="144"/>
  <c r="AM38" i="144"/>
  <c r="AM44" i="144" s="1"/>
  <c r="M44" i="144" s="1"/>
  <c r="AB40" i="144"/>
  <c r="AJ40" i="144"/>
  <c r="M16" i="144"/>
  <c r="M23" i="144" s="1"/>
  <c r="AG30" i="144"/>
  <c r="AG37" i="144"/>
  <c r="AF38" i="144"/>
  <c r="AC40" i="144"/>
  <c r="AK40" i="144"/>
  <c r="M18" i="144"/>
  <c r="R22" i="144"/>
  <c r="AE22" i="144" s="1"/>
  <c r="AG38" i="144"/>
  <c r="S22" i="144"/>
  <c r="AF22" i="144" s="1"/>
  <c r="AA30" i="144"/>
  <c r="AI30" i="144"/>
  <c r="AA37" i="144"/>
  <c r="AI37" i="144"/>
  <c r="AB30" i="144"/>
  <c r="AJ30" i="144"/>
  <c r="AB37" i="144"/>
  <c r="AJ37" i="144"/>
  <c r="AA38" i="144"/>
  <c r="AC30" i="144"/>
  <c r="AK30" i="144"/>
  <c r="Z5" i="144"/>
  <c r="AN22" i="144" l="1"/>
  <c r="AO22" i="144" s="1"/>
  <c r="AN40" i="144"/>
  <c r="AO40" i="144" s="1"/>
  <c r="AN30" i="144"/>
  <c r="AN37" i="144"/>
  <c r="AO37" i="144" s="1"/>
  <c r="AN38" i="144"/>
  <c r="AO38" i="144" s="1"/>
  <c r="AO30" i="144" l="1"/>
  <c r="O57" i="90" l="1"/>
  <c r="P57" i="90"/>
  <c r="Q57" i="90"/>
  <c r="R57" i="90"/>
  <c r="S57" i="90"/>
  <c r="T57" i="90"/>
  <c r="U57" i="90"/>
  <c r="V57" i="90"/>
  <c r="N57" i="90"/>
  <c r="N62" i="144" l="1"/>
  <c r="AB63" i="144" l="1"/>
  <c r="V61" i="144" l="1"/>
  <c r="W61" i="144"/>
  <c r="X61" i="144"/>
  <c r="Y61" i="144"/>
  <c r="O58" i="144"/>
  <c r="P58" i="144"/>
  <c r="Q58" i="144"/>
  <c r="R58" i="144"/>
  <c r="S58" i="144"/>
  <c r="T58" i="144"/>
  <c r="U58" i="144"/>
  <c r="X58" i="144"/>
  <c r="Y58" i="144"/>
  <c r="N58" i="144"/>
  <c r="Q62" i="144" l="1"/>
  <c r="R62" i="144"/>
  <c r="R63" i="144" s="1"/>
  <c r="V62" i="144"/>
  <c r="W62" i="144"/>
  <c r="X62" i="144"/>
  <c r="X63" i="144" s="1"/>
  <c r="Y62" i="144"/>
  <c r="Y63" i="144" s="1"/>
  <c r="O61" i="144"/>
  <c r="O62" i="144" s="1"/>
  <c r="P61" i="144"/>
  <c r="P62" i="144" s="1"/>
  <c r="P63" i="144" s="1"/>
  <c r="Q61" i="144"/>
  <c r="R61" i="144"/>
  <c r="S61" i="144"/>
  <c r="S62" i="144" s="1"/>
  <c r="S63" i="144" s="1"/>
  <c r="T61" i="144"/>
  <c r="U61" i="144"/>
  <c r="N63" i="144"/>
  <c r="M63" i="144"/>
  <c r="N61" i="144"/>
  <c r="M61" i="144"/>
  <c r="Z60" i="144"/>
  <c r="Z59" i="144"/>
  <c r="M47" i="144"/>
  <c r="T51" i="144"/>
  <c r="Z61" i="144" l="1"/>
  <c r="Z62" i="144" s="1"/>
  <c r="U62" i="144"/>
  <c r="U63" i="144" s="1"/>
  <c r="T62" i="144"/>
  <c r="T63" i="144" s="1"/>
  <c r="Q63" i="144"/>
  <c r="O63" i="144"/>
  <c r="AQ25" i="144" l="1"/>
  <c r="U54" i="90" l="1"/>
  <c r="V54" i="90"/>
  <c r="W54" i="90"/>
  <c r="X54" i="90"/>
  <c r="Y54" i="90"/>
  <c r="T55" i="142" l="1"/>
  <c r="T56" i="142"/>
  <c r="T54" i="142"/>
  <c r="T54" i="90"/>
  <c r="S54" i="142" l="1"/>
  <c r="S54" i="90" l="1"/>
  <c r="R54" i="142" l="1"/>
  <c r="R54" i="90" l="1"/>
  <c r="Q54" i="142" l="1"/>
  <c r="Q54" i="90" l="1"/>
  <c r="K42" i="132" l="1"/>
  <c r="K43" i="132"/>
  <c r="Z54" i="142" l="1"/>
  <c r="Y54" i="142"/>
  <c r="P54" i="142"/>
  <c r="O54" i="142"/>
  <c r="N54" i="142"/>
  <c r="P54" i="90" l="1"/>
  <c r="AA107" i="102" l="1"/>
  <c r="O54" i="90" l="1"/>
  <c r="N54" i="90" l="1"/>
  <c r="AA121" i="102" l="1"/>
  <c r="AA120" i="102"/>
  <c r="AA118" i="102"/>
  <c r="AA110" i="102"/>
  <c r="AA139" i="102"/>
  <c r="AA141" i="102"/>
  <c r="AA140" i="102"/>
  <c r="AA133" i="102"/>
  <c r="AA130" i="102"/>
  <c r="AA132" i="102"/>
  <c r="AA131" i="102"/>
  <c r="AA129" i="102"/>
  <c r="AM123" i="102" l="1"/>
  <c r="AL123" i="102"/>
  <c r="AK123" i="102"/>
  <c r="AJ123" i="102"/>
  <c r="AI123" i="102"/>
  <c r="AH123" i="102"/>
  <c r="AG123" i="102"/>
  <c r="AF123" i="102"/>
  <c r="AE123" i="102"/>
  <c r="AD123" i="102"/>
  <c r="AC123" i="102"/>
  <c r="AB123" i="102"/>
  <c r="AA123" i="102"/>
  <c r="Y123" i="102"/>
  <c r="X123" i="102"/>
  <c r="W123" i="102"/>
  <c r="V123" i="102"/>
  <c r="U123" i="102"/>
  <c r="T123" i="102"/>
  <c r="S123" i="102"/>
  <c r="R123" i="102"/>
  <c r="Q123" i="102"/>
  <c r="P123" i="102"/>
  <c r="O123" i="102"/>
  <c r="N123" i="102"/>
  <c r="L123" i="102"/>
  <c r="K123" i="102"/>
  <c r="J123" i="102"/>
  <c r="I123" i="102"/>
  <c r="H123" i="102"/>
  <c r="AN122" i="102"/>
  <c r="AO122" i="102" s="1"/>
  <c r="Z122" i="102"/>
  <c r="M122" i="102"/>
  <c r="AN121" i="102"/>
  <c r="AO121" i="102" s="1"/>
  <c r="Z121" i="102"/>
  <c r="M121" i="102"/>
  <c r="AN120" i="102"/>
  <c r="AO120" i="102" s="1"/>
  <c r="Z120" i="102"/>
  <c r="M120" i="102"/>
  <c r="AN119" i="102"/>
  <c r="AO119" i="102" s="1"/>
  <c r="Z119" i="102"/>
  <c r="M119" i="102"/>
  <c r="AN118" i="102"/>
  <c r="Z118" i="102"/>
  <c r="M118" i="102"/>
  <c r="G115" i="102"/>
  <c r="F115" i="102"/>
  <c r="AM112" i="102"/>
  <c r="AL112" i="102"/>
  <c r="AK112" i="102"/>
  <c r="AJ112" i="102"/>
  <c r="AI112" i="102"/>
  <c r="AH112" i="102"/>
  <c r="AG112" i="102"/>
  <c r="AF112" i="102"/>
  <c r="AE112" i="102"/>
  <c r="AD112" i="102"/>
  <c r="AC112" i="102"/>
  <c r="AB112" i="102"/>
  <c r="AA112" i="102"/>
  <c r="Y112" i="102"/>
  <c r="X112" i="102"/>
  <c r="W112" i="102"/>
  <c r="V112" i="102"/>
  <c r="U112" i="102"/>
  <c r="T112" i="102"/>
  <c r="S112" i="102"/>
  <c r="R112" i="102"/>
  <c r="Q112" i="102"/>
  <c r="P112" i="102"/>
  <c r="O112" i="102"/>
  <c r="N112" i="102"/>
  <c r="L112" i="102"/>
  <c r="K112" i="102"/>
  <c r="J112" i="102"/>
  <c r="I112" i="102"/>
  <c r="H112" i="102"/>
  <c r="AN111" i="102"/>
  <c r="AO111" i="102" s="1"/>
  <c r="Z111" i="102"/>
  <c r="M111" i="102"/>
  <c r="AN110" i="102"/>
  <c r="AO110" i="102" s="1"/>
  <c r="Z110" i="102"/>
  <c r="M110" i="102"/>
  <c r="AN109" i="102"/>
  <c r="AO109" i="102" s="1"/>
  <c r="Z109" i="102"/>
  <c r="M109" i="102"/>
  <c r="AN108" i="102"/>
  <c r="AO108" i="102" s="1"/>
  <c r="Z108" i="102"/>
  <c r="M108" i="102"/>
  <c r="AN107" i="102"/>
  <c r="Z107" i="102"/>
  <c r="M107" i="102"/>
  <c r="G104" i="102"/>
  <c r="F104" i="102"/>
  <c r="M123" i="102" l="1"/>
  <c r="Z112" i="102"/>
  <c r="M112" i="102"/>
  <c r="AN112" i="102"/>
  <c r="AO112" i="102" s="1"/>
  <c r="AN123" i="102"/>
  <c r="AO123" i="102" s="1"/>
  <c r="Z123" i="102"/>
  <c r="AO118" i="102"/>
  <c r="AO107" i="102"/>
  <c r="M129" i="102" l="1"/>
  <c r="M130" i="102"/>
  <c r="M131" i="102"/>
  <c r="M132" i="102"/>
  <c r="M133" i="102"/>
  <c r="I134" i="102"/>
  <c r="J134" i="102"/>
  <c r="K134" i="102"/>
  <c r="L134" i="102"/>
  <c r="M139" i="102"/>
  <c r="M140" i="102"/>
  <c r="M141" i="102"/>
  <c r="M142" i="102"/>
  <c r="M143" i="102"/>
  <c r="I144" i="102"/>
  <c r="J144" i="102"/>
  <c r="K144" i="102"/>
  <c r="L144" i="102"/>
  <c r="M144" i="102" l="1"/>
  <c r="M134" i="102"/>
  <c r="Z143" i="102" l="1"/>
  <c r="Z142" i="102"/>
  <c r="Z141" i="102"/>
  <c r="Z140" i="102"/>
  <c r="Z139" i="102"/>
  <c r="Z133" i="102"/>
  <c r="Z132" i="102"/>
  <c r="Z131" i="102"/>
  <c r="Z130" i="102"/>
  <c r="Z129" i="102"/>
  <c r="Z144" i="102" l="1"/>
  <c r="Z134" i="102"/>
  <c r="Z54" i="90" l="1"/>
  <c r="J103" i="105" l="1"/>
  <c r="K103" i="105" l="1"/>
  <c r="G42" i="132"/>
  <c r="H42" i="132"/>
  <c r="I42" i="132"/>
  <c r="G43" i="132"/>
  <c r="H43" i="132"/>
  <c r="I43" i="132"/>
  <c r="J43" i="132"/>
  <c r="J42" i="132"/>
  <c r="AP144" i="102" l="1"/>
  <c r="AM144" i="102"/>
  <c r="AL144" i="102"/>
  <c r="AK144" i="102"/>
  <c r="AJ144" i="102"/>
  <c r="AI144" i="102"/>
  <c r="AH144" i="102"/>
  <c r="AG144" i="102"/>
  <c r="AF144" i="102"/>
  <c r="AE144" i="102"/>
  <c r="AD144" i="102"/>
  <c r="AC144" i="102"/>
  <c r="AB144" i="102"/>
  <c r="AA144" i="102"/>
  <c r="Y144" i="102"/>
  <c r="X144" i="102"/>
  <c r="W144" i="102"/>
  <c r="V144" i="102"/>
  <c r="U144" i="102"/>
  <c r="T144" i="102"/>
  <c r="S144" i="102"/>
  <c r="R144" i="102"/>
  <c r="Q144" i="102"/>
  <c r="P144" i="102"/>
  <c r="O144" i="102"/>
  <c r="N144" i="102"/>
  <c r="AN143" i="102"/>
  <c r="AO143" i="102" s="1"/>
  <c r="AN142" i="102"/>
  <c r="AN141" i="102"/>
  <c r="AO141" i="102" s="1"/>
  <c r="AN140" i="102"/>
  <c r="AO140" i="102" s="1"/>
  <c r="AN139" i="102"/>
  <c r="AO139" i="102" s="1"/>
  <c r="AP134" i="102"/>
  <c r="AM134" i="102"/>
  <c r="AL134" i="102"/>
  <c r="AK134" i="102"/>
  <c r="AJ134" i="102"/>
  <c r="AI134" i="102"/>
  <c r="AH134" i="102"/>
  <c r="AG134" i="102"/>
  <c r="AF134" i="102"/>
  <c r="AE134" i="102"/>
  <c r="AD134" i="102"/>
  <c r="AC134" i="102"/>
  <c r="AB134" i="102"/>
  <c r="AA134" i="102"/>
  <c r="Y134" i="102"/>
  <c r="X134" i="102"/>
  <c r="W134" i="102"/>
  <c r="V134" i="102"/>
  <c r="U134" i="102"/>
  <c r="T134" i="102"/>
  <c r="S134" i="102"/>
  <c r="R134" i="102"/>
  <c r="Q134" i="102"/>
  <c r="P134" i="102"/>
  <c r="O134" i="102"/>
  <c r="N134" i="102"/>
  <c r="AN133" i="102"/>
  <c r="AO133" i="102" s="1"/>
  <c r="AN132" i="102"/>
  <c r="AO132" i="102" s="1"/>
  <c r="AN131" i="102"/>
  <c r="AO131" i="102" s="1"/>
  <c r="AN130" i="102"/>
  <c r="AO130" i="102" s="1"/>
  <c r="AN129" i="102"/>
  <c r="F92" i="102"/>
  <c r="F93" i="102" s="1"/>
  <c r="AI28" i="102"/>
  <c r="F192" i="105"/>
  <c r="E192" i="105"/>
  <c r="C192" i="105"/>
  <c r="Q190" i="105"/>
  <c r="O188" i="105"/>
  <c r="C184" i="105"/>
  <c r="P164" i="105"/>
  <c r="P163" i="105" s="1"/>
  <c r="Q165" i="105" s="1"/>
  <c r="G92" i="102" l="1"/>
  <c r="G93" i="102" s="1"/>
  <c r="F82" i="102"/>
  <c r="F83" i="102" s="1"/>
  <c r="H28" i="102"/>
  <c r="AN144" i="102"/>
  <c r="AO144" i="102" s="1"/>
  <c r="V58" i="144"/>
  <c r="V63" i="144" s="1"/>
  <c r="W58" i="144"/>
  <c r="W63" i="144" s="1"/>
  <c r="H29" i="102"/>
  <c r="AN134" i="102"/>
  <c r="AO134" i="102" s="1"/>
  <c r="AO129" i="102"/>
  <c r="AO142" i="102"/>
  <c r="AC63" i="144" l="1"/>
  <c r="AC64" i="144" s="1"/>
  <c r="T17" i="102"/>
  <c r="S64" i="144"/>
  <c r="S65" i="144" s="1"/>
  <c r="AF44" i="144" s="1"/>
  <c r="S44" i="144" s="1"/>
  <c r="Y64" i="144"/>
  <c r="Y65" i="144" s="1"/>
  <c r="AL44" i="144" s="1"/>
  <c r="Y44" i="144" s="1"/>
  <c r="T64" i="144"/>
  <c r="T65" i="144" s="1"/>
  <c r="AG44" i="144" s="1"/>
  <c r="T44" i="144" s="1"/>
  <c r="X64" i="144"/>
  <c r="X65" i="144" s="1"/>
  <c r="AK44" i="144" s="1"/>
  <c r="X44" i="144" s="1"/>
  <c r="P64" i="144"/>
  <c r="P65" i="144" s="1"/>
  <c r="AC44" i="144" s="1"/>
  <c r="P44" i="144" s="1"/>
  <c r="U64" i="144"/>
  <c r="U65" i="144" s="1"/>
  <c r="AH44" i="144" s="1"/>
  <c r="U44" i="144" s="1"/>
  <c r="R64" i="144"/>
  <c r="R65" i="144" s="1"/>
  <c r="AE44" i="144" s="1"/>
  <c r="R44" i="144" s="1"/>
  <c r="N64" i="144"/>
  <c r="N65" i="144" s="1"/>
  <c r="V64" i="144"/>
  <c r="O64" i="144"/>
  <c r="O65" i="144" s="1"/>
  <c r="AB44" i="144" s="1"/>
  <c r="O44" i="144" s="1"/>
  <c r="W64" i="144"/>
  <c r="W65" i="144" s="1"/>
  <c r="AJ44" i="144" s="1"/>
  <c r="W44" i="144" s="1"/>
  <c r="Q64" i="144"/>
  <c r="Q65" i="144" s="1"/>
  <c r="AD44" i="144" s="1"/>
  <c r="Q44" i="144" s="1"/>
  <c r="U82" i="102"/>
  <c r="X82" i="102"/>
  <c r="X92" i="102"/>
  <c r="V17" i="102"/>
  <c r="W17" i="102"/>
  <c r="U17" i="102"/>
  <c r="W92" i="102"/>
  <c r="T54" i="102"/>
  <c r="T92" i="102"/>
  <c r="V82" i="102"/>
  <c r="P92" i="102"/>
  <c r="S92" i="102"/>
  <c r="Y82" i="102"/>
  <c r="P82" i="102"/>
  <c r="W54" i="102"/>
  <c r="V54" i="102"/>
  <c r="U54" i="102"/>
  <c r="T55" i="102"/>
  <c r="W55" i="102"/>
  <c r="Y92" i="102"/>
  <c r="X55" i="102"/>
  <c r="W82" i="102"/>
  <c r="O82" i="102"/>
  <c r="S17" i="102"/>
  <c r="Y55" i="102"/>
  <c r="T82" i="102"/>
  <c r="P17" i="102"/>
  <c r="V55" i="102"/>
  <c r="U55" i="102"/>
  <c r="S82" i="102"/>
  <c r="R92" i="102"/>
  <c r="R17" i="102"/>
  <c r="R82" i="102"/>
  <c r="Q82" i="102"/>
  <c r="Q92" i="102"/>
  <c r="L42" i="132"/>
  <c r="L43" i="132"/>
  <c r="O92" i="102"/>
  <c r="O17" i="102"/>
  <c r="P42" i="132"/>
  <c r="Z58" i="144"/>
  <c r="Z63" i="144" s="1"/>
  <c r="N17" i="102"/>
  <c r="N92" i="102"/>
  <c r="O43" i="132"/>
  <c r="O42" i="132"/>
  <c r="AA44" i="144" l="1"/>
  <c r="N44" i="144" s="1"/>
  <c r="Z44" i="144" s="1"/>
  <c r="Z64" i="144"/>
  <c r="AB64" i="144" s="1"/>
  <c r="Z65" i="144"/>
  <c r="V65" i="144"/>
  <c r="AI44" i="144" s="1"/>
  <c r="V44" i="144" s="1"/>
  <c r="AA63" i="144"/>
  <c r="AA64" i="144" s="1"/>
  <c r="Q17" i="102"/>
  <c r="N42" i="132"/>
  <c r="N43" i="132"/>
  <c r="AN44" i="144" l="1"/>
  <c r="AO44" i="144" s="1"/>
  <c r="AF45" i="144" l="1"/>
  <c r="AF46" i="144" s="1"/>
  <c r="AB82" i="102"/>
  <c r="AC82" i="102"/>
  <c r="AN46" i="144" l="1"/>
  <c r="P43" i="132" l="1"/>
  <c r="AA82" i="102" l="1"/>
</calcChain>
</file>

<file path=xl/comments1.xml><?xml version="1.0" encoding="utf-8"?>
<comments xmlns="http://schemas.openxmlformats.org/spreadsheetml/2006/main">
  <authors>
    <author>seah</author>
  </authors>
  <commentList>
    <comment ref="K34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공정수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인건비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comments2.xml><?xml version="1.0" encoding="utf-8"?>
<comments xmlns="http://schemas.openxmlformats.org/spreadsheetml/2006/main">
  <authors>
    <author>seah</author>
  </authors>
  <commentList>
    <comment ref="L12" authorId="0">
      <text>
        <r>
          <rPr>
            <b/>
            <sz val="9"/>
            <color indexed="81"/>
            <rFont val="Tahoma"/>
            <family val="2"/>
          </rPr>
          <t xml:space="preserve">seah: </t>
        </r>
        <r>
          <rPr>
            <b/>
            <sz val="9"/>
            <color indexed="81"/>
            <rFont val="돋움"/>
            <family val="3"/>
            <charset val="129"/>
          </rPr>
          <t>코일형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스크랩에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등록됨</t>
        </r>
      </text>
    </comment>
    <comment ref="T13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CPL 14.48
CRM 38.52</t>
        </r>
      </text>
    </comment>
    <comment ref="L16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코일형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스크랩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포장재는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인출에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제외함</t>
        </r>
      </text>
    </comment>
  </commentList>
</comments>
</file>

<file path=xl/comments3.xml><?xml version="1.0" encoding="utf-8"?>
<comments xmlns="http://schemas.openxmlformats.org/spreadsheetml/2006/main">
  <authors>
    <author>seah</author>
  </authors>
  <commentList>
    <comment ref="L12" authorId="0">
      <text>
        <r>
          <rPr>
            <b/>
            <sz val="9"/>
            <color indexed="81"/>
            <rFont val="Tahoma"/>
            <family val="2"/>
          </rPr>
          <t xml:space="preserve">seah: </t>
        </r>
        <r>
          <rPr>
            <b/>
            <sz val="9"/>
            <color indexed="81"/>
            <rFont val="돋움"/>
            <family val="3"/>
            <charset val="129"/>
          </rPr>
          <t>코일형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스크랩에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등록됨</t>
        </r>
      </text>
    </comment>
    <comment ref="L16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코일형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스크랩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포장재는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인출에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제외함</t>
        </r>
      </text>
    </comment>
  </commentList>
</comments>
</file>

<file path=xl/comments4.xml><?xml version="1.0" encoding="utf-8"?>
<comments xmlns="http://schemas.openxmlformats.org/spreadsheetml/2006/main">
  <authors>
    <author>seah</author>
  </authors>
  <commentList>
    <comment ref="Q13" authorId="0">
      <text>
        <r>
          <rPr>
            <b/>
            <sz val="9"/>
            <color indexed="81"/>
            <rFont val="Tahoma"/>
            <family val="2"/>
          </rPr>
          <t xml:space="preserve">seah: 2CCL </t>
        </r>
        <r>
          <rPr>
            <b/>
            <sz val="9"/>
            <color indexed="81"/>
            <rFont val="돋움"/>
            <family val="3"/>
            <charset val="129"/>
          </rPr>
          <t>중량부족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추가등록</t>
        </r>
        <r>
          <rPr>
            <b/>
            <sz val="9"/>
            <color indexed="81"/>
            <rFont val="Tahoma"/>
            <family val="2"/>
          </rPr>
          <t xml:space="preserve"> 0.49</t>
        </r>
        <r>
          <rPr>
            <b/>
            <sz val="9"/>
            <color indexed="81"/>
            <rFont val="돋움"/>
            <family val="3"/>
            <charset val="129"/>
          </rPr>
          <t>톤</t>
        </r>
      </text>
    </comment>
    <comment ref="O18" authorId="0">
      <text>
        <r>
          <rPr>
            <b/>
            <sz val="9"/>
            <color indexed="81"/>
            <rFont val="Tahoma"/>
            <family val="2"/>
          </rPr>
          <t>seah: LAMI 1.55</t>
        </r>
        <r>
          <rPr>
            <b/>
            <sz val="9"/>
            <color indexed="81"/>
            <rFont val="돋움"/>
            <family val="3"/>
            <charset val="129"/>
          </rPr>
          <t>톤</t>
        </r>
        <r>
          <rPr>
            <sz val="9"/>
            <color indexed="81"/>
            <rFont val="Tahoma"/>
            <family val="2"/>
          </rPr>
          <t xml:space="preserve">
#2CCL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인출</t>
        </r>
        <r>
          <rPr>
            <sz val="9"/>
            <color indexed="81"/>
            <rFont val="Tahoma"/>
            <family val="2"/>
          </rPr>
          <t xml:space="preserve">(1CCL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5.xml><?xml version="1.0" encoding="utf-8"?>
<comments xmlns="http://schemas.openxmlformats.org/spreadsheetml/2006/main">
  <authors>
    <author>seah</author>
  </authors>
  <commentList>
    <comment ref="AN6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소재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톤파워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보정함</t>
        </r>
        <r>
          <rPr>
            <sz val="9"/>
            <color indexed="81"/>
            <rFont val="Tahoma"/>
            <family val="2"/>
          </rPr>
          <t xml:space="preserve"> 9/7</t>
        </r>
      </text>
    </comment>
    <comment ref="Q13" authorId="0">
      <text>
        <r>
          <rPr>
            <b/>
            <sz val="9"/>
            <color indexed="81"/>
            <rFont val="Tahoma"/>
            <family val="2"/>
          </rPr>
          <t xml:space="preserve">seah: 2CCL </t>
        </r>
        <r>
          <rPr>
            <b/>
            <sz val="9"/>
            <color indexed="81"/>
            <rFont val="돋움"/>
            <family val="3"/>
            <charset val="129"/>
          </rPr>
          <t>중량부족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추가등록</t>
        </r>
        <r>
          <rPr>
            <b/>
            <sz val="9"/>
            <color indexed="81"/>
            <rFont val="Tahoma"/>
            <family val="2"/>
          </rPr>
          <t xml:space="preserve"> 0.49</t>
        </r>
        <r>
          <rPr>
            <b/>
            <sz val="9"/>
            <color indexed="81"/>
            <rFont val="돋움"/>
            <family val="3"/>
            <charset val="129"/>
          </rPr>
          <t>톤</t>
        </r>
      </text>
    </comment>
    <comment ref="O18" authorId="0">
      <text>
        <r>
          <rPr>
            <b/>
            <sz val="9"/>
            <color indexed="81"/>
            <rFont val="Tahoma"/>
            <family val="2"/>
          </rPr>
          <t>seah: LAMI 1.55</t>
        </r>
        <r>
          <rPr>
            <b/>
            <sz val="9"/>
            <color indexed="81"/>
            <rFont val="돋움"/>
            <family val="3"/>
            <charset val="129"/>
          </rPr>
          <t>톤</t>
        </r>
        <r>
          <rPr>
            <sz val="9"/>
            <color indexed="81"/>
            <rFont val="Tahoma"/>
            <family val="2"/>
          </rPr>
          <t xml:space="preserve">
#2CCL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인출</t>
        </r>
        <r>
          <rPr>
            <sz val="9"/>
            <color indexed="81"/>
            <rFont val="Tahoma"/>
            <family val="2"/>
          </rPr>
          <t xml:space="preserve">(1CCL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6.xml><?xml version="1.0" encoding="utf-8"?>
<comments xmlns="http://schemas.openxmlformats.org/spreadsheetml/2006/main">
  <authors>
    <author>seah</author>
  </authors>
  <commentList>
    <comment ref="R13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코일</t>
        </r>
        <r>
          <rPr>
            <sz val="9"/>
            <color indexed="81"/>
            <rFont val="Tahoma"/>
            <family val="2"/>
          </rPr>
          <t xml:space="preserve"> DJCC337G02 6.85</t>
        </r>
        <r>
          <rPr>
            <sz val="9"/>
            <color indexed="81"/>
            <rFont val="돋움"/>
            <family val="3"/>
            <charset val="129"/>
          </rPr>
          <t>톤
불량인출로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코일형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스크랩</t>
        </r>
        <r>
          <rPr>
            <sz val="9"/>
            <color indexed="81"/>
            <rFont val="Tahoma"/>
            <family val="2"/>
          </rPr>
          <t xml:space="preserve">  ERP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>)</t>
        </r>
      </text>
    </comment>
    <comment ref="S13" authorId="0">
      <text>
        <r>
          <rPr>
            <b/>
            <sz val="9"/>
            <color indexed="81"/>
            <rFont val="Tahoma"/>
            <family val="2"/>
          </rPr>
          <t xml:space="preserve">seah: AL </t>
        </r>
        <r>
          <rPr>
            <b/>
            <sz val="9"/>
            <color indexed="81"/>
            <rFont val="돋움"/>
            <family val="3"/>
            <charset val="129"/>
          </rPr>
          <t>낙반코일</t>
        </r>
        <r>
          <rPr>
            <b/>
            <sz val="9"/>
            <color indexed="81"/>
            <rFont val="Tahoma"/>
            <family val="2"/>
          </rPr>
          <t xml:space="preserve"> 0.48</t>
        </r>
        <r>
          <rPr>
            <b/>
            <sz val="9"/>
            <color indexed="81"/>
            <rFont val="돋움"/>
            <family val="3"/>
            <charset val="129"/>
          </rPr>
          <t>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보험처리</t>
        </r>
      </text>
    </comment>
    <comment ref="W14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코일형</t>
        </r>
        <r>
          <rPr>
            <sz val="9"/>
            <color indexed="81"/>
            <rFont val="Tahoma"/>
            <family val="2"/>
          </rPr>
          <t xml:space="preserve"> 1.07</t>
        </r>
        <r>
          <rPr>
            <sz val="9"/>
            <color indexed="81"/>
            <rFont val="돋움"/>
            <family val="3"/>
            <charset val="129"/>
          </rPr>
          <t>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</text>
    </comment>
    <comment ref="I15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2018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실적등록</t>
        </r>
      </text>
    </comment>
    <comment ref="I17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2018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실적등록</t>
        </r>
      </text>
    </comment>
    <comment ref="J19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2019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</text>
    </comment>
    <comment ref="Q41" authorId="0">
      <text>
        <r>
          <rPr>
            <b/>
            <sz val="9"/>
            <color indexed="81"/>
            <rFont val="Tahoma"/>
            <family val="2"/>
          </rPr>
          <t xml:space="preserve">seah: </t>
        </r>
        <r>
          <rPr>
            <b/>
            <sz val="9"/>
            <color indexed="81"/>
            <rFont val="돋움"/>
            <family val="3"/>
            <charset val="129"/>
          </rPr>
          <t>레자엠보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철거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비용</t>
        </r>
      </text>
    </comment>
    <comment ref="T41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가로무늬엠보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소모품비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</text>
    </comment>
  </commentList>
</comments>
</file>

<file path=xl/comments7.xml><?xml version="1.0" encoding="utf-8"?>
<comments xmlns="http://schemas.openxmlformats.org/spreadsheetml/2006/main">
  <authors>
    <author>seah</author>
  </authors>
  <commentList>
    <comment ref="R5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PRINT 2 PASS 69.85 TON</t>
        </r>
      </text>
    </comment>
    <comment ref="S5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양면작업</t>
        </r>
        <r>
          <rPr>
            <sz val="9"/>
            <color indexed="81"/>
            <rFont val="Tahoma"/>
            <family val="2"/>
          </rPr>
          <t xml:space="preserve"> 485.06</t>
        </r>
        <r>
          <rPr>
            <sz val="9"/>
            <color indexed="81"/>
            <rFont val="돋움"/>
            <family val="3"/>
            <charset val="129"/>
          </rPr>
          <t>톤</t>
        </r>
      </text>
    </comment>
    <comment ref="W5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양면작업</t>
        </r>
        <r>
          <rPr>
            <sz val="9"/>
            <color indexed="81"/>
            <rFont val="Tahoma"/>
            <family val="2"/>
          </rPr>
          <t xml:space="preserve"> 96.13</t>
        </r>
        <r>
          <rPr>
            <sz val="9"/>
            <color indexed="81"/>
            <rFont val="돋움"/>
            <family val="3"/>
            <charset val="129"/>
          </rPr>
          <t>톤</t>
        </r>
      </text>
    </comment>
    <comment ref="I15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2018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실적등록</t>
        </r>
      </text>
    </comment>
    <comment ref="I17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2018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실적등록</t>
        </r>
      </text>
    </comment>
    <comment ref="J19" authorId="0">
      <text>
        <r>
          <rPr>
            <b/>
            <sz val="9"/>
            <color indexed="81"/>
            <rFont val="Tahoma"/>
            <family val="2"/>
          </rPr>
          <t>seah:</t>
        </r>
        <r>
          <rPr>
            <sz val="9"/>
            <color indexed="81"/>
            <rFont val="Tahoma"/>
            <family val="2"/>
          </rPr>
          <t xml:space="preserve">
2019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</text>
    </comment>
  </commentList>
</comments>
</file>

<file path=xl/sharedStrings.xml><?xml version="1.0" encoding="utf-8"?>
<sst xmlns="http://schemas.openxmlformats.org/spreadsheetml/2006/main" count="2384" uniqueCount="701">
  <si>
    <t>구분</t>
    <phoneticPr fontId="22" type="noConversion"/>
  </si>
  <si>
    <t>CPL</t>
  </si>
  <si>
    <t>CRM</t>
  </si>
  <si>
    <t>CGL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</si>
  <si>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</si>
  <si>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</si>
  <si>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</si>
  <si>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</si>
  <si>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</si>
  <si>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</si>
  <si>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</si>
  <si>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</si>
  <si>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</si>
  <si>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</si>
  <si>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</si>
  <si>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합계</t>
    <phoneticPr fontId="22" type="noConversion"/>
  </si>
  <si>
    <t>#2CCL</t>
  </si>
  <si>
    <t>1월</t>
    <phoneticPr fontId="22" type="noConversion"/>
  </si>
  <si>
    <t>기계</t>
    <phoneticPr fontId="22" type="noConversion"/>
  </si>
  <si>
    <t>전기</t>
    <phoneticPr fontId="22" type="noConversion"/>
  </si>
  <si>
    <t>합계</t>
    <phoneticPr fontId="22" type="noConversion"/>
  </si>
  <si>
    <t>CPL</t>
    <phoneticPr fontId="22" type="noConversion"/>
  </si>
  <si>
    <t>CRM</t>
    <phoneticPr fontId="22" type="noConversion"/>
  </si>
  <si>
    <t>CGL</t>
    <phoneticPr fontId="22" type="noConversion"/>
  </si>
  <si>
    <t>구분</t>
    <phoneticPr fontId="22" type="noConversion"/>
  </si>
  <si>
    <t>합계</t>
    <phoneticPr fontId="22" type="noConversion"/>
  </si>
  <si>
    <t>기계</t>
    <phoneticPr fontId="22" type="noConversion"/>
  </si>
  <si>
    <t>고장율</t>
    <phoneticPr fontId="22" type="noConversion"/>
  </si>
  <si>
    <t>고장율</t>
    <phoneticPr fontId="22" type="noConversion"/>
  </si>
  <si>
    <t>합계</t>
    <phoneticPr fontId="22" type="noConversion"/>
  </si>
  <si>
    <t>M</t>
    <phoneticPr fontId="22" type="noConversion"/>
  </si>
  <si>
    <t>#1CCL</t>
  </si>
  <si>
    <t>14년</t>
  </si>
  <si>
    <t>개선금액</t>
  </si>
  <si>
    <t>-</t>
    <phoneticPr fontId="22" type="noConversion"/>
  </si>
  <si>
    <t>단위</t>
    <phoneticPr fontId="25" type="noConversion"/>
  </si>
  <si>
    <t>%</t>
    <phoneticPr fontId="25" type="noConversion"/>
  </si>
  <si>
    <t>CRM</t>
    <phoneticPr fontId="22" type="noConversion"/>
  </si>
  <si>
    <t>구 분</t>
    <phoneticPr fontId="25" type="noConversion"/>
  </si>
  <si>
    <t>항 목</t>
    <phoneticPr fontId="25" type="noConversion"/>
  </si>
  <si>
    <t>단위</t>
    <phoneticPr fontId="25" type="noConversion"/>
  </si>
  <si>
    <t>년도별 실적</t>
    <phoneticPr fontId="25" type="noConversion"/>
  </si>
  <si>
    <t>12년</t>
  </si>
  <si>
    <t>13년</t>
  </si>
  <si>
    <t>15년</t>
  </si>
  <si>
    <t>16년</t>
  </si>
  <si>
    <t>생산성</t>
    <phoneticPr fontId="25" type="noConversion"/>
  </si>
  <si>
    <t>생산량</t>
    <phoneticPr fontId="25" type="noConversion"/>
  </si>
  <si>
    <t>TON</t>
    <phoneticPr fontId="25" type="noConversion"/>
  </si>
  <si>
    <t>T/H</t>
    <phoneticPr fontId="25" type="noConversion"/>
  </si>
  <si>
    <t>TON/HR</t>
    <phoneticPr fontId="25" type="noConversion"/>
  </si>
  <si>
    <t>가동율</t>
    <phoneticPr fontId="25" type="noConversion"/>
  </si>
  <si>
    <t>%</t>
    <phoneticPr fontId="25" type="noConversion"/>
  </si>
  <si>
    <t>수율</t>
    <phoneticPr fontId="25" type="noConversion"/>
  </si>
  <si>
    <t>A%</t>
    <phoneticPr fontId="25" type="noConversion"/>
  </si>
  <si>
    <t>불량량</t>
    <phoneticPr fontId="25" type="noConversion"/>
  </si>
  <si>
    <t>kg/ton</t>
    <phoneticPr fontId="25" type="noConversion"/>
  </si>
  <si>
    <t>톤</t>
    <phoneticPr fontId="25" type="noConversion"/>
  </si>
  <si>
    <t>UTILITY</t>
    <phoneticPr fontId="25" type="noConversion"/>
  </si>
  <si>
    <t>LNG</t>
    <phoneticPr fontId="25" type="noConversion"/>
  </si>
  <si>
    <t>N㎥/TON</t>
    <phoneticPr fontId="25" type="noConversion"/>
  </si>
  <si>
    <t>전력</t>
    <phoneticPr fontId="25" type="noConversion"/>
  </si>
  <si>
    <t>Kw/TON</t>
    <phoneticPr fontId="25" type="noConversion"/>
  </si>
  <si>
    <t>원/TON</t>
    <phoneticPr fontId="25" type="noConversion"/>
  </si>
  <si>
    <t>염산</t>
    <phoneticPr fontId="25" type="noConversion"/>
  </si>
  <si>
    <t>방청유</t>
    <phoneticPr fontId="25" type="noConversion"/>
  </si>
  <si>
    <t>원/TON</t>
  </si>
  <si>
    <t>소모품</t>
    <phoneticPr fontId="25" type="noConversion"/>
  </si>
  <si>
    <t>구 분</t>
    <phoneticPr fontId="25" type="noConversion"/>
  </si>
  <si>
    <t>항 목</t>
    <phoneticPr fontId="25" type="noConversion"/>
  </si>
  <si>
    <t>단위</t>
    <phoneticPr fontId="25" type="noConversion"/>
  </si>
  <si>
    <t>년도별 실적</t>
    <phoneticPr fontId="25" type="noConversion"/>
  </si>
  <si>
    <t>계획</t>
    <phoneticPr fontId="25" type="noConversion"/>
  </si>
  <si>
    <t>비  고</t>
    <phoneticPr fontId="25" type="noConversion"/>
  </si>
  <si>
    <t>생산성</t>
    <phoneticPr fontId="25" type="noConversion"/>
  </si>
  <si>
    <t>생산량</t>
    <phoneticPr fontId="25" type="noConversion"/>
  </si>
  <si>
    <t>TON</t>
    <phoneticPr fontId="25" type="noConversion"/>
  </si>
  <si>
    <t>T/H</t>
    <phoneticPr fontId="25" type="noConversion"/>
  </si>
  <si>
    <t>TON/HR</t>
    <phoneticPr fontId="25" type="noConversion"/>
  </si>
  <si>
    <t>가동율</t>
    <phoneticPr fontId="25" type="noConversion"/>
  </si>
  <si>
    <t>%</t>
    <phoneticPr fontId="25" type="noConversion"/>
  </si>
  <si>
    <t>재처리</t>
    <phoneticPr fontId="25" type="noConversion"/>
  </si>
  <si>
    <t>수율</t>
    <phoneticPr fontId="25" type="noConversion"/>
  </si>
  <si>
    <t>A%</t>
    <phoneticPr fontId="25" type="noConversion"/>
  </si>
  <si>
    <t>불량량</t>
    <phoneticPr fontId="25" type="noConversion"/>
  </si>
  <si>
    <t>수율에 포함</t>
    <phoneticPr fontId="25" type="noConversion"/>
  </si>
  <si>
    <t>UTILITY</t>
    <phoneticPr fontId="25" type="noConversion"/>
  </si>
  <si>
    <t>전력</t>
    <phoneticPr fontId="25" type="noConversion"/>
  </si>
  <si>
    <t>Kw/TON</t>
    <phoneticPr fontId="25" type="noConversion"/>
  </si>
  <si>
    <t>용수</t>
    <phoneticPr fontId="25" type="noConversion"/>
  </si>
  <si>
    <t>N㎥/TON</t>
    <phoneticPr fontId="25" type="noConversion"/>
  </si>
  <si>
    <t>압연유</t>
    <phoneticPr fontId="25" type="noConversion"/>
  </si>
  <si>
    <t>외주가공</t>
    <phoneticPr fontId="25" type="noConversion"/>
  </si>
  <si>
    <t>도급비</t>
    <phoneticPr fontId="25" type="noConversion"/>
  </si>
  <si>
    <t>TOTAL</t>
    <phoneticPr fontId="25" type="noConversion"/>
  </si>
  <si>
    <t>ton</t>
    <phoneticPr fontId="25" type="noConversion"/>
  </si>
  <si>
    <t>ton/hr</t>
    <phoneticPr fontId="25" type="noConversion"/>
  </si>
  <si>
    <t>kg/ton</t>
    <phoneticPr fontId="25" type="noConversion"/>
  </si>
  <si>
    <t>부재료</t>
    <phoneticPr fontId="25" type="noConversion"/>
  </si>
  <si>
    <t>아연부착율</t>
    <phoneticPr fontId="25" type="noConversion"/>
  </si>
  <si>
    <t>DROSS</t>
    <phoneticPr fontId="25" type="noConversion"/>
  </si>
  <si>
    <t>LNG</t>
    <phoneticPr fontId="25" type="noConversion"/>
  </si>
  <si>
    <t>N㎥/ton</t>
    <phoneticPr fontId="25" type="noConversion"/>
  </si>
  <si>
    <t>전력</t>
    <phoneticPr fontId="25" type="noConversion"/>
  </si>
  <si>
    <t>kwh/hr</t>
  </si>
  <si>
    <t>N2</t>
    <phoneticPr fontId="25" type="noConversion"/>
  </si>
  <si>
    <t>kg/ton</t>
  </si>
  <si>
    <t>H2</t>
    <phoneticPr fontId="25" type="noConversion"/>
  </si>
  <si>
    <t>용수</t>
    <phoneticPr fontId="25" type="noConversion"/>
  </si>
  <si>
    <t>ton/ton</t>
  </si>
  <si>
    <t>화공약품</t>
    <phoneticPr fontId="25" type="noConversion"/>
  </si>
  <si>
    <t>전처리제</t>
    <phoneticPr fontId="25" type="noConversion"/>
  </si>
  <si>
    <t>458원/kg</t>
    <phoneticPr fontId="25" type="noConversion"/>
  </si>
  <si>
    <t>압연유</t>
    <phoneticPr fontId="25" type="noConversion"/>
  </si>
  <si>
    <t>ℓ/ton</t>
  </si>
  <si>
    <t>보조재료</t>
    <phoneticPr fontId="25" type="noConversion"/>
  </si>
  <si>
    <t>크롬제</t>
    <phoneticPr fontId="25" type="noConversion"/>
  </si>
  <si>
    <t>2,250원/kg</t>
    <phoneticPr fontId="25" type="noConversion"/>
  </si>
  <si>
    <t>Cr FREE</t>
    <phoneticPr fontId="25" type="noConversion"/>
  </si>
  <si>
    <t>원/ton</t>
  </si>
  <si>
    <t>포장비</t>
    <phoneticPr fontId="25" type="noConversion"/>
  </si>
  <si>
    <t>구매</t>
    <phoneticPr fontId="25" type="noConversion"/>
  </si>
  <si>
    <t>인건비</t>
    <phoneticPr fontId="25" type="noConversion"/>
  </si>
  <si>
    <t>구 분</t>
    <phoneticPr fontId="25" type="noConversion"/>
  </si>
  <si>
    <t>항 목</t>
    <phoneticPr fontId="25" type="noConversion"/>
  </si>
  <si>
    <t>단위</t>
    <phoneticPr fontId="25" type="noConversion"/>
  </si>
  <si>
    <t>년도별 실적</t>
    <phoneticPr fontId="25" type="noConversion"/>
  </si>
  <si>
    <t>계획</t>
    <phoneticPr fontId="25" type="noConversion"/>
  </si>
  <si>
    <t>비  고</t>
    <phoneticPr fontId="25" type="noConversion"/>
  </si>
  <si>
    <t>생산성</t>
    <phoneticPr fontId="25" type="noConversion"/>
  </si>
  <si>
    <t>생산량</t>
    <phoneticPr fontId="25" type="noConversion"/>
  </si>
  <si>
    <t>TON</t>
    <phoneticPr fontId="25" type="noConversion"/>
  </si>
  <si>
    <t>T/H</t>
    <phoneticPr fontId="25" type="noConversion"/>
  </si>
  <si>
    <t>TON/HR</t>
    <phoneticPr fontId="25" type="noConversion"/>
  </si>
  <si>
    <t>가동율</t>
    <phoneticPr fontId="25" type="noConversion"/>
  </si>
  <si>
    <t>%</t>
    <phoneticPr fontId="25" type="noConversion"/>
  </si>
  <si>
    <t>수율</t>
    <phoneticPr fontId="25" type="noConversion"/>
  </si>
  <si>
    <t>A%</t>
    <phoneticPr fontId="25" type="noConversion"/>
  </si>
  <si>
    <t>불량량</t>
    <phoneticPr fontId="25" type="noConversion"/>
  </si>
  <si>
    <t>수율에 포함</t>
    <phoneticPr fontId="25" type="noConversion"/>
  </si>
  <si>
    <t>ton</t>
    <phoneticPr fontId="25" type="noConversion"/>
  </si>
  <si>
    <t>부재료</t>
    <phoneticPr fontId="25" type="noConversion"/>
  </si>
  <si>
    <t>PAINT</t>
    <phoneticPr fontId="25" type="noConversion"/>
  </si>
  <si>
    <t>Kg/TON</t>
    <phoneticPr fontId="25" type="noConversion"/>
  </si>
  <si>
    <t>제품 고급화</t>
    <phoneticPr fontId="25" type="noConversion"/>
  </si>
  <si>
    <t>원/TON</t>
    <phoneticPr fontId="25" type="noConversion"/>
  </si>
  <si>
    <t>전년실적</t>
  </si>
  <si>
    <t>LNG</t>
    <phoneticPr fontId="25" type="noConversion"/>
  </si>
  <si>
    <t>TOTAL</t>
    <phoneticPr fontId="25" type="noConversion"/>
  </si>
  <si>
    <t>진행률</t>
    <phoneticPr fontId="25" type="noConversion"/>
  </si>
  <si>
    <t>단가변동없음</t>
    <phoneticPr fontId="25" type="noConversion"/>
  </si>
  <si>
    <t>UTILITY</t>
    <phoneticPr fontId="25" type="noConversion"/>
  </si>
  <si>
    <t>5% 단가 인상</t>
    <phoneticPr fontId="25" type="noConversion"/>
  </si>
  <si>
    <t>N㎥/TON</t>
    <phoneticPr fontId="25" type="noConversion"/>
  </si>
  <si>
    <t>1월(지표)</t>
    <phoneticPr fontId="25" type="noConversion"/>
  </si>
  <si>
    <t>1월(금액)</t>
    <phoneticPr fontId="25" type="noConversion"/>
  </si>
  <si>
    <t>2월(지표)</t>
  </si>
  <si>
    <t>3월(지표)</t>
  </si>
  <si>
    <t>4월(지표)</t>
  </si>
  <si>
    <t>5월(지표)</t>
  </si>
  <si>
    <t>6월(지표)</t>
  </si>
  <si>
    <t>7월(지표)</t>
  </si>
  <si>
    <t>8월(지표)</t>
  </si>
  <si>
    <t>9월(지표)</t>
  </si>
  <si>
    <t>10월(지표)</t>
  </si>
  <si>
    <t>11월(지표)</t>
  </si>
  <si>
    <t>12월(지표)</t>
  </si>
  <si>
    <t>2월(금액)</t>
  </si>
  <si>
    <t>3월(금액)</t>
  </si>
  <si>
    <t>4월(금액)</t>
  </si>
  <si>
    <t>5월(금액)</t>
  </si>
  <si>
    <t>6월(금액)</t>
  </si>
  <si>
    <t>7월(금액)</t>
  </si>
  <si>
    <t>8월(금액)</t>
  </si>
  <si>
    <t>9월(금액)</t>
  </si>
  <si>
    <t>10월(금액)</t>
  </si>
  <si>
    <t>11월(금액)</t>
  </si>
  <si>
    <t>12월(금액)</t>
  </si>
  <si>
    <t>1월(지표)</t>
    <phoneticPr fontId="25" type="noConversion"/>
  </si>
  <si>
    <t>1월(지표)</t>
    <phoneticPr fontId="25" type="noConversion"/>
  </si>
  <si>
    <t>단위 : 천원</t>
    <phoneticPr fontId="22" type="noConversion"/>
  </si>
  <si>
    <t>크롬</t>
    <phoneticPr fontId="22" type="noConversion"/>
  </si>
  <si>
    <t>크롬프리</t>
    <phoneticPr fontId="22" type="noConversion"/>
  </si>
  <si>
    <t>구분</t>
    <phoneticPr fontId="22" type="noConversion"/>
  </si>
  <si>
    <t>1월</t>
    <phoneticPr fontId="22" type="noConversion"/>
  </si>
  <si>
    <t>15년 실적</t>
  </si>
  <si>
    <t>11년 실적</t>
  </si>
  <si>
    <t>12년 실적</t>
  </si>
  <si>
    <t>13년 실적</t>
  </si>
  <si>
    <t>14년 실적</t>
  </si>
  <si>
    <t>고장시간</t>
    <phoneticPr fontId="22" type="noConversion"/>
  </si>
  <si>
    <t>1월(지표)</t>
    <phoneticPr fontId="22" type="noConversion"/>
  </si>
  <si>
    <t>1월(금액)</t>
    <phoneticPr fontId="22" type="noConversion"/>
  </si>
  <si>
    <t>제품</t>
    <phoneticPr fontId="22" type="noConversion"/>
  </si>
  <si>
    <t>외주가공</t>
    <phoneticPr fontId="22" type="noConversion"/>
  </si>
  <si>
    <t>도급비</t>
    <phoneticPr fontId="22" type="noConversion"/>
  </si>
  <si>
    <t>원/TON</t>
    <phoneticPr fontId="22" type="noConversion"/>
  </si>
  <si>
    <t>1월(건수)</t>
    <phoneticPr fontId="22" type="noConversion"/>
  </si>
  <si>
    <t>누적 금액</t>
    <phoneticPr fontId="22" type="noConversion"/>
  </si>
  <si>
    <t>누계금액</t>
    <phoneticPr fontId="22" type="noConversion"/>
  </si>
  <si>
    <t>누적
실적</t>
    <phoneticPr fontId="22" type="noConversion"/>
  </si>
  <si>
    <t>ton</t>
    <phoneticPr fontId="22" type="noConversion"/>
  </si>
  <si>
    <t>CPL</t>
    <phoneticPr fontId="25" type="noConversion"/>
  </si>
  <si>
    <t>1CCL</t>
    <phoneticPr fontId="25" type="noConversion"/>
  </si>
  <si>
    <t>2CCL</t>
    <phoneticPr fontId="25" type="noConversion"/>
  </si>
  <si>
    <t>15년
실적</t>
    <phoneticPr fontId="25" type="noConversion"/>
  </si>
  <si>
    <t>%</t>
    <phoneticPr fontId="25" type="noConversion"/>
  </si>
  <si>
    <t>톤파워</t>
    <phoneticPr fontId="25" type="noConversion"/>
  </si>
  <si>
    <t>종합</t>
    <phoneticPr fontId="22" type="noConversion"/>
  </si>
  <si>
    <t>종합</t>
    <phoneticPr fontId="22" type="noConversion"/>
  </si>
  <si>
    <t>실
가동율</t>
    <phoneticPr fontId="25" type="noConversion"/>
  </si>
  <si>
    <t>Ton/Hr</t>
    <phoneticPr fontId="25" type="noConversion"/>
  </si>
  <si>
    <t>Kg/Ton</t>
    <phoneticPr fontId="25" type="noConversion"/>
  </si>
  <si>
    <t>Ton</t>
    <phoneticPr fontId="25" type="noConversion"/>
  </si>
  <si>
    <t>CGL(F/H)</t>
    <phoneticPr fontId="22" type="noConversion"/>
  </si>
  <si>
    <t>전력</t>
    <phoneticPr fontId="22" type="noConversion"/>
  </si>
  <si>
    <t>LNG</t>
    <phoneticPr fontId="22" type="noConversion"/>
  </si>
  <si>
    <t>N㎥/TON</t>
  </si>
  <si>
    <t>Kw/TON</t>
  </si>
  <si>
    <t>1. 주요 지표 실적</t>
    <phoneticPr fontId="22" type="noConversion"/>
  </si>
  <si>
    <t>2. 주요 원단위 실적</t>
    <phoneticPr fontId="22" type="noConversion"/>
  </si>
  <si>
    <t>3. 고장 관련 실적</t>
    <phoneticPr fontId="22" type="noConversion"/>
  </si>
  <si>
    <t>누적금액</t>
    <phoneticPr fontId="25" type="noConversion"/>
  </si>
  <si>
    <t>누계
금액</t>
    <phoneticPr fontId="22" type="noConversion"/>
  </si>
  <si>
    <t>2월(건수)</t>
  </si>
  <si>
    <t>3월(건수)</t>
  </si>
  <si>
    <t>4월(건수)</t>
  </si>
  <si>
    <t>5월(건수)</t>
  </si>
  <si>
    <t>6월(건수)</t>
  </si>
  <si>
    <t>7월(건수)</t>
  </si>
  <si>
    <t>8월(건수)</t>
  </si>
  <si>
    <t>9월(건수)</t>
  </si>
  <si>
    <t>10월(건수)</t>
  </si>
  <si>
    <t>11월(건수)</t>
  </si>
  <si>
    <t>12월(건수)</t>
  </si>
  <si>
    <t>2015년</t>
  </si>
  <si>
    <t>월평균</t>
    <phoneticPr fontId="22" type="noConversion"/>
  </si>
  <si>
    <t>Ton/월</t>
    <phoneticPr fontId="25" type="noConversion"/>
  </si>
  <si>
    <t>스크랩/GI+칼라</t>
    <phoneticPr fontId="22" type="noConversion"/>
  </si>
  <si>
    <t>Kg/Ton</t>
  </si>
  <si>
    <t>CGL(1,2CCL)</t>
    <phoneticPr fontId="22" type="noConversion"/>
  </si>
  <si>
    <t>1CCL</t>
    <phoneticPr fontId="22" type="noConversion"/>
  </si>
  <si>
    <t>불량량</t>
  </si>
  <si>
    <t>17년</t>
    <phoneticPr fontId="22" type="noConversion"/>
  </si>
  <si>
    <t>kg/ton</t>
    <phoneticPr fontId="25" type="noConversion"/>
  </si>
  <si>
    <t>A%</t>
  </si>
  <si>
    <t>1,980원/L</t>
    <phoneticPr fontId="25" type="noConversion"/>
  </si>
  <si>
    <t>-</t>
    <phoneticPr fontId="22" type="noConversion"/>
  </si>
  <si>
    <t>kg/ton</t>
    <phoneticPr fontId="25" type="noConversion"/>
  </si>
  <si>
    <t>COIL형 SCRAP</t>
    <phoneticPr fontId="22" type="noConversion"/>
  </si>
  <si>
    <t>C급인출 SCRAP</t>
    <phoneticPr fontId="22" type="noConversion"/>
  </si>
  <si>
    <t>입출측 SHEET형</t>
    <phoneticPr fontId="22" type="noConversion"/>
  </si>
  <si>
    <t>스크랩</t>
    <phoneticPr fontId="22" type="noConversion"/>
  </si>
  <si>
    <t>CHOP'
SCRAP</t>
  </si>
  <si>
    <t>코일형
SCRAP</t>
  </si>
  <si>
    <t>Scrap</t>
    <phoneticPr fontId="22" type="noConversion"/>
  </si>
  <si>
    <t>원/ton</t>
    <phoneticPr fontId="25" type="noConversion"/>
  </si>
  <si>
    <t>Scrap</t>
    <phoneticPr fontId="25" type="noConversion"/>
  </si>
  <si>
    <t>16년
실적</t>
  </si>
  <si>
    <t>16년</t>
    <phoneticPr fontId="22" type="noConversion"/>
  </si>
  <si>
    <t>16년</t>
    <phoneticPr fontId="22" type="noConversion"/>
  </si>
  <si>
    <t>2CCL</t>
    <phoneticPr fontId="22" type="noConversion"/>
  </si>
  <si>
    <t>경철</t>
    <phoneticPr fontId="22" type="noConversion"/>
  </si>
  <si>
    <t>Sheet 판매량</t>
    <phoneticPr fontId="22" type="noConversion"/>
  </si>
  <si>
    <t>ton</t>
  </si>
  <si>
    <t>570원/N㎥</t>
    <phoneticPr fontId="25" type="noConversion"/>
  </si>
  <si>
    <t>수율
(인출
포함)</t>
    <phoneticPr fontId="25" type="noConversion"/>
  </si>
  <si>
    <t>3-1. 고장율(기계+전기)</t>
    <phoneticPr fontId="22" type="noConversion"/>
  </si>
  <si>
    <t>3-2. 고장건수(기계+전기)</t>
    <phoneticPr fontId="22" type="noConversion"/>
  </si>
  <si>
    <t>3-3. 기계 고장율</t>
    <phoneticPr fontId="22" type="noConversion"/>
  </si>
  <si>
    <t>3-4. 기계 고장 건수</t>
    <phoneticPr fontId="22" type="noConversion"/>
  </si>
  <si>
    <t>3-5. 기계 설비 개선</t>
    <phoneticPr fontId="22" type="noConversion"/>
  </si>
  <si>
    <t>3-6. 전기 고장율</t>
    <phoneticPr fontId="22" type="noConversion"/>
  </si>
  <si>
    <t>3-7. 전기 고장 건수</t>
    <phoneticPr fontId="22" type="noConversion"/>
  </si>
  <si>
    <t>3-8. 전기 설비 개선</t>
    <phoneticPr fontId="22" type="noConversion"/>
  </si>
  <si>
    <t>비고</t>
    <phoneticPr fontId="22" type="noConversion"/>
  </si>
  <si>
    <t>코일형 스크랩</t>
    <phoneticPr fontId="22" type="noConversion"/>
  </si>
  <si>
    <t>구분</t>
    <phoneticPr fontId="22" type="noConversion"/>
  </si>
  <si>
    <t>월 고장건수</t>
    <phoneticPr fontId="22" type="noConversion"/>
  </si>
  <si>
    <t>월 고장시간</t>
    <phoneticPr fontId="22" type="noConversion"/>
  </si>
  <si>
    <t>반품</t>
    <phoneticPr fontId="22" type="noConversion"/>
  </si>
  <si>
    <t>비가동</t>
    <phoneticPr fontId="22" type="noConversion"/>
  </si>
  <si>
    <t>17년</t>
  </si>
  <si>
    <t>18년</t>
  </si>
  <si>
    <t>원/ton</t>
    <phoneticPr fontId="22" type="noConversion"/>
  </si>
  <si>
    <t>18년</t>
    <phoneticPr fontId="22" type="noConversion"/>
  </si>
  <si>
    <t>17년
실적</t>
  </si>
  <si>
    <t>17년
실적</t>
    <phoneticPr fontId="22" type="noConversion"/>
  </si>
  <si>
    <t>건수</t>
  </si>
  <si>
    <t>14년
실적</t>
    <phoneticPr fontId="22" type="noConversion"/>
  </si>
  <si>
    <t>640000원/EA</t>
    <phoneticPr fontId="22" type="noConversion"/>
  </si>
  <si>
    <t>AIR KNIFE</t>
    <phoneticPr fontId="22" type="noConversion"/>
  </si>
  <si>
    <t>원/ton</t>
    <phoneticPr fontId="22" type="noConversion"/>
  </si>
  <si>
    <t>소모품</t>
    <phoneticPr fontId="22" type="noConversion"/>
  </si>
  <si>
    <t>Φ310 → Φ272 연마</t>
    <phoneticPr fontId="22" type="noConversion"/>
  </si>
  <si>
    <t>모든 Air Knife관련</t>
    <phoneticPr fontId="22" type="noConversion"/>
  </si>
  <si>
    <t>TON</t>
    <phoneticPr fontId="22" type="noConversion"/>
  </si>
  <si>
    <t>성과개선</t>
    <phoneticPr fontId="22" type="noConversion"/>
  </si>
  <si>
    <t>금액</t>
    <phoneticPr fontId="22" type="noConversion"/>
  </si>
  <si>
    <t>건수</t>
    <phoneticPr fontId="22" type="noConversion"/>
  </si>
  <si>
    <t>원</t>
    <phoneticPr fontId="25" type="noConversion"/>
  </si>
  <si>
    <t>건</t>
    <phoneticPr fontId="22" type="noConversion"/>
  </si>
  <si>
    <t>소모품</t>
    <phoneticPr fontId="22" type="noConversion"/>
  </si>
  <si>
    <t>KNIFE</t>
    <phoneticPr fontId="22" type="noConversion"/>
  </si>
  <si>
    <t>원/TON</t>
    <phoneticPr fontId="22" type="noConversion"/>
  </si>
  <si>
    <t>주요설비</t>
    <phoneticPr fontId="25" type="noConversion"/>
  </si>
  <si>
    <t>kg/ton</t>
    <phoneticPr fontId="25" type="noConversion"/>
  </si>
  <si>
    <t>합계</t>
    <phoneticPr fontId="22" type="noConversion"/>
  </si>
  <si>
    <t>TON</t>
    <phoneticPr fontId="22" type="noConversion"/>
  </si>
  <si>
    <t>총계</t>
    <phoneticPr fontId="22" type="noConversion"/>
  </si>
  <si>
    <t>TON</t>
    <phoneticPr fontId="22" type="noConversion"/>
  </si>
  <si>
    <t>총계</t>
    <phoneticPr fontId="25" type="noConversion"/>
  </si>
  <si>
    <t>F/H Sheet</t>
    <phoneticPr fontId="22" type="noConversion"/>
  </si>
  <si>
    <t>작동유</t>
    <phoneticPr fontId="22" type="noConversion"/>
  </si>
  <si>
    <t>ton</t>
    <phoneticPr fontId="22" type="noConversion"/>
  </si>
  <si>
    <t>총계</t>
    <phoneticPr fontId="22" type="noConversion"/>
  </si>
  <si>
    <t>총계</t>
    <phoneticPr fontId="25" type="noConversion"/>
  </si>
  <si>
    <t>코팅롤 피복및연마</t>
    <phoneticPr fontId="22" type="noConversion"/>
  </si>
  <si>
    <t>ton</t>
    <phoneticPr fontId="22" type="noConversion"/>
  </si>
  <si>
    <t>조업</t>
    <phoneticPr fontId="22" type="noConversion"/>
  </si>
  <si>
    <t>2CCL</t>
    <phoneticPr fontId="22" type="noConversion"/>
  </si>
  <si>
    <t>건수</t>
    <phoneticPr fontId="22" type="noConversion"/>
  </si>
  <si>
    <t>비가동</t>
    <phoneticPr fontId="22" type="noConversion"/>
  </si>
  <si>
    <t>기계</t>
    <phoneticPr fontId="22" type="noConversion"/>
  </si>
  <si>
    <t>전기</t>
    <phoneticPr fontId="22" type="noConversion"/>
  </si>
  <si>
    <t>시간(HR)</t>
  </si>
  <si>
    <t>시간(HR)</t>
    <phoneticPr fontId="22" type="noConversion"/>
  </si>
  <si>
    <t>비가동</t>
    <phoneticPr fontId="22" type="noConversion"/>
  </si>
  <si>
    <t>사급 (B,C급 포장재)</t>
    <phoneticPr fontId="25" type="noConversion"/>
  </si>
  <si>
    <t>*. 사급 : B, C급 제품을 포장자재 용도로 변경하는 금액을 말함</t>
    <phoneticPr fontId="22" type="noConversion"/>
  </si>
  <si>
    <t>원/ton</t>
    <phoneticPr fontId="22" type="noConversion"/>
  </si>
  <si>
    <t>15년 2850원/16년 2530원</t>
    <phoneticPr fontId="22" type="noConversion"/>
  </si>
  <si>
    <t>ℓ/ton</t>
    <phoneticPr fontId="22" type="noConversion"/>
  </si>
  <si>
    <t>소모품 총비용</t>
    <phoneticPr fontId="25" type="noConversion"/>
  </si>
  <si>
    <t>소모품 총비용</t>
    <phoneticPr fontId="22" type="noConversion"/>
  </si>
  <si>
    <t>M</t>
    <phoneticPr fontId="22" type="noConversion"/>
  </si>
  <si>
    <t>고객불만</t>
    <phoneticPr fontId="22" type="noConversion"/>
  </si>
  <si>
    <t>반품</t>
    <phoneticPr fontId="22" type="noConversion"/>
  </si>
  <si>
    <t>W/R</t>
  </si>
  <si>
    <t>I.M.R</t>
  </si>
  <si>
    <t>B.U.R</t>
  </si>
  <si>
    <t>923원/ton
(1.5% 저감)</t>
    <phoneticPr fontId="22" type="noConversion"/>
  </si>
  <si>
    <t>ml/ton</t>
  </si>
  <si>
    <t>923원/ton</t>
    <phoneticPr fontId="25" type="noConversion"/>
  </si>
  <si>
    <t xml:space="preserve">Φ310→Φ270, </t>
    <phoneticPr fontId="22" type="noConversion"/>
  </si>
  <si>
    <t>3-3. 기계 설비 개선(사무)</t>
    <phoneticPr fontId="22" type="noConversion"/>
  </si>
  <si>
    <t>진행률</t>
    <phoneticPr fontId="25" type="noConversion"/>
  </si>
  <si>
    <t>3-3. 기계 설비 개선(아이엠텍)</t>
    <phoneticPr fontId="22" type="noConversion"/>
  </si>
  <si>
    <t>비  고</t>
    <phoneticPr fontId="25" type="noConversion"/>
  </si>
  <si>
    <t>재처리(월)</t>
    <phoneticPr fontId="25" type="noConversion"/>
  </si>
  <si>
    <t>CRM 시간당 톤파워 : 40톤*3(재처리 1~2PASS, 정상작업 3~6PASS)</t>
    <phoneticPr fontId="22" type="noConversion"/>
  </si>
  <si>
    <t>월목표</t>
    <phoneticPr fontId="22" type="noConversion"/>
  </si>
  <si>
    <t>월목표</t>
    <phoneticPr fontId="22" type="noConversion"/>
  </si>
  <si>
    <t>계획</t>
    <phoneticPr fontId="25" type="noConversion"/>
  </si>
  <si>
    <t>CGL(GI)</t>
  </si>
  <si>
    <t>CGL(F/H)</t>
  </si>
  <si>
    <t>구분</t>
    <phoneticPr fontId="22" type="noConversion"/>
  </si>
  <si>
    <t>스크랩 원인</t>
    <phoneticPr fontId="22" type="noConversion"/>
  </si>
  <si>
    <t>중량</t>
    <phoneticPr fontId="22" type="noConversion"/>
  </si>
  <si>
    <t>노트리밍 38톤, 홀 5톤</t>
    <phoneticPr fontId="22" type="noConversion"/>
  </si>
  <si>
    <t>합계</t>
    <phoneticPr fontId="22" type="noConversion"/>
  </si>
  <si>
    <t>미/과산세 9.7톤, X-RAY 이상 6.32톤</t>
    <phoneticPr fontId="22" type="noConversion"/>
  </si>
  <si>
    <t>WELDER 8.11톤, PINCH 11.12톤</t>
    <phoneticPr fontId="22" type="noConversion"/>
  </si>
  <si>
    <t>14년
실적</t>
    <phoneticPr fontId="25" type="noConversion"/>
  </si>
  <si>
    <t>보호필름 재고현황
지표현황</t>
    <phoneticPr fontId="22" type="noConversion"/>
  </si>
  <si>
    <t>재처리</t>
    <phoneticPr fontId="22" type="noConversion"/>
  </si>
  <si>
    <t>TON</t>
    <phoneticPr fontId="22" type="noConversion"/>
  </si>
  <si>
    <t>재처리</t>
    <phoneticPr fontId="22" type="noConversion"/>
  </si>
  <si>
    <t>TON</t>
    <phoneticPr fontId="22" type="noConversion"/>
  </si>
  <si>
    <t>원/TON</t>
    <phoneticPr fontId="22" type="noConversion"/>
  </si>
  <si>
    <t>ton</t>
    <phoneticPr fontId="22" type="noConversion"/>
  </si>
  <si>
    <t>ton(월)</t>
    <phoneticPr fontId="22" type="noConversion"/>
  </si>
  <si>
    <t>입출측 SHEET형</t>
  </si>
  <si>
    <t>COIL형 SCRAP</t>
  </si>
  <si>
    <t>C급인출 SCRAP</t>
  </si>
  <si>
    <t>-</t>
  </si>
  <si>
    <t>Scrap</t>
    <phoneticPr fontId="25" type="noConversion"/>
  </si>
  <si>
    <t>합계</t>
    <phoneticPr fontId="22" type="noConversion"/>
  </si>
  <si>
    <t>Coil형 스크랩</t>
    <phoneticPr fontId="22" type="noConversion"/>
  </si>
  <si>
    <t>SCRAP율</t>
    <phoneticPr fontId="22" type="noConversion"/>
  </si>
  <si>
    <t>SHEET SCRAP</t>
    <phoneticPr fontId="22" type="noConversion"/>
  </si>
  <si>
    <t>판매 SCRAP율</t>
    <phoneticPr fontId="25" type="noConversion"/>
  </si>
  <si>
    <t>TON</t>
    <phoneticPr fontId="22" type="noConversion"/>
  </si>
  <si>
    <t>SCRAP율</t>
    <phoneticPr fontId="25" type="noConversion"/>
  </si>
  <si>
    <t>누적합계</t>
    <phoneticPr fontId="22" type="noConversion"/>
  </si>
  <si>
    <t>기타</t>
    <phoneticPr fontId="22" type="noConversion"/>
  </si>
  <si>
    <t>14년
실적</t>
    <phoneticPr fontId="22" type="noConversion"/>
  </si>
  <si>
    <t>385,000원(ℓ당)/200ℓ</t>
    <phoneticPr fontId="22" type="noConversion"/>
  </si>
  <si>
    <t>ℓ/ton</t>
    <phoneticPr fontId="25" type="noConversion"/>
  </si>
  <si>
    <t>12월(금액)</t>
    <phoneticPr fontId="22" type="noConversion"/>
  </si>
  <si>
    <t>11월(금액)</t>
    <phoneticPr fontId="22" type="noConversion"/>
  </si>
  <si>
    <t>10월(금액)</t>
    <phoneticPr fontId="22" type="noConversion"/>
  </si>
  <si>
    <t>월목표</t>
    <phoneticPr fontId="22" type="noConversion"/>
  </si>
  <si>
    <t>월목표</t>
    <phoneticPr fontId="22" type="noConversion"/>
  </si>
  <si>
    <t>월목표</t>
    <phoneticPr fontId="22" type="noConversion"/>
  </si>
  <si>
    <t>경철</t>
    <phoneticPr fontId="22" type="noConversion"/>
  </si>
  <si>
    <t>ton</t>
    <phoneticPr fontId="22" type="noConversion"/>
  </si>
  <si>
    <t>SCRAP율</t>
    <phoneticPr fontId="25" type="noConversion"/>
  </si>
  <si>
    <t>경철(Sheet 판매)</t>
    <phoneticPr fontId="22" type="noConversion"/>
  </si>
  <si>
    <t>스크랩 경철에 코일형 스크랩과 인출코일 포함된 중량임</t>
    <phoneticPr fontId="22" type="noConversion"/>
  </si>
  <si>
    <t>누적</t>
    <phoneticPr fontId="22" type="noConversion"/>
  </si>
  <si>
    <t>비고) Utility &amp; SSCL 개선은 2CCL에 일괄등록</t>
    <phoneticPr fontId="22" type="noConversion"/>
  </si>
  <si>
    <t>7월(지표)</t>
    <phoneticPr fontId="22" type="noConversion"/>
  </si>
  <si>
    <t>3. 라인별 주요 원단위 실적</t>
    <phoneticPr fontId="22" type="noConversion"/>
  </si>
  <si>
    <t>구 분</t>
    <phoneticPr fontId="25" type="noConversion"/>
  </si>
  <si>
    <t>계획</t>
    <phoneticPr fontId="25" type="noConversion"/>
  </si>
  <si>
    <t>16년</t>
    <phoneticPr fontId="22" type="noConversion"/>
  </si>
  <si>
    <t>월목표</t>
    <phoneticPr fontId="22" type="noConversion"/>
  </si>
  <si>
    <t>1월(지표)</t>
    <phoneticPr fontId="25" type="noConversion"/>
  </si>
  <si>
    <t>CPL
비가동</t>
    <phoneticPr fontId="22" type="noConversion"/>
  </si>
  <si>
    <t>조업</t>
    <phoneticPr fontId="22" type="noConversion"/>
  </si>
  <si>
    <t>기계</t>
    <phoneticPr fontId="22" type="noConversion"/>
  </si>
  <si>
    <t>전기</t>
    <phoneticPr fontId="22" type="noConversion"/>
  </si>
  <si>
    <t>CRM
비가동</t>
    <phoneticPr fontId="22" type="noConversion"/>
  </si>
  <si>
    <t>CGL
비가동</t>
    <phoneticPr fontId="22" type="noConversion"/>
  </si>
  <si>
    <t>1CCL
비가동</t>
    <phoneticPr fontId="22" type="noConversion"/>
  </si>
  <si>
    <t>2CCL
비가동</t>
    <phoneticPr fontId="22" type="noConversion"/>
  </si>
  <si>
    <t>합계</t>
    <phoneticPr fontId="22" type="noConversion"/>
  </si>
  <si>
    <t>총합계</t>
    <phoneticPr fontId="22" type="noConversion"/>
  </si>
  <si>
    <t>합계</t>
    <phoneticPr fontId="22" type="noConversion"/>
  </si>
  <si>
    <t>누적합계</t>
    <phoneticPr fontId="22" type="noConversion"/>
  </si>
  <si>
    <t>19년</t>
    <phoneticPr fontId="22" type="noConversion"/>
  </si>
  <si>
    <t>18년
실적</t>
  </si>
  <si>
    <t>누적합계</t>
    <phoneticPr fontId="22" type="noConversion"/>
  </si>
  <si>
    <t>누적합계</t>
    <phoneticPr fontId="22" type="noConversion"/>
  </si>
  <si>
    <t>누적합계</t>
    <phoneticPr fontId="22" type="noConversion"/>
  </si>
  <si>
    <t>누적합계</t>
    <phoneticPr fontId="22" type="noConversion"/>
  </si>
  <si>
    <t>17년</t>
    <phoneticPr fontId="22" type="noConversion"/>
  </si>
  <si>
    <t>17년</t>
    <phoneticPr fontId="22" type="noConversion"/>
  </si>
  <si>
    <t>코팅롤(우레탄) 피복</t>
    <phoneticPr fontId="22" type="noConversion"/>
  </si>
  <si>
    <t>GI 160톤, CL 80톤</t>
    <phoneticPr fontId="22" type="noConversion"/>
  </si>
  <si>
    <t>통판</t>
    <phoneticPr fontId="22" type="noConversion"/>
  </si>
  <si>
    <t>TON</t>
    <phoneticPr fontId="22" type="noConversion"/>
  </si>
  <si>
    <t>TON</t>
    <phoneticPr fontId="22" type="noConversion"/>
  </si>
  <si>
    <t>ton</t>
    <phoneticPr fontId="22" type="noConversion"/>
  </si>
  <si>
    <t>ton</t>
    <phoneticPr fontId="22" type="noConversion"/>
  </si>
  <si>
    <t>스팀 공금 중단</t>
    <phoneticPr fontId="22" type="noConversion"/>
  </si>
  <si>
    <t>부자재
(재고관리)</t>
    <phoneticPr fontId="22" type="noConversion"/>
  </si>
  <si>
    <t>보호필름</t>
    <phoneticPr fontId="22" type="noConversion"/>
  </si>
  <si>
    <t>지관</t>
    <phoneticPr fontId="22" type="noConversion"/>
  </si>
  <si>
    <t>스키드</t>
    <phoneticPr fontId="22" type="noConversion"/>
  </si>
  <si>
    <t>EA</t>
    <phoneticPr fontId="22" type="noConversion"/>
  </si>
  <si>
    <t>EA</t>
    <phoneticPr fontId="22" type="noConversion"/>
  </si>
  <si>
    <t>페인트 폐기량</t>
    <phoneticPr fontId="22" type="noConversion"/>
  </si>
  <si>
    <t>kg</t>
    <phoneticPr fontId="22" type="noConversion"/>
  </si>
  <si>
    <t>년 페인트 폐기량 관리</t>
    <phoneticPr fontId="22" type="noConversion"/>
  </si>
  <si>
    <t>보호필름 재고길이</t>
    <phoneticPr fontId="25" type="noConversion"/>
  </si>
  <si>
    <t>지관재고개수(매칭 제외)</t>
    <phoneticPr fontId="22" type="noConversion"/>
  </si>
  <si>
    <t>스키드재고개수(매칭 제외)</t>
    <phoneticPr fontId="22" type="noConversion"/>
  </si>
  <si>
    <t>19년</t>
  </si>
  <si>
    <t>CRM(PO)</t>
    <phoneticPr fontId="22" type="noConversion"/>
  </si>
  <si>
    <t>구매GI 인출</t>
    <phoneticPr fontId="22" type="noConversion"/>
  </si>
  <si>
    <t>내부GI 인출</t>
    <phoneticPr fontId="22" type="noConversion"/>
  </si>
  <si>
    <t>구매GI 인출</t>
    <phoneticPr fontId="22" type="noConversion"/>
  </si>
  <si>
    <t>누적합계</t>
    <phoneticPr fontId="22" type="noConversion"/>
  </si>
  <si>
    <t>Sheet형
Scrap</t>
    <phoneticPr fontId="22" type="noConversion"/>
  </si>
  <si>
    <t>CPL</t>
    <phoneticPr fontId="22" type="noConversion"/>
  </si>
  <si>
    <t>CRM</t>
    <phoneticPr fontId="22" type="noConversion"/>
  </si>
  <si>
    <t>CGL</t>
    <phoneticPr fontId="22" type="noConversion"/>
  </si>
  <si>
    <t>18년</t>
    <phoneticPr fontId="22" type="noConversion"/>
  </si>
  <si>
    <t>월평균</t>
    <phoneticPr fontId="22" type="noConversion"/>
  </si>
  <si>
    <t>PO인출</t>
    <phoneticPr fontId="22" type="noConversion"/>
  </si>
  <si>
    <t>F/H 인출</t>
  </si>
  <si>
    <t>TON</t>
  </si>
  <si>
    <t>기존 쉬트+인출 → 쉬트+인출+코일형</t>
    <phoneticPr fontId="22" type="noConversion"/>
  </si>
  <si>
    <t>통판</t>
    <phoneticPr fontId="22" type="noConversion"/>
  </si>
  <si>
    <t>CGL</t>
    <phoneticPr fontId="22" type="noConversion"/>
  </si>
  <si>
    <t>1CCL</t>
    <phoneticPr fontId="22" type="noConversion"/>
  </si>
  <si>
    <t>2CCL</t>
    <phoneticPr fontId="22" type="noConversion"/>
  </si>
  <si>
    <t>Ton</t>
    <phoneticPr fontId="22" type="noConversion"/>
  </si>
  <si>
    <t>합계</t>
    <phoneticPr fontId="22" type="noConversion"/>
  </si>
  <si>
    <t>TON</t>
    <phoneticPr fontId="22" type="noConversion"/>
  </si>
  <si>
    <t>통판</t>
    <phoneticPr fontId="22" type="noConversion"/>
  </si>
  <si>
    <t>CPL</t>
    <phoneticPr fontId="22" type="noConversion"/>
  </si>
  <si>
    <t>CRM</t>
    <phoneticPr fontId="22" type="noConversion"/>
  </si>
  <si>
    <t>CGL</t>
    <phoneticPr fontId="22" type="noConversion"/>
  </si>
  <si>
    <t>1CCL</t>
    <phoneticPr fontId="22" type="noConversion"/>
  </si>
  <si>
    <t>2CCL</t>
    <phoneticPr fontId="22" type="noConversion"/>
  </si>
  <si>
    <t>포장재
Scrap</t>
    <phoneticPr fontId="22" type="noConversion"/>
  </si>
  <si>
    <t>통판
Scrap</t>
    <phoneticPr fontId="22" type="noConversion"/>
  </si>
  <si>
    <t>SSCL</t>
    <phoneticPr fontId="22" type="noConversion"/>
  </si>
  <si>
    <t>Coil형
Scrap
(출측)</t>
    <phoneticPr fontId="22" type="noConversion"/>
  </si>
  <si>
    <t>Sheet형 Scrap
판매량</t>
    <phoneticPr fontId="22" type="noConversion"/>
  </si>
  <si>
    <t>MES C급 인출</t>
    <phoneticPr fontId="22" type="noConversion"/>
  </si>
  <si>
    <t>MES 공정별 Scrap
및 불량 인출
발생현황</t>
    <phoneticPr fontId="22" type="noConversion"/>
  </si>
  <si>
    <t>수동에 의한
통판 사용
(백청, 불량 등)</t>
    <phoneticPr fontId="22" type="noConversion"/>
  </si>
  <si>
    <t>수동에 의한
포장재 사용</t>
    <phoneticPr fontId="22" type="noConversion"/>
  </si>
  <si>
    <t>180원/kg</t>
    <phoneticPr fontId="25" type="noConversion"/>
  </si>
  <si>
    <t>CGL</t>
    <phoneticPr fontId="22" type="noConversion"/>
  </si>
  <si>
    <t>1CCL</t>
    <phoneticPr fontId="22" type="noConversion"/>
  </si>
  <si>
    <t>Kw/TON</t>
    <phoneticPr fontId="25" type="noConversion"/>
  </si>
  <si>
    <t>AL 인출</t>
    <phoneticPr fontId="22" type="noConversion"/>
  </si>
  <si>
    <t>스크랩율 = (쉬트판매량 + 코일형+c급 인출+ 통판)/생산량</t>
    <phoneticPr fontId="22" type="noConversion"/>
  </si>
  <si>
    <t>포장재</t>
    <phoneticPr fontId="22" type="noConversion"/>
  </si>
  <si>
    <t>ton</t>
    <phoneticPr fontId="22" type="noConversion"/>
  </si>
  <si>
    <t>포장재</t>
    <phoneticPr fontId="22" type="noConversion"/>
  </si>
  <si>
    <t>필히입력요망</t>
    <phoneticPr fontId="22" type="noConversion"/>
  </si>
  <si>
    <t>FH인출 중복 제거</t>
    <phoneticPr fontId="22" type="noConversion"/>
  </si>
  <si>
    <t>%</t>
  </si>
  <si>
    <t>백청 1CCL 23.19톤</t>
    <phoneticPr fontId="22" type="noConversion"/>
  </si>
  <si>
    <t>백청 2CCL 31.94톤</t>
    <phoneticPr fontId="22" type="noConversion"/>
  </si>
  <si>
    <t>불량 C급 인출 전량(단판+내부 GI+외부 GI)</t>
    <phoneticPr fontId="22" type="noConversion"/>
  </si>
  <si>
    <t>누적금액</t>
    <phoneticPr fontId="22" type="noConversion"/>
  </si>
  <si>
    <t>누적금액</t>
    <phoneticPr fontId="22" type="noConversion"/>
  </si>
  <si>
    <t>16년
실적</t>
    <phoneticPr fontId="22" type="noConversion"/>
  </si>
  <si>
    <t>17년
실적</t>
    <phoneticPr fontId="22" type="noConversion"/>
  </si>
  <si>
    <t>18년
실적</t>
    <phoneticPr fontId="22" type="noConversion"/>
  </si>
  <si>
    <t>Scrap율</t>
    <phoneticPr fontId="25" type="noConversion"/>
  </si>
  <si>
    <t>전체</t>
    <phoneticPr fontId="22" type="noConversion"/>
  </si>
  <si>
    <t>내부요인</t>
    <phoneticPr fontId="22" type="noConversion"/>
  </si>
  <si>
    <t>19년
실적</t>
  </si>
  <si>
    <t>16년</t>
    <phoneticPr fontId="22" type="noConversion"/>
  </si>
  <si>
    <t>누적합계</t>
    <phoneticPr fontId="22" type="noConversion"/>
  </si>
  <si>
    <t>19년
실적</t>
    <phoneticPr fontId="22" type="noConversion"/>
  </si>
  <si>
    <t>20년</t>
    <phoneticPr fontId="22" type="noConversion"/>
  </si>
  <si>
    <t>20년</t>
    <phoneticPr fontId="22" type="noConversion"/>
  </si>
  <si>
    <t>19년</t>
    <phoneticPr fontId="22" type="noConversion"/>
  </si>
  <si>
    <t>누적합계</t>
    <phoneticPr fontId="22" type="noConversion"/>
  </si>
  <si>
    <t>누적합계</t>
    <phoneticPr fontId="22" type="noConversion"/>
  </si>
  <si>
    <t>19년
실적</t>
    <phoneticPr fontId="22" type="noConversion"/>
  </si>
  <si>
    <t>20년
목표</t>
    <phoneticPr fontId="22" type="noConversion"/>
  </si>
  <si>
    <t>20년
목표</t>
    <phoneticPr fontId="22" type="noConversion"/>
  </si>
  <si>
    <t>20년
목표</t>
    <phoneticPr fontId="22" type="noConversion"/>
  </si>
  <si>
    <t>월평균</t>
    <phoneticPr fontId="22" type="noConversion"/>
  </si>
  <si>
    <t>604원/N㎥</t>
    <phoneticPr fontId="25" type="noConversion"/>
  </si>
  <si>
    <t>604.35원/N㎥</t>
    <phoneticPr fontId="22" type="noConversion"/>
  </si>
  <si>
    <t>101.42원/kwh</t>
    <phoneticPr fontId="22" type="noConversion"/>
  </si>
  <si>
    <t>101.42원/kwh</t>
    <phoneticPr fontId="22" type="noConversion"/>
  </si>
  <si>
    <t>20년</t>
    <phoneticPr fontId="22" type="noConversion"/>
  </si>
  <si>
    <t>20년
목표금액</t>
    <phoneticPr fontId="25" type="noConversion"/>
  </si>
  <si>
    <t>20년
목표금액</t>
    <phoneticPr fontId="25" type="noConversion"/>
  </si>
  <si>
    <t>20년 실적</t>
  </si>
  <si>
    <t>20년 실적</t>
    <phoneticPr fontId="25" type="noConversion"/>
  </si>
  <si>
    <t>20년 실적</t>
    <phoneticPr fontId="25" type="noConversion"/>
  </si>
  <si>
    <t>5. NO 2 CCL 20년 주요 생산 지표 목표 및 개선금액 현황</t>
    <phoneticPr fontId="25" type="noConversion"/>
  </si>
  <si>
    <t>20년 실적</t>
    <phoneticPr fontId="22" type="noConversion"/>
  </si>
  <si>
    <t>4. NO 1 CCL 20년 주요 생산 지표 목표 및 개선금액 현황</t>
    <phoneticPr fontId="25" type="noConversion"/>
  </si>
  <si>
    <t>3. CGL 20년 주요 생산 지표 목표 및 개선금액 현황</t>
    <phoneticPr fontId="25" type="noConversion"/>
  </si>
  <si>
    <t>2. CRM 20년 주요 생산 지표 목표 및 개선금액 현황</t>
    <phoneticPr fontId="25" type="noConversion"/>
  </si>
  <si>
    <t>1. CPL 20년 주요 생산 지표 목표 및 개선금액 현황</t>
    <phoneticPr fontId="25" type="noConversion"/>
  </si>
  <si>
    <t>인출
Coil형
Scrap
(입측)</t>
    <phoneticPr fontId="22" type="noConversion"/>
  </si>
  <si>
    <t>Coil형 합계</t>
    <phoneticPr fontId="22" type="noConversion"/>
  </si>
  <si>
    <t>내부소재</t>
    <phoneticPr fontId="22" type="noConversion"/>
  </si>
  <si>
    <t>11월생산량</t>
    <phoneticPr fontId="22" type="noConversion"/>
  </si>
  <si>
    <t>20년물동</t>
    <phoneticPr fontId="22" type="noConversion"/>
  </si>
  <si>
    <t>1칼라</t>
    <phoneticPr fontId="22" type="noConversion"/>
  </si>
  <si>
    <t>구매소재</t>
    <phoneticPr fontId="22" type="noConversion"/>
  </si>
  <si>
    <t>Scrap율</t>
    <phoneticPr fontId="25" type="noConversion"/>
  </si>
  <si>
    <t>Scrap 총합계</t>
    <phoneticPr fontId="22" type="noConversion"/>
  </si>
  <si>
    <t>라인별
부재료</t>
    <phoneticPr fontId="25" type="noConversion"/>
  </si>
  <si>
    <t>염산</t>
    <phoneticPr fontId="25" type="noConversion"/>
  </si>
  <si>
    <t>압연유</t>
    <phoneticPr fontId="22" type="noConversion"/>
  </si>
  <si>
    <t>아연부착량</t>
    <phoneticPr fontId="22" type="noConversion"/>
  </si>
  <si>
    <t>드로스</t>
    <phoneticPr fontId="22" type="noConversion"/>
  </si>
  <si>
    <t>Kg/TON</t>
  </si>
  <si>
    <t>#1페인트</t>
    <phoneticPr fontId="22" type="noConversion"/>
  </si>
  <si>
    <t>#2페인트</t>
    <phoneticPr fontId="22" type="noConversion"/>
  </si>
  <si>
    <t>101→114원/kg</t>
    <phoneticPr fontId="22" type="noConversion"/>
  </si>
  <si>
    <t>2,490원/ℓ</t>
    <phoneticPr fontId="22" type="noConversion"/>
  </si>
  <si>
    <t>6,000원/kg</t>
    <phoneticPr fontId="25" type="noConversion"/>
  </si>
  <si>
    <t>3228.24원/kg</t>
    <phoneticPr fontId="25" type="noConversion"/>
  </si>
  <si>
    <t>645.648원(20%)</t>
    <phoneticPr fontId="25" type="noConversion"/>
  </si>
  <si>
    <t>1,082,253원/hr</t>
    <phoneticPr fontId="25" type="noConversion"/>
  </si>
  <si>
    <t>101.42원/kwh</t>
    <phoneticPr fontId="25" type="noConversion"/>
  </si>
  <si>
    <t>604.35원/N㎥</t>
    <phoneticPr fontId="25" type="noConversion"/>
  </si>
  <si>
    <t>12월생산량</t>
    <phoneticPr fontId="22" type="noConversion"/>
  </si>
  <si>
    <t>3-8. 전기(사무) 설비 개선</t>
    <phoneticPr fontId="22" type="noConversion"/>
  </si>
  <si>
    <t>3-8. 전기(5CB) 설비 개선</t>
    <phoneticPr fontId="22" type="noConversion"/>
  </si>
  <si>
    <t>코일형 : 불량인출+출측 코일형(19년부터 변경)</t>
    <phoneticPr fontId="22" type="noConversion"/>
  </si>
  <si>
    <t>Sheet Scrap 판매량</t>
    <phoneticPr fontId="22" type="noConversion"/>
  </si>
  <si>
    <t>출측 코일형</t>
    <phoneticPr fontId="22" type="noConversion"/>
  </si>
  <si>
    <t>입측 불량인출</t>
    <phoneticPr fontId="22" type="noConversion"/>
  </si>
  <si>
    <t>전산 Sheet형 스크랩</t>
    <phoneticPr fontId="22" type="noConversion"/>
  </si>
  <si>
    <t>1CCL 요인 통판(증복X)</t>
    <phoneticPr fontId="22" type="noConversion"/>
  </si>
  <si>
    <t>1CCL 요인 포장재(중복X)</t>
    <phoneticPr fontId="22" type="noConversion"/>
  </si>
  <si>
    <t>구매 GI 불량 인출</t>
    <phoneticPr fontId="22" type="noConversion"/>
  </si>
  <si>
    <t>내부 GI 불량 인출</t>
    <phoneticPr fontId="22" type="noConversion"/>
  </si>
  <si>
    <t>Sheet제외 스크랩 판매량</t>
    <phoneticPr fontId="22" type="noConversion"/>
  </si>
  <si>
    <t>전체 합계</t>
    <phoneticPr fontId="22" type="noConversion"/>
  </si>
  <si>
    <t>인출+코일형+쉬트형</t>
    <phoneticPr fontId="25" type="noConversion"/>
  </si>
  <si>
    <t>쵸퍼 스크랩</t>
    <phoneticPr fontId="22" type="noConversion"/>
  </si>
  <si>
    <t>쉬트 스크랩</t>
    <phoneticPr fontId="22" type="noConversion"/>
  </si>
  <si>
    <t>코일형 스크랩</t>
    <phoneticPr fontId="22" type="noConversion"/>
  </si>
  <si>
    <t>통판 스크랩</t>
    <phoneticPr fontId="22" type="noConversion"/>
  </si>
  <si>
    <t>총 합계</t>
    <phoneticPr fontId="22" type="noConversion"/>
  </si>
  <si>
    <t>쉬트형 스크랩</t>
    <phoneticPr fontId="22" type="noConversion"/>
  </si>
  <si>
    <t>인출 스크랩</t>
    <phoneticPr fontId="22" type="noConversion"/>
  </si>
  <si>
    <t>코일형 스크랩</t>
    <phoneticPr fontId="22" type="noConversion"/>
  </si>
  <si>
    <t>쉬트형 스크랩</t>
    <phoneticPr fontId="22" type="noConversion"/>
  </si>
  <si>
    <t>통판 스크랩</t>
    <phoneticPr fontId="22" type="noConversion"/>
  </si>
  <si>
    <t>포장재 스크랩</t>
    <phoneticPr fontId="22" type="noConversion"/>
  </si>
  <si>
    <t>인출 스크랩</t>
    <phoneticPr fontId="22" type="noConversion"/>
  </si>
  <si>
    <t>총 합계</t>
    <phoneticPr fontId="22" type="noConversion"/>
  </si>
  <si>
    <t>계획
20년</t>
    <phoneticPr fontId="25" type="noConversion"/>
  </si>
  <si>
    <t>SCRAP율</t>
    <phoneticPr fontId="25" type="noConversion"/>
  </si>
  <si>
    <t>판매 SCRAP율</t>
    <phoneticPr fontId="22" type="noConversion"/>
  </si>
  <si>
    <t>판매 SCRAP율</t>
    <phoneticPr fontId="25" type="noConversion"/>
  </si>
  <si>
    <t>판매 스크랩율</t>
    <phoneticPr fontId="25" type="noConversion"/>
  </si>
  <si>
    <t>Sheet 스크랩 전산 등록요망</t>
    <phoneticPr fontId="22" type="noConversion"/>
  </si>
  <si>
    <t>현재 Sheet 판매량 + 코일형 전산 + 인출 전산</t>
    <phoneticPr fontId="22" type="noConversion"/>
  </si>
  <si>
    <t>1,303,502원/hr</t>
    <phoneticPr fontId="22" type="noConversion"/>
  </si>
  <si>
    <t>864,348원/ton</t>
    <phoneticPr fontId="22" type="noConversion"/>
  </si>
  <si>
    <t>Sheet Scrap 판매량</t>
  </si>
  <si>
    <t>출측 코일형</t>
  </si>
  <si>
    <t>입측 불량인출</t>
  </si>
  <si>
    <t>전산 Sheet형 스크랩</t>
  </si>
  <si>
    <t>1CCL 요인 통판(증복X)</t>
  </si>
  <si>
    <t>1CCL 요인 포장재(중복X)</t>
  </si>
  <si>
    <t>구매 GI 불량 인출</t>
  </si>
  <si>
    <t>내부 GI 불량 인출</t>
  </si>
  <si>
    <t>AL 스크랩</t>
  </si>
  <si>
    <t>Sheet제외 스크랩 판매량</t>
  </si>
  <si>
    <t>전체 합계</t>
  </si>
  <si>
    <t>864,348원/ton</t>
  </si>
  <si>
    <t>19년단가 5,298원/kg</t>
    <phoneticPr fontId="22" type="noConversion"/>
  </si>
  <si>
    <t>19년단가 3,785원/kg</t>
    <phoneticPr fontId="22" type="noConversion"/>
  </si>
  <si>
    <t>2,192,114원/hr</t>
    <phoneticPr fontId="22" type="noConversion"/>
  </si>
  <si>
    <t>433,825원/ton</t>
    <phoneticPr fontId="25" type="noConversion"/>
  </si>
  <si>
    <t>1,125,542원/hr</t>
    <phoneticPr fontId="25" type="noConversion"/>
  </si>
  <si>
    <t>1,125,542원/hr,1Pass기준</t>
    <phoneticPr fontId="25" type="noConversion"/>
  </si>
  <si>
    <t>1,106,418원/hr</t>
    <phoneticPr fontId="25" type="noConversion"/>
  </si>
  <si>
    <t>433,825원/ton</t>
    <phoneticPr fontId="25" type="noConversion"/>
  </si>
  <si>
    <t>703,178원/ton</t>
    <phoneticPr fontId="25" type="noConversion"/>
  </si>
  <si>
    <t>1,050,760원/hr</t>
    <phoneticPr fontId="22" type="noConversion"/>
  </si>
  <si>
    <t>기타</t>
    <phoneticPr fontId="22" type="noConversion"/>
  </si>
  <si>
    <t>제품 → 스크랩(9.03톤)</t>
    <phoneticPr fontId="22" type="noConversion"/>
  </si>
  <si>
    <t>내부 GI 백청 13.83톤, 핸들링 1.9톤</t>
    <phoneticPr fontId="22" type="noConversion"/>
  </si>
  <si>
    <t>코일형 Scrap</t>
    <phoneticPr fontId="22" type="noConversion"/>
  </si>
  <si>
    <t>F/H 코일형</t>
    <phoneticPr fontId="22" type="noConversion"/>
  </si>
  <si>
    <t>TON</t>
    <phoneticPr fontId="22" type="noConversion"/>
  </si>
  <si>
    <t>판매 scrap율</t>
    <phoneticPr fontId="22" type="noConversion"/>
  </si>
  <si>
    <t xml:space="preserve">CGL 입측 코일형 </t>
    <phoneticPr fontId="22" type="noConversion"/>
  </si>
  <si>
    <t>CRM 코일형 스크랩</t>
    <phoneticPr fontId="22" type="noConversion"/>
  </si>
  <si>
    <t>월평균</t>
    <phoneticPr fontId="22" type="noConversion"/>
  </si>
  <si>
    <t>예일</t>
    <phoneticPr fontId="22" type="noConversion"/>
  </si>
  <si>
    <t>6.2 인출 A급 저광 컬러반제품 작업완료</t>
    <phoneticPr fontId="22" type="noConversion"/>
  </si>
  <si>
    <t>%</t>
    <phoneticPr fontId="22" type="noConversion"/>
  </si>
  <si>
    <t>전체생산량</t>
    <phoneticPr fontId="22" type="noConversion"/>
  </si>
  <si>
    <t>[(19년 게이지*월 성능가동율)/(월 게이지*19년 성능가동율)]*월 톤파워-(실제 생산두께)</t>
    <phoneticPr fontId="22" type="noConversion"/>
  </si>
  <si>
    <t>FH 좌굴마크</t>
    <phoneticPr fontId="22" type="noConversion"/>
  </si>
  <si>
    <t>0(3)</t>
  </si>
  <si>
    <t>판매SCRAP율</t>
    <phoneticPr fontId="22" type="noConversion"/>
  </si>
  <si>
    <t>구매 AL</t>
    <phoneticPr fontId="22" type="noConversion"/>
  </si>
  <si>
    <t>구분</t>
    <phoneticPr fontId="25" type="noConversion"/>
  </si>
  <si>
    <t>2019년</t>
    <phoneticPr fontId="25" type="noConversion"/>
  </si>
  <si>
    <t>2020년</t>
    <phoneticPr fontId="25" type="noConversion"/>
  </si>
  <si>
    <t>1월</t>
    <phoneticPr fontId="25" type="noConversion"/>
  </si>
  <si>
    <t>누계</t>
    <phoneticPr fontId="25" type="noConversion"/>
  </si>
  <si>
    <t>톤파워</t>
    <phoneticPr fontId="25" type="noConversion"/>
  </si>
  <si>
    <t>평균두께</t>
    <phoneticPr fontId="25" type="noConversion"/>
  </si>
  <si>
    <t>평균폭</t>
    <phoneticPr fontId="25" type="noConversion"/>
  </si>
  <si>
    <t>Cross section</t>
    <phoneticPr fontId="25" type="noConversion"/>
  </si>
  <si>
    <t>보정율</t>
    <phoneticPr fontId="25" type="noConversion"/>
  </si>
  <si>
    <t>보정톤파워</t>
    <phoneticPr fontId="25" type="noConversion"/>
  </si>
  <si>
    <t>생산량</t>
    <phoneticPr fontId="25" type="noConversion"/>
  </si>
  <si>
    <t>성과개선금액</t>
    <phoneticPr fontId="25" type="noConversion"/>
  </si>
  <si>
    <t>톤파워</t>
    <phoneticPr fontId="22" type="noConversion"/>
  </si>
  <si>
    <t>수율</t>
    <phoneticPr fontId="22" type="noConversion"/>
  </si>
  <si>
    <t>포장재 포함 수율</t>
    <phoneticPr fontId="22" type="noConversion"/>
  </si>
  <si>
    <t>반제품</t>
    <phoneticPr fontId="22" type="noConversion"/>
  </si>
  <si>
    <t>2020년 10월 주요 지표 실적</t>
    <phoneticPr fontId="22" type="noConversion"/>
  </si>
  <si>
    <t>1,050,760원/hr</t>
    <phoneticPr fontId="22" type="noConversion"/>
  </si>
  <si>
    <t>1,050,760원/hr</t>
    <phoneticPr fontId="22" type="noConversion"/>
  </si>
  <si>
    <t>703,178원/ton</t>
    <phoneticPr fontId="25" type="noConversion"/>
  </si>
  <si>
    <t>수율에 포함</t>
    <phoneticPr fontId="25" type="noConversion"/>
  </si>
  <si>
    <t>Sheet Scrap 판매량</t>
    <phoneticPr fontId="22" type="noConversion"/>
  </si>
  <si>
    <t>출측 코일형</t>
    <phoneticPr fontId="22" type="noConversion"/>
  </si>
  <si>
    <t>입측 불량인출</t>
    <phoneticPr fontId="22" type="noConversion"/>
  </si>
  <si>
    <t>전산 Sheet형 스크랩</t>
    <phoneticPr fontId="22" type="noConversion"/>
  </si>
  <si>
    <t>1CCL 요인 통판(증복X)</t>
    <phoneticPr fontId="22" type="noConversion"/>
  </si>
  <si>
    <t>1CCL 요인 포장재(중복X)</t>
    <phoneticPr fontId="22" type="noConversion"/>
  </si>
  <si>
    <t>제품 → 스크랩(9.03톤)</t>
    <phoneticPr fontId="22" type="noConversion"/>
  </si>
  <si>
    <t>구매 GI 불량 인출</t>
    <phoneticPr fontId="22" type="noConversion"/>
  </si>
  <si>
    <t>내부 GI 불량 인출</t>
    <phoneticPr fontId="22" type="noConversion"/>
  </si>
  <si>
    <t>Sheet제외 스크랩 판매량</t>
    <phoneticPr fontId="22" type="noConversion"/>
  </si>
  <si>
    <t>전체 합계</t>
    <phoneticPr fontId="22" type="noConversion"/>
  </si>
  <si>
    <t>인출+코일형+쉬트형</t>
    <phoneticPr fontId="25" type="noConversion"/>
  </si>
  <si>
    <t>Kg/TON</t>
    <phoneticPr fontId="25" type="noConversion"/>
  </si>
  <si>
    <t>제품 고급화</t>
    <phoneticPr fontId="25" type="noConversion"/>
  </si>
  <si>
    <t>원/TON</t>
    <phoneticPr fontId="25" type="noConversion"/>
  </si>
  <si>
    <t>19년단가 3,785원/kg</t>
    <phoneticPr fontId="22" type="noConversion"/>
  </si>
  <si>
    <t>년 페인트 폐기량 관리</t>
    <phoneticPr fontId="22" type="noConversion"/>
  </si>
  <si>
    <t>M</t>
    <phoneticPr fontId="22" type="noConversion"/>
  </si>
  <si>
    <t>보호필름 재고길이</t>
    <phoneticPr fontId="25" type="noConversion"/>
  </si>
  <si>
    <t>EA</t>
    <phoneticPr fontId="22" type="noConversion"/>
  </si>
  <si>
    <t>지관재고개수(매칭 제외)</t>
    <phoneticPr fontId="22" type="noConversion"/>
  </si>
  <si>
    <t>스키드재고개수(매칭 제외)</t>
    <phoneticPr fontId="22" type="noConversion"/>
  </si>
  <si>
    <t xml:space="preserve">Φ310→Φ270, </t>
    <phoneticPr fontId="22" type="noConversion"/>
  </si>
  <si>
    <t>소모품 총비용</t>
    <phoneticPr fontId="22" type="noConversion"/>
  </si>
  <si>
    <t>604.35원/N㎥</t>
    <phoneticPr fontId="22" type="noConversion"/>
  </si>
  <si>
    <t>101.42원/kwh</t>
    <phoneticPr fontId="22" type="noConversion"/>
  </si>
  <si>
    <t>건</t>
    <phoneticPr fontId="22" type="noConversion"/>
  </si>
  <si>
    <t>원</t>
    <phoneticPr fontId="25" type="noConversion"/>
  </si>
  <si>
    <t>%</t>
    <phoneticPr fontId="25" type="noConversion"/>
  </si>
  <si>
    <t>TON</t>
    <phoneticPr fontId="22" type="noConversion"/>
  </si>
  <si>
    <t>%</t>
    <phoneticPr fontId="25" type="noConversion"/>
  </si>
  <si>
    <t>ton</t>
    <phoneticPr fontId="25" type="noConversion"/>
  </si>
  <si>
    <t>ton</t>
    <phoneticPr fontId="22" type="noConversion"/>
  </si>
  <si>
    <t>kg/ton</t>
    <phoneticPr fontId="25" type="noConversion"/>
  </si>
  <si>
    <t>원/TON</t>
    <phoneticPr fontId="22" type="noConversion"/>
  </si>
  <si>
    <t>TON/HR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</si>
</sst>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0.00_ "/>
    <numFmt numFmtId="177" formatCode="#,##0_ "/>
    <numFmt numFmtId="178" formatCode="0_);[Red]\(0\)"/>
    <numFmt numFmtId="179" formatCode="#,##0.00_ "/>
    <numFmt numFmtId="181" formatCode="_-* #,##0.00_-;\-* #,##0.00_-;_-* &quot;-&quot;_-;_-@_-"/>
    <numFmt numFmtId="183" formatCode="0.00_);[Red]\(0.00\)"/>
    <numFmt numFmtId="185" formatCode="0_ "/>
    <numFmt numFmtId="186" formatCode="#,##0.0_ "/>
    <numFmt numFmtId="187" formatCode="#,##0_);[Red]\(#,##0\)"/>
    <numFmt numFmtId="188" formatCode="0.0%"/>
    <numFmt numFmtId="189" formatCode="0.000"/>
    <numFmt numFmtId="190" formatCode="0.00000"/>
    <numFmt numFmtId="191" formatCode="_ * #,##0_ ;_ * \-#,##0_ ;_ * &quot;-&quot;_ ;_ @_ "/>
    <numFmt numFmtId="192" formatCode="_ * #,##0.00_ ;_ * \-#,##0.00_ ;_ * &quot;-&quot;??_ ;_ @_ "/>
    <numFmt numFmtId="193" formatCode="&quot;₩&quot;#,##0"/>
    <numFmt numFmtId="194" formatCode="_ * #,##0.000_ ;_ * \-#,##0.000_ ;_ * &quot;-&quot;_ ;_ @_ "/>
    <numFmt numFmtId="195" formatCode="&quot;kr&quot;\ #,##0;&quot;kr&quot;\ \-#,##0"/>
    <numFmt numFmtId="196" formatCode="\$#,##0.00"/>
    <numFmt numFmtId="197" formatCode="0.0000%"/>
    <numFmt numFmtId="198" formatCode="_(&quot;$&quot;* #,##0_);_(&quot;$&quot;* \(#,##0\);_(&quot;$&quot;* &quot;-&quot;_);_(@_)"/>
    <numFmt numFmtId="199" formatCode="_(&quot;$&quot;* #,##0.00_);_(&quot;$&quot;* \(#,##0.00\);_(&quot;$&quot;* &quot;-&quot;??_);_(@_)"/>
    <numFmt numFmtId="200" formatCode="#.##"/>
    <numFmt numFmtId="201" formatCode="#,##0.000;[Red]&quot;-&quot;#,##0.000"/>
    <numFmt numFmtId="202" formatCode="#,##0\ \ \ \ \ "/>
    <numFmt numFmtId="203" formatCode="\$#.00"/>
    <numFmt numFmtId="204" formatCode="%#.00"/>
    <numFmt numFmtId="205" formatCode="#,##0&quot;  &quot;"/>
    <numFmt numFmtId="206" formatCode="\-\2\2\4&quot; &quot;"/>
    <numFmt numFmtId="207" formatCode="\-\1&quot; &quot;"/>
    <numFmt numFmtId="208" formatCode="\-\1\4\4&quot; &quot;"/>
    <numFmt numFmtId="209" formatCode="\-\2\2\5&quot; &quot;"/>
    <numFmt numFmtId="210" formatCode="\1\4\4&quot; &quot;"/>
    <numFmt numFmtId="211" formatCode="#,##0.0&quot;     &quot;"/>
    <numFmt numFmtId="212" formatCode="&quot; &quot;@"/>
    <numFmt numFmtId="213" formatCode="yy&quot;년&quot;\ mm&quot;월&quot;\ dd&quot;일 &quot;"/>
    <numFmt numFmtId="214" formatCode="&quot;₩&quot;#,##0;&quot;₩&quot;&quot;₩&quot;\!\-#,##0"/>
    <numFmt numFmtId="215" formatCode="##,##0"/>
    <numFmt numFmtId="216" formatCode="&quot;₩&quot;\ #,##0.00;[Red]&quot;₩&quot;\ \-#,##0.00"/>
    <numFmt numFmtId="217" formatCode="&quot;RM&quot;#,##0.00_);[Red]\(&quot;RM&quot;#,##0.00\)"/>
    <numFmt numFmtId="218" formatCode="_(&quot;RM&quot;* #,##0.00_);_(&quot;RM&quot;* \(#,##0.00\);_(&quot;RM&quot;* &quot;-&quot;??_);_(@_)"/>
    <numFmt numFmtId="219" formatCode="_(* #,##0_);_(* \(#,##0\);_(* &quot;-&quot;_);_(@_)"/>
    <numFmt numFmtId="220" formatCode="&quot;$&quot;#,##0"/>
    <numFmt numFmtId="223" formatCode="#,##0_ ;[Red]\-#,##0\ "/>
    <numFmt numFmtId="225" formatCode="0.0"/>
    <numFmt numFmtId="226" formatCode="#,##0.00_);[Red]\(#,##0.00\)"/>
    <numFmt numFmtId="227" formatCode="#,##0.0"/>
    <numFmt numFmtId="228" formatCode="0.0_);[Red]\(0.0\)"/>
    <numFmt numFmtId="229" formatCode="0.00000000000000_ "/>
    <numFmt numFmtId="230" formatCode="0.0_ "/>
    <numFmt numFmtId="231" formatCode="#,##0.0_);[Red]\(#,##0.0\)"/>
    <numFmt numFmtId="232" formatCode="0.000_ "/>
    <numFmt numFmtId="234" formatCode="#,##0.000000000000_);[Red]\(#,##0.000000000000\)"/>
    <numFmt numFmtId="242" formatCode="0.000000000_ "/>
  </numFmts>
  <fonts count="15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9"/>
      <color indexed="8"/>
      <name val="굴림"/>
      <family val="3"/>
      <charset val="129"/>
    </font>
    <font>
      <sz val="10"/>
      <name val="돋움"/>
      <family val="3"/>
      <charset val="129"/>
    </font>
    <font>
      <b/>
      <sz val="11"/>
      <name val="돋움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sz val="9"/>
      <name val="굴림"/>
      <family val="3"/>
    </font>
    <font>
      <sz val="11"/>
      <name val="굴림체"/>
      <family val="3"/>
      <charset val="129"/>
    </font>
    <font>
      <sz val="12"/>
      <name val="굴림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22"/>
      <name val="바탕체"/>
      <family val="1"/>
      <charset val="129"/>
    </font>
    <font>
      <sz val="12"/>
      <name val="돋움체"/>
      <family val="3"/>
      <charset val="129"/>
    </font>
    <font>
      <sz val="12"/>
      <color indexed="22"/>
      <name val="바탕체"/>
      <family val="1"/>
      <charset val="129"/>
    </font>
    <font>
      <b/>
      <sz val="18"/>
      <color indexed="22"/>
      <name val="바탕체"/>
      <family val="1"/>
      <charset val="129"/>
    </font>
    <font>
      <b/>
      <sz val="15"/>
      <color indexed="22"/>
      <name val="바탕체"/>
      <family val="1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sz val="8"/>
      <name val="Times New Roman"/>
      <family val="1"/>
    </font>
    <font>
      <sz val="10"/>
      <name val="굴림"/>
      <family val="3"/>
      <charset val="129"/>
    </font>
    <font>
      <b/>
      <sz val="12"/>
      <name val="Arial MT"/>
      <family val="2"/>
    </font>
    <font>
      <sz val="12"/>
      <name val="¹UAAA¼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"/>
      <color indexed="8"/>
      <name val="Courier"/>
      <family val="3"/>
    </font>
    <font>
      <sz val="12"/>
      <name val="Arial MT"/>
      <family val="2"/>
    </font>
    <font>
      <sz val="10"/>
      <name val="MS Serif"/>
      <family val="1"/>
    </font>
    <font>
      <b/>
      <sz val="9"/>
      <name val="Helv"/>
      <family val="2"/>
    </font>
    <font>
      <sz val="10"/>
      <color indexed="16"/>
      <name val="MS Serif"/>
      <family val="1"/>
    </font>
    <font>
      <sz val="12"/>
      <color indexed="24"/>
      <name val="Arial"/>
      <family val="2"/>
    </font>
    <font>
      <u/>
      <sz val="14"/>
      <color indexed="36"/>
      <name val="Cordia New"/>
      <family val="2"/>
    </font>
    <font>
      <sz val="10"/>
      <name val="Geneva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sz val="14"/>
      <name val="Helv"/>
      <family val="2"/>
    </font>
    <font>
      <sz val="12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8"/>
      <name val="Wingdings"/>
      <charset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8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b/>
      <u/>
      <sz val="13"/>
      <name val="굴림체"/>
      <family val="3"/>
      <charset val="129"/>
    </font>
    <font>
      <sz val="8"/>
      <name val="바탕체"/>
      <family val="1"/>
      <charset val="129"/>
    </font>
    <font>
      <sz val="9"/>
      <name val="굴림"/>
      <family val="3"/>
      <charset val="129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8"/>
      <name val="Arial"/>
      <family val="2"/>
    </font>
    <font>
      <b/>
      <sz val="18"/>
      <color indexed="62"/>
      <name val="Cambria"/>
      <family val="1"/>
    </font>
    <font>
      <sz val="11"/>
      <color indexed="14"/>
      <name val="Calibri"/>
      <family val="2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name val="굴림"/>
      <family val="3"/>
      <charset val="129"/>
    </font>
    <font>
      <sz val="10"/>
      <name val="Helv"/>
      <family val="2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FF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b/>
      <u/>
      <sz val="2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2"/>
      <color rgb="FF0000FF"/>
      <name val="맑은 고딕"/>
      <family val="3"/>
      <charset val="129"/>
      <scheme val="minor"/>
    </font>
    <font>
      <b/>
      <sz val="11"/>
      <color rgb="FF0033CC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b/>
      <sz val="11"/>
      <color rgb="FFFF0000"/>
      <name val="돋움"/>
      <family val="3"/>
      <charset val="129"/>
    </font>
    <font>
      <b/>
      <sz val="2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1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54"/>
      </patternFill>
    </fill>
    <fill>
      <patternFill patternType="solid">
        <fgColor indexed="2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47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auto="1"/>
      </top>
      <bottom/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indexed="64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 style="medium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auto="1"/>
      </top>
      <bottom style="medium">
        <color rgb="FFFF000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auto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/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hair">
        <color indexed="64"/>
      </top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 style="medium">
        <color rgb="FFFF0000"/>
      </right>
      <top style="hair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 style="hair">
        <color auto="1"/>
      </top>
      <bottom/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/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rgb="FFFF0000"/>
      </right>
      <top style="hair">
        <color auto="1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rgb="FFFF0000"/>
      </right>
      <top style="hair">
        <color indexed="64"/>
      </top>
      <bottom style="medium">
        <color indexed="64"/>
      </bottom>
      <diagonal/>
    </border>
    <border>
      <left style="medium">
        <color rgb="FFFF0000"/>
      </left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45149">
    <xf numFmtId="0" fontId="0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41" fontId="32" fillId="0" borderId="0" applyFont="0" applyFill="0" applyBorder="0" applyAlignment="0" applyProtection="0">
      <alignment vertical="center"/>
    </xf>
    <xf numFmtId="0" fontId="37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0" fontId="38" fillId="0" borderId="33">
      <alignment horizontal="center"/>
    </xf>
    <xf numFmtId="0" fontId="39" fillId="0" borderId="0">
      <alignment vertical="center"/>
    </xf>
    <xf numFmtId="3" fontId="40" fillId="0" borderId="8"/>
    <xf numFmtId="0" fontId="37" fillId="0" borderId="0"/>
    <xf numFmtId="0" fontId="37" fillId="0" borderId="0"/>
    <xf numFmtId="0" fontId="31" fillId="0" borderId="0" applyNumberFormat="0" applyFill="0" applyBorder="0" applyAlignment="0" applyProtection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1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>
      <alignment vertical="center"/>
    </xf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1" fillId="0" borderId="0"/>
    <xf numFmtId="0" fontId="31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1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1" fillId="0" borderId="0"/>
    <xf numFmtId="0" fontId="33" fillId="0" borderId="0">
      <alignment vertical="top"/>
    </xf>
    <xf numFmtId="0" fontId="33" fillId="0" borderId="0">
      <alignment vertical="top"/>
    </xf>
    <xf numFmtId="0" fontId="33" fillId="0" borderId="0">
      <alignment vertical="top"/>
    </xf>
    <xf numFmtId="0" fontId="33" fillId="0" borderId="0">
      <alignment vertical="top"/>
    </xf>
    <xf numFmtId="0" fontId="33" fillId="0" borderId="0">
      <alignment vertical="top"/>
    </xf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1" fillId="0" borderId="0"/>
    <xf numFmtId="0" fontId="31" fillId="0" borderId="0"/>
    <xf numFmtId="0" fontId="31" fillId="0" borderId="0"/>
    <xf numFmtId="0" fontId="23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3" fontId="40" fillId="0" borderId="8"/>
    <xf numFmtId="3" fontId="40" fillId="0" borderId="8"/>
    <xf numFmtId="0" fontId="36" fillId="0" borderId="0"/>
    <xf numFmtId="2" fontId="4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40" fontId="45" fillId="0" borderId="0" applyFont="0" applyFill="0" applyBorder="0" applyAlignment="0" applyProtection="0"/>
    <xf numFmtId="38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9" fontId="35" fillId="11" borderId="0" applyFill="0" applyBorder="0" applyProtection="0">
      <alignment horizontal="right"/>
    </xf>
    <xf numFmtId="10" fontId="35" fillId="0" borderId="0" applyFill="0" applyBorder="0" applyProtection="0">
      <alignment horizontal="right"/>
    </xf>
    <xf numFmtId="0" fontId="45" fillId="0" borderId="0"/>
    <xf numFmtId="215" fontId="21" fillId="0" borderId="0">
      <alignment vertical="center"/>
    </xf>
    <xf numFmtId="0" fontId="33" fillId="0" borderId="0">
      <alignment vertical="top"/>
    </xf>
    <xf numFmtId="4" fontId="41" fillId="0" borderId="0" applyFont="0" applyFill="0" applyBorder="0" applyAlignment="0" applyProtection="0"/>
    <xf numFmtId="3" fontId="41" fillId="0" borderId="0" applyFont="0" applyFill="0" applyBorder="0" applyAlignment="0" applyProtection="0"/>
    <xf numFmtId="0" fontId="37" fillId="0" borderId="0"/>
    <xf numFmtId="179" fontId="35" fillId="0" borderId="0" applyFont="0" applyFill="0" applyBorder="0" applyAlignment="0" applyProtection="0"/>
    <xf numFmtId="213" fontId="37" fillId="11" borderId="0" applyFill="0" applyBorder="0" applyProtection="0">
      <alignment horizontal="right"/>
    </xf>
    <xf numFmtId="0" fontId="37" fillId="0" borderId="0" applyFont="0" applyFill="0" applyBorder="0" applyAlignment="0" applyProtection="0"/>
    <xf numFmtId="10" fontId="41" fillId="0" borderId="0" applyFont="0" applyFill="0" applyBorder="0" applyAlignment="0" applyProtection="0"/>
    <xf numFmtId="0" fontId="21" fillId="0" borderId="0"/>
    <xf numFmtId="0" fontId="41" fillId="0" borderId="35" applyNumberFormat="0" applyFont="0" applyFill="0" applyAlignment="0" applyProtection="0"/>
    <xf numFmtId="197" fontId="37" fillId="0" borderId="0" applyFont="0" applyFill="0" applyBorder="0" applyAlignment="0" applyProtection="0"/>
    <xf numFmtId="214" fontId="41" fillId="0" borderId="0" applyFont="0" applyFill="0" applyBorder="0" applyAlignment="0" applyProtection="0"/>
    <xf numFmtId="0" fontId="37" fillId="0" borderId="0">
      <protection locked="0"/>
    </xf>
    <xf numFmtId="217" fontId="31" fillId="0" borderId="0" applyFont="0" applyFill="0" applyBorder="0" applyAlignment="0" applyProtection="0"/>
    <xf numFmtId="198" fontId="31" fillId="0" borderId="0" applyFont="0" applyFill="0" applyBorder="0" applyAlignment="0" applyProtection="0"/>
    <xf numFmtId="218" fontId="31" fillId="0" borderId="0" applyFont="0" applyFill="0" applyBorder="0" applyAlignment="0" applyProtection="0"/>
    <xf numFmtId="199" fontId="31" fillId="0" borderId="0" applyFont="0" applyFill="0" applyBorder="0" applyAlignment="0" applyProtection="0"/>
    <xf numFmtId="0" fontId="38" fillId="0" borderId="0"/>
    <xf numFmtId="0" fontId="47" fillId="0" borderId="0">
      <alignment horizontal="center" wrapText="1"/>
      <protection locked="0"/>
    </xf>
    <xf numFmtId="38" fontId="38" fillId="0" borderId="0" applyFont="0" applyFill="0" applyBorder="0" applyAlignment="0" applyProtection="0"/>
    <xf numFmtId="40" fontId="38" fillId="0" borderId="0" applyFont="0" applyFill="0" applyBorder="0" applyAlignment="0" applyProtection="0"/>
    <xf numFmtId="212" fontId="48" fillId="0" borderId="0" applyFont="0" applyFill="0" applyBorder="0" applyAlignment="0" applyProtection="0">
      <alignment horizontal="right"/>
    </xf>
    <xf numFmtId="0" fontId="49" fillId="0" borderId="0"/>
    <xf numFmtId="0" fontId="50" fillId="0" borderId="0"/>
    <xf numFmtId="0" fontId="31" fillId="0" borderId="0"/>
    <xf numFmtId="205" fontId="48" fillId="0" borderId="0" applyFill="0" applyBorder="0" applyAlignment="0"/>
    <xf numFmtId="177" fontId="37" fillId="0" borderId="0" applyFill="0" applyBorder="0" applyAlignment="0"/>
    <xf numFmtId="189" fontId="51" fillId="0" borderId="0" applyFill="0" applyBorder="0" applyAlignment="0"/>
    <xf numFmtId="206" fontId="48" fillId="0" borderId="0" applyFill="0" applyBorder="0" applyAlignment="0"/>
    <xf numFmtId="207" fontId="48" fillId="0" borderId="0" applyFill="0" applyBorder="0" applyAlignment="0"/>
    <xf numFmtId="205" fontId="48" fillId="0" borderId="0" applyFill="0" applyBorder="0" applyAlignment="0"/>
    <xf numFmtId="208" fontId="48" fillId="0" borderId="0" applyFill="0" applyBorder="0" applyAlignment="0"/>
    <xf numFmtId="177" fontId="37" fillId="0" borderId="0" applyFill="0" applyBorder="0" applyAlignment="0"/>
    <xf numFmtId="0" fontId="52" fillId="0" borderId="0"/>
    <xf numFmtId="4" fontId="53" fillId="0" borderId="0">
      <protection locked="0"/>
    </xf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91" fontId="31" fillId="0" borderId="0" applyFont="0" applyFill="0" applyBorder="0" applyAlignment="0" applyProtection="0"/>
    <xf numFmtId="205" fontId="48" fillId="0" borderId="0" applyFont="0" applyFill="0" applyBorder="0" applyAlignment="0" applyProtection="0"/>
    <xf numFmtId="192" fontId="31" fillId="0" borderId="0" applyFont="0" applyFill="0" applyBorder="0" applyAlignment="0" applyProtection="0"/>
    <xf numFmtId="3" fontId="31" fillId="0" borderId="0" applyFont="0" applyFill="0" applyBorder="0" applyAlignment="0" applyProtection="0"/>
    <xf numFmtId="0" fontId="55" fillId="0" borderId="0" applyNumberFormat="0" applyAlignment="0">
      <alignment horizontal="left"/>
    </xf>
    <xf numFmtId="216" fontId="23" fillId="0" borderId="0" applyFont="0" applyFill="0" applyBorder="0" applyAlignment="0" applyProtection="0"/>
    <xf numFmtId="203" fontId="53" fillId="0" borderId="0">
      <protection locked="0"/>
    </xf>
    <xf numFmtId="194" fontId="36" fillId="0" borderId="0" applyFont="0" applyFill="0" applyBorder="0" applyAlignment="0" applyProtection="0"/>
    <xf numFmtId="177" fontId="37" fillId="0" borderId="0" applyFont="0" applyFill="0" applyBorder="0" applyAlignment="0" applyProtection="0"/>
    <xf numFmtId="196" fontId="56" fillId="0" borderId="8" applyFill="0" applyBorder="0" applyAlignment="0"/>
    <xf numFmtId="195" fontId="36" fillId="0" borderId="0" applyFont="0" applyFill="0" applyBorder="0" applyAlignment="0" applyProtection="0"/>
    <xf numFmtId="202" fontId="46" fillId="0" borderId="0" applyFont="0" applyFill="0" applyBorder="0" applyAlignment="0" applyProtection="0"/>
    <xf numFmtId="0" fontId="37" fillId="0" borderId="0"/>
    <xf numFmtId="0" fontId="31" fillId="0" borderId="0" applyFont="0" applyFill="0" applyBorder="0" applyAlignment="0" applyProtection="0"/>
    <xf numFmtId="14" fontId="33" fillId="0" borderId="0" applyFill="0" applyBorder="0" applyAlignment="0"/>
    <xf numFmtId="201" fontId="37" fillId="0" borderId="0">
      <protection locked="0"/>
    </xf>
    <xf numFmtId="185" fontId="31" fillId="0" borderId="36">
      <alignment vertical="center"/>
    </xf>
    <xf numFmtId="205" fontId="48" fillId="0" borderId="0" applyFill="0" applyBorder="0" applyAlignment="0"/>
    <xf numFmtId="177" fontId="37" fillId="0" borderId="0" applyFill="0" applyBorder="0" applyAlignment="0"/>
    <xf numFmtId="205" fontId="48" fillId="0" borderId="0" applyFill="0" applyBorder="0" applyAlignment="0"/>
    <xf numFmtId="208" fontId="48" fillId="0" borderId="0" applyFill="0" applyBorder="0" applyAlignment="0"/>
    <xf numFmtId="177" fontId="37" fillId="0" borderId="0" applyFill="0" applyBorder="0" applyAlignment="0"/>
    <xf numFmtId="0" fontId="57" fillId="0" borderId="0" applyNumberFormat="0" applyAlignment="0">
      <alignment horizontal="left"/>
    </xf>
    <xf numFmtId="0" fontId="58" fillId="0" borderId="0" applyNumberFormat="0" applyFont="0" applyFill="0" applyBorder="0" applyAlignment="0" applyProtection="0"/>
    <xf numFmtId="0" fontId="58" fillId="0" borderId="0" applyNumberFormat="0" applyFont="0" applyFill="0" applyBorder="0" applyAlignment="0" applyProtection="0"/>
    <xf numFmtId="0" fontId="58" fillId="0" borderId="0" applyNumberFormat="0" applyFont="0" applyFill="0" applyBorder="0" applyAlignment="0" applyProtection="0"/>
    <xf numFmtId="0" fontId="58" fillId="0" borderId="0" applyNumberFormat="0" applyFont="0" applyFill="0" applyBorder="0" applyAlignment="0" applyProtection="0"/>
    <xf numFmtId="0" fontId="58" fillId="0" borderId="0" applyNumberFormat="0" applyFont="0" applyFill="0" applyBorder="0" applyAlignment="0" applyProtection="0"/>
    <xf numFmtId="0" fontId="58" fillId="0" borderId="0" applyNumberFormat="0" applyFont="0" applyFill="0" applyBorder="0" applyAlignment="0" applyProtection="0"/>
    <xf numFmtId="0" fontId="58" fillId="0" borderId="0" applyNumberFormat="0" applyFont="0" applyFill="0" applyBorder="0" applyAlignment="0" applyProtection="0"/>
    <xf numFmtId="2" fontId="31" fillId="0" borderId="0" applyFon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2" fontId="60" fillId="0" borderId="0">
      <alignment horizontal="left"/>
    </xf>
    <xf numFmtId="38" fontId="61" fillId="11" borderId="0" applyNumberFormat="0" applyBorder="0" applyAlignment="0" applyProtection="0"/>
    <xf numFmtId="0" fontId="62" fillId="0" borderId="0">
      <alignment horizontal="left"/>
    </xf>
    <xf numFmtId="0" fontId="63" fillId="0" borderId="37" applyNumberFormat="0" applyAlignment="0" applyProtection="0">
      <alignment horizontal="left" vertical="center"/>
    </xf>
    <xf numFmtId="0" fontId="63" fillId="0" borderId="15">
      <alignment horizontal="left" vertical="center"/>
    </xf>
    <xf numFmtId="0" fontId="6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200" fontId="37" fillId="0" borderId="0">
      <protection locked="0"/>
    </xf>
    <xf numFmtId="200" fontId="37" fillId="0" borderId="0">
      <protection locked="0"/>
    </xf>
    <xf numFmtId="0" fontId="65" fillId="0" borderId="38">
      <alignment horizontal="center"/>
    </xf>
    <xf numFmtId="0" fontId="65" fillId="0" borderId="0">
      <alignment horizontal="center"/>
    </xf>
    <xf numFmtId="0" fontId="66" fillId="0" borderId="0" applyNumberFormat="0" applyFill="0" applyBorder="0" applyAlignment="0" applyProtection="0">
      <alignment vertical="top"/>
      <protection locked="0"/>
    </xf>
    <xf numFmtId="10" fontId="61" fillId="11" borderId="8" applyNumberFormat="0" applyBorder="0" applyAlignment="0" applyProtection="0"/>
    <xf numFmtId="205" fontId="48" fillId="0" borderId="0" applyFill="0" applyBorder="0" applyAlignment="0"/>
    <xf numFmtId="177" fontId="37" fillId="0" borderId="0" applyFill="0" applyBorder="0" applyAlignment="0"/>
    <xf numFmtId="205" fontId="48" fillId="0" borderId="0" applyFill="0" applyBorder="0" applyAlignment="0"/>
    <xf numFmtId="208" fontId="48" fillId="0" borderId="0" applyFill="0" applyBorder="0" applyAlignment="0"/>
    <xf numFmtId="177" fontId="37" fillId="0" borderId="0" applyFill="0" applyBorder="0" applyAlignment="0"/>
    <xf numFmtId="0" fontId="67" fillId="0" borderId="0"/>
    <xf numFmtId="0" fontId="68" fillId="0" borderId="0"/>
    <xf numFmtId="0" fontId="67" fillId="0" borderId="0"/>
    <xf numFmtId="0" fontId="68" fillId="0" borderId="0"/>
    <xf numFmtId="0" fontId="69" fillId="0" borderId="0"/>
    <xf numFmtId="0" fontId="70" fillId="0" borderId="38"/>
    <xf numFmtId="37" fontId="71" fillId="0" borderId="0"/>
    <xf numFmtId="0" fontId="67" fillId="0" borderId="0"/>
    <xf numFmtId="0" fontId="68" fillId="0" borderId="0"/>
    <xf numFmtId="0" fontId="68" fillId="0" borderId="0"/>
    <xf numFmtId="193" fontId="37" fillId="0" borderId="0"/>
    <xf numFmtId="0" fontId="31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4" fontId="47" fillId="0" borderId="0">
      <alignment horizontal="center" wrapText="1"/>
      <protection locked="0"/>
    </xf>
    <xf numFmtId="204" fontId="53" fillId="0" borderId="0">
      <protection locked="0"/>
    </xf>
    <xf numFmtId="188" fontId="31" fillId="0" borderId="0" applyFont="0" applyFill="0" applyBorder="0" applyAlignment="0" applyProtection="0"/>
    <xf numFmtId="207" fontId="48" fillId="0" borderId="0" applyFont="0" applyFill="0" applyBorder="0" applyAlignment="0" applyProtection="0"/>
    <xf numFmtId="211" fontId="48" fillId="0" borderId="0" applyFont="0" applyFill="0" applyBorder="0" applyAlignment="0" applyProtection="0"/>
    <xf numFmtId="10" fontId="31" fillId="0" borderId="0" applyFont="0" applyFill="0" applyBorder="0" applyAlignment="0" applyProtection="0"/>
    <xf numFmtId="209" fontId="48" fillId="0" borderId="0" applyFont="0" applyFill="0" applyBorder="0" applyAlignment="0" applyProtection="0"/>
    <xf numFmtId="205" fontId="48" fillId="0" borderId="0" applyFill="0" applyBorder="0" applyAlignment="0"/>
    <xf numFmtId="177" fontId="37" fillId="0" borderId="0" applyFill="0" applyBorder="0" applyAlignment="0"/>
    <xf numFmtId="205" fontId="48" fillId="0" borderId="0" applyFill="0" applyBorder="0" applyAlignment="0"/>
    <xf numFmtId="208" fontId="48" fillId="0" borderId="0" applyFill="0" applyBorder="0" applyAlignment="0"/>
    <xf numFmtId="177" fontId="37" fillId="0" borderId="0" applyFill="0" applyBorder="0" applyAlignment="0"/>
    <xf numFmtId="0" fontId="72" fillId="12" borderId="0" applyNumberFormat="0" applyFont="0" applyBorder="0" applyAlignment="0">
      <alignment horizontal="center"/>
    </xf>
    <xf numFmtId="190" fontId="31" fillId="0" borderId="0" applyNumberFormat="0" applyFill="0" applyBorder="0" applyAlignment="0" applyProtection="0">
      <alignment horizontal="left"/>
    </xf>
    <xf numFmtId="4" fontId="33" fillId="2" borderId="34" applyNumberFormat="0" applyProtection="0">
      <alignment vertical="center"/>
    </xf>
    <xf numFmtId="4" fontId="73" fillId="2" borderId="34" applyNumberFormat="0" applyProtection="0">
      <alignment vertical="center"/>
    </xf>
    <xf numFmtId="4" fontId="33" fillId="2" borderId="34" applyNumberFormat="0" applyProtection="0">
      <alignment horizontal="left" vertical="center" indent="1"/>
    </xf>
    <xf numFmtId="4" fontId="33" fillId="2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4" fontId="33" fillId="14" borderId="34" applyNumberFormat="0" applyProtection="0">
      <alignment horizontal="right" vertical="center"/>
    </xf>
    <xf numFmtId="4" fontId="33" fillId="15" borderId="34" applyNumberFormat="0" applyProtection="0">
      <alignment horizontal="right" vertical="center"/>
    </xf>
    <xf numFmtId="4" fontId="33" fillId="16" borderId="34" applyNumberFormat="0" applyProtection="0">
      <alignment horizontal="right" vertical="center"/>
    </xf>
    <xf numFmtId="4" fontId="33" fillId="17" borderId="34" applyNumberFormat="0" applyProtection="0">
      <alignment horizontal="right" vertical="center"/>
    </xf>
    <xf numFmtId="4" fontId="33" fillId="18" borderId="34" applyNumberFormat="0" applyProtection="0">
      <alignment horizontal="right" vertical="center"/>
    </xf>
    <xf numFmtId="4" fontId="33" fillId="19" borderId="34" applyNumberFormat="0" applyProtection="0">
      <alignment horizontal="right" vertical="center"/>
    </xf>
    <xf numFmtId="4" fontId="33" fillId="20" borderId="34" applyNumberFormat="0" applyProtection="0">
      <alignment horizontal="right" vertical="center"/>
    </xf>
    <xf numFmtId="4" fontId="33" fillId="21" borderId="34" applyNumberFormat="0" applyProtection="0">
      <alignment horizontal="right" vertical="center"/>
    </xf>
    <xf numFmtId="4" fontId="33" fillId="22" borderId="34" applyNumberFormat="0" applyProtection="0">
      <alignment horizontal="right" vertical="center"/>
    </xf>
    <xf numFmtId="4" fontId="74" fillId="23" borderId="34" applyNumberFormat="0" applyProtection="0">
      <alignment horizontal="left" vertical="center" indent="1"/>
    </xf>
    <xf numFmtId="4" fontId="33" fillId="24" borderId="39" applyNumberFormat="0" applyProtection="0">
      <alignment horizontal="left" vertical="center" indent="1"/>
    </xf>
    <xf numFmtId="4" fontId="75" fillId="25" borderId="0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4" fontId="33" fillId="24" borderId="34" applyNumberFormat="0" applyProtection="0">
      <alignment horizontal="left" vertical="center" indent="1"/>
    </xf>
    <xf numFmtId="4" fontId="33" fillId="26" borderId="34" applyNumberFormat="0" applyProtection="0">
      <alignment horizontal="left" vertical="center" indent="1"/>
    </xf>
    <xf numFmtId="0" fontId="31" fillId="26" borderId="34" applyNumberFormat="0" applyProtection="0">
      <alignment horizontal="left" vertical="center" indent="1"/>
    </xf>
    <xf numFmtId="0" fontId="31" fillId="26" borderId="34" applyNumberFormat="0" applyProtection="0">
      <alignment horizontal="left" vertical="center" indent="1"/>
    </xf>
    <xf numFmtId="0" fontId="31" fillId="27" borderId="34" applyNumberFormat="0" applyProtection="0">
      <alignment horizontal="left" vertical="center" indent="1"/>
    </xf>
    <xf numFmtId="0" fontId="31" fillId="27" borderId="34" applyNumberFormat="0" applyProtection="0">
      <alignment horizontal="left" vertical="center" indent="1"/>
    </xf>
    <xf numFmtId="0" fontId="31" fillId="28" borderId="34" applyNumberFormat="0" applyProtection="0">
      <alignment horizontal="left" vertical="center" indent="1"/>
    </xf>
    <xf numFmtId="0" fontId="31" fillId="28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4" fontId="33" fillId="29" borderId="34" applyNumberFormat="0" applyProtection="0">
      <alignment vertical="center"/>
    </xf>
    <xf numFmtId="4" fontId="73" fillId="29" borderId="34" applyNumberFormat="0" applyProtection="0">
      <alignment vertical="center"/>
    </xf>
    <xf numFmtId="4" fontId="33" fillId="29" borderId="34" applyNumberFormat="0" applyProtection="0">
      <alignment horizontal="left" vertical="center" indent="1"/>
    </xf>
    <xf numFmtId="4" fontId="33" fillId="29" borderId="34" applyNumberFormat="0" applyProtection="0">
      <alignment horizontal="left" vertical="center" indent="1"/>
    </xf>
    <xf numFmtId="4" fontId="33" fillId="24" borderId="34" applyNumberFormat="0" applyProtection="0">
      <alignment horizontal="right" vertical="center"/>
    </xf>
    <xf numFmtId="4" fontId="73" fillId="24" borderId="34" applyNumberFormat="0" applyProtection="0">
      <alignment horizontal="right" vertical="center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76" fillId="0" borderId="0"/>
    <xf numFmtId="4" fontId="77" fillId="24" borderId="34" applyNumberFormat="0" applyProtection="0">
      <alignment horizontal="right" vertical="center"/>
    </xf>
    <xf numFmtId="0" fontId="72" fillId="1" borderId="15" applyNumberFormat="0" applyFont="0" applyAlignment="0">
      <alignment horizontal="center"/>
    </xf>
    <xf numFmtId="0" fontId="78" fillId="0" borderId="0" applyNumberFormat="0" applyFill="0" applyBorder="0" applyAlignment="0">
      <alignment horizontal="center"/>
    </xf>
    <xf numFmtId="0" fontId="79" fillId="0" borderId="0"/>
    <xf numFmtId="0" fontId="70" fillId="0" borderId="0"/>
    <xf numFmtId="40" fontId="80" fillId="0" borderId="0" applyBorder="0">
      <alignment horizontal="right"/>
    </xf>
    <xf numFmtId="49" fontId="33" fillId="0" borderId="0" applyFill="0" applyBorder="0" applyAlignment="0"/>
    <xf numFmtId="209" fontId="48" fillId="0" borderId="0" applyFill="0" applyBorder="0" applyAlignment="0"/>
    <xf numFmtId="210" fontId="48" fillId="0" borderId="0" applyFill="0" applyBorder="0" applyAlignment="0"/>
    <xf numFmtId="0" fontId="81" fillId="0" borderId="0" applyFill="0" applyBorder="0" applyProtection="0">
      <alignment horizontal="centerContinuous" vertical="center"/>
    </xf>
    <xf numFmtId="0" fontId="36" fillId="11" borderId="0" applyFill="0" applyBorder="0" applyProtection="0">
      <alignment horizontal="center" vertical="center"/>
    </xf>
    <xf numFmtId="0" fontId="31" fillId="0" borderId="35" applyNumberFormat="0" applyFont="0" applyFill="0" applyAlignment="0" applyProtection="0"/>
    <xf numFmtId="0" fontId="82" fillId="0" borderId="5">
      <alignment horizontal="left"/>
    </xf>
    <xf numFmtId="0" fontId="34" fillId="0" borderId="0">
      <protection locked="0"/>
    </xf>
    <xf numFmtId="41" fontId="83" fillId="0" borderId="0">
      <protection locked="0"/>
    </xf>
    <xf numFmtId="9" fontId="83" fillId="0" borderId="0">
      <protection locked="0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83" fillId="0" borderId="0">
      <protection locked="0"/>
    </xf>
    <xf numFmtId="0" fontId="83" fillId="0" borderId="0">
      <protection locked="0"/>
    </xf>
    <xf numFmtId="0" fontId="46" fillId="0" borderId="0">
      <alignment vertical="center"/>
    </xf>
    <xf numFmtId="0" fontId="21" fillId="0" borderId="0"/>
    <xf numFmtId="41" fontId="21" fillId="0" borderId="0" applyFont="0" applyFill="0" applyBorder="0" applyAlignment="0" applyProtection="0"/>
    <xf numFmtId="3" fontId="40" fillId="0" borderId="8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3" fontId="40" fillId="0" borderId="8"/>
    <xf numFmtId="3" fontId="40" fillId="0" borderId="8"/>
    <xf numFmtId="0" fontId="84" fillId="30" borderId="0" applyNumberFormat="0" applyBorder="0" applyAlignment="0" applyProtection="0"/>
    <xf numFmtId="0" fontId="85" fillId="31" borderId="0" applyNumberFormat="0" applyBorder="0" applyAlignment="0" applyProtection="0"/>
    <xf numFmtId="0" fontId="85" fillId="32" borderId="0" applyNumberFormat="0" applyBorder="0" applyAlignment="0" applyProtection="0"/>
    <xf numFmtId="0" fontId="84" fillId="33" borderId="0" applyNumberFormat="0" applyBorder="0" applyAlignment="0" applyProtection="0"/>
    <xf numFmtId="0" fontId="84" fillId="34" borderId="0" applyNumberFormat="0" applyBorder="0" applyAlignment="0" applyProtection="0"/>
    <xf numFmtId="0" fontId="85" fillId="35" borderId="0" applyNumberFormat="0" applyBorder="0" applyAlignment="0" applyProtection="0"/>
    <xf numFmtId="0" fontId="85" fillId="36" borderId="0" applyNumberFormat="0" applyBorder="0" applyAlignment="0" applyProtection="0"/>
    <xf numFmtId="0" fontId="84" fillId="37" borderId="0" applyNumberFormat="0" applyBorder="0" applyAlignment="0" applyProtection="0"/>
    <xf numFmtId="0" fontId="84" fillId="38" borderId="0" applyNumberFormat="0" applyBorder="0" applyAlignment="0" applyProtection="0"/>
    <xf numFmtId="0" fontId="85" fillId="39" borderId="0" applyNumberFormat="0" applyBorder="0" applyAlignment="0" applyProtection="0"/>
    <xf numFmtId="0" fontId="85" fillId="40" borderId="0" applyNumberFormat="0" applyBorder="0" applyAlignment="0" applyProtection="0"/>
    <xf numFmtId="0" fontId="84" fillId="41" borderId="0" applyNumberFormat="0" applyBorder="0" applyAlignment="0" applyProtection="0"/>
    <xf numFmtId="0" fontId="84" fillId="42" borderId="0" applyNumberFormat="0" applyBorder="0" applyAlignment="0" applyProtection="0"/>
    <xf numFmtId="0" fontId="85" fillId="35" borderId="0" applyNumberFormat="0" applyBorder="0" applyAlignment="0" applyProtection="0"/>
    <xf numFmtId="0" fontId="85" fillId="43" borderId="0" applyNumberFormat="0" applyBorder="0" applyAlignment="0" applyProtection="0"/>
    <xf numFmtId="0" fontId="84" fillId="36" borderId="0" applyNumberFormat="0" applyBorder="0" applyAlignment="0" applyProtection="0"/>
    <xf numFmtId="0" fontId="84" fillId="33" borderId="0" applyNumberFormat="0" applyBorder="0" applyAlignment="0" applyProtection="0"/>
    <xf numFmtId="0" fontId="85" fillId="44" borderId="0" applyNumberFormat="0" applyBorder="0" applyAlignment="0" applyProtection="0"/>
    <xf numFmtId="0" fontId="85" fillId="45" borderId="0" applyNumberFormat="0" applyBorder="0" applyAlignment="0" applyProtection="0"/>
    <xf numFmtId="0" fontId="84" fillId="33" borderId="0" applyNumberFormat="0" applyBorder="0" applyAlignment="0" applyProtection="0"/>
    <xf numFmtId="0" fontId="84" fillId="46" borderId="0" applyNumberFormat="0" applyBorder="0" applyAlignment="0" applyProtection="0"/>
    <xf numFmtId="0" fontId="85" fillId="47" borderId="0" applyNumberFormat="0" applyBorder="0" applyAlignment="0" applyProtection="0"/>
    <xf numFmtId="0" fontId="85" fillId="48" borderId="0" applyNumberFormat="0" applyBorder="0" applyAlignment="0" applyProtection="0"/>
    <xf numFmtId="0" fontId="84" fillId="49" borderId="0" applyNumberFormat="0" applyBorder="0" applyAlignment="0" applyProtection="0"/>
    <xf numFmtId="0" fontId="86" fillId="47" borderId="0" applyNumberFormat="0" applyBorder="0" applyAlignment="0" applyProtection="0"/>
    <xf numFmtId="0" fontId="87" fillId="50" borderId="40" applyNumberFormat="0" applyAlignment="0" applyProtection="0"/>
    <xf numFmtId="0" fontId="87" fillId="50" borderId="40" applyNumberFormat="0" applyAlignment="0" applyProtection="0"/>
    <xf numFmtId="0" fontId="87" fillId="50" borderId="40" applyNumberFormat="0" applyAlignment="0" applyProtection="0"/>
    <xf numFmtId="0" fontId="87" fillId="50" borderId="40" applyNumberFormat="0" applyAlignment="0" applyProtection="0"/>
    <xf numFmtId="0" fontId="87" fillId="50" borderId="40" applyNumberFormat="0" applyAlignment="0" applyProtection="0"/>
    <xf numFmtId="0" fontId="88" fillId="42" borderId="41" applyNumberFormat="0" applyAlignment="0" applyProtection="0"/>
    <xf numFmtId="196" fontId="56" fillId="0" borderId="8" applyFill="0" applyBorder="0" applyAlignment="0"/>
    <xf numFmtId="0" fontId="89" fillId="51" borderId="0" applyNumberFormat="0" applyBorder="0" applyAlignment="0" applyProtection="0"/>
    <xf numFmtId="0" fontId="89" fillId="52" borderId="0" applyNumberFormat="0" applyBorder="0" applyAlignment="0" applyProtection="0"/>
    <xf numFmtId="0" fontId="89" fillId="53" borderId="0" applyNumberFormat="0" applyBorder="0" applyAlignment="0" applyProtection="0"/>
    <xf numFmtId="0" fontId="85" fillId="40" borderId="0" applyNumberFormat="0" applyBorder="0" applyAlignment="0" applyProtection="0"/>
    <xf numFmtId="0" fontId="63" fillId="0" borderId="15">
      <alignment horizontal="left" vertical="center"/>
    </xf>
    <xf numFmtId="0" fontId="63" fillId="0" borderId="15">
      <alignment horizontal="left" vertical="center"/>
    </xf>
    <xf numFmtId="0" fontId="90" fillId="0" borderId="42" applyNumberFormat="0" applyFill="0" applyAlignment="0" applyProtection="0"/>
    <xf numFmtId="0" fontId="90" fillId="0" borderId="0" applyNumberFormat="0" applyFill="0" applyBorder="0" applyAlignment="0" applyProtection="0"/>
    <xf numFmtId="0" fontId="91" fillId="48" borderId="40" applyNumberFormat="0" applyAlignment="0" applyProtection="0"/>
    <xf numFmtId="10" fontId="61" fillId="11" borderId="8" applyNumberFormat="0" applyBorder="0" applyAlignment="0" applyProtection="0"/>
    <xf numFmtId="0" fontId="91" fillId="48" borderId="40" applyNumberFormat="0" applyAlignment="0" applyProtection="0"/>
    <xf numFmtId="0" fontId="91" fillId="48" borderId="40" applyNumberFormat="0" applyAlignment="0" applyProtection="0"/>
    <xf numFmtId="0" fontId="91" fillId="48" borderId="40" applyNumberFormat="0" applyAlignment="0" applyProtection="0"/>
    <xf numFmtId="0" fontId="91" fillId="48" borderId="40" applyNumberFormat="0" applyAlignment="0" applyProtection="0"/>
    <xf numFmtId="0" fontId="91" fillId="48" borderId="40" applyNumberFormat="0" applyAlignment="0" applyProtection="0"/>
    <xf numFmtId="0" fontId="91" fillId="48" borderId="40" applyNumberFormat="0" applyAlignment="0" applyProtection="0"/>
    <xf numFmtId="0" fontId="91" fillId="48" borderId="40" applyNumberFormat="0" applyAlignment="0" applyProtection="0"/>
    <xf numFmtId="0" fontId="91" fillId="48" borderId="40" applyNumberFormat="0" applyAlignment="0" applyProtection="0"/>
    <xf numFmtId="0" fontId="92" fillId="0" borderId="43" applyNumberFormat="0" applyFill="0" applyAlignment="0" applyProtection="0"/>
    <xf numFmtId="0" fontId="92" fillId="48" borderId="0" applyNumberFormat="0" applyBorder="0" applyAlignment="0" applyProtection="0"/>
    <xf numFmtId="0" fontId="61" fillId="47" borderId="40" applyNumberFormat="0" applyFont="0" applyAlignment="0" applyProtection="0"/>
    <xf numFmtId="0" fontId="61" fillId="47" borderId="40" applyNumberFormat="0" applyFont="0" applyAlignment="0" applyProtection="0"/>
    <xf numFmtId="0" fontId="61" fillId="47" borderId="40" applyNumberFormat="0" applyFont="0" applyAlignment="0" applyProtection="0"/>
    <xf numFmtId="0" fontId="61" fillId="47" borderId="40" applyNumberFormat="0" applyFont="0" applyAlignment="0" applyProtection="0"/>
    <xf numFmtId="0" fontId="61" fillId="47" borderId="40" applyNumberFormat="0" applyFont="0" applyAlignment="0" applyProtection="0"/>
    <xf numFmtId="0" fontId="93" fillId="50" borderId="34" applyNumberFormat="0" applyAlignment="0" applyProtection="0"/>
    <xf numFmtId="0" fontId="93" fillId="50" borderId="34" applyNumberFormat="0" applyAlignment="0" applyProtection="0"/>
    <xf numFmtId="0" fontId="93" fillId="50" borderId="34" applyNumberFormat="0" applyAlignment="0" applyProtection="0"/>
    <xf numFmtId="0" fontId="93" fillId="50" borderId="34" applyNumberFormat="0" applyAlignment="0" applyProtection="0"/>
    <xf numFmtId="0" fontId="93" fillId="50" borderId="34" applyNumberFormat="0" applyAlignment="0" applyProtection="0"/>
    <xf numFmtId="4" fontId="33" fillId="2" borderId="34" applyNumberFormat="0" applyProtection="0">
      <alignment vertical="center"/>
    </xf>
    <xf numFmtId="4" fontId="33" fillId="2" borderId="34" applyNumberFormat="0" applyProtection="0">
      <alignment vertical="center"/>
    </xf>
    <xf numFmtId="4" fontId="33" fillId="2" borderId="34" applyNumberFormat="0" applyProtection="0">
      <alignment vertical="center"/>
    </xf>
    <xf numFmtId="4" fontId="33" fillId="2" borderId="34" applyNumberFormat="0" applyProtection="0">
      <alignment vertical="center"/>
    </xf>
    <xf numFmtId="4" fontId="73" fillId="2" borderId="34" applyNumberFormat="0" applyProtection="0">
      <alignment vertical="center"/>
    </xf>
    <xf numFmtId="4" fontId="73" fillId="2" borderId="34" applyNumberFormat="0" applyProtection="0">
      <alignment vertical="center"/>
    </xf>
    <xf numFmtId="4" fontId="73" fillId="2" borderId="34" applyNumberFormat="0" applyProtection="0">
      <alignment vertical="center"/>
    </xf>
    <xf numFmtId="4" fontId="73" fillId="2" borderId="34" applyNumberFormat="0" applyProtection="0">
      <alignment vertical="center"/>
    </xf>
    <xf numFmtId="4" fontId="33" fillId="2" borderId="34" applyNumberFormat="0" applyProtection="0">
      <alignment horizontal="left" vertical="center" indent="1"/>
    </xf>
    <xf numFmtId="4" fontId="33" fillId="2" borderId="34" applyNumberFormat="0" applyProtection="0">
      <alignment horizontal="left" vertical="center" indent="1"/>
    </xf>
    <xf numFmtId="4" fontId="33" fillId="2" borderId="34" applyNumberFormat="0" applyProtection="0">
      <alignment horizontal="left" vertical="center" indent="1"/>
    </xf>
    <xf numFmtId="4" fontId="33" fillId="2" borderId="34" applyNumberFormat="0" applyProtection="0">
      <alignment horizontal="left" vertical="center" indent="1"/>
    </xf>
    <xf numFmtId="4" fontId="33" fillId="2" borderId="34" applyNumberFormat="0" applyProtection="0">
      <alignment horizontal="left" vertical="center" indent="1"/>
    </xf>
    <xf numFmtId="4" fontId="33" fillId="2" borderId="34" applyNumberFormat="0" applyProtection="0">
      <alignment horizontal="left" vertical="center" indent="1"/>
    </xf>
    <xf numFmtId="4" fontId="33" fillId="2" borderId="34" applyNumberFormat="0" applyProtection="0">
      <alignment horizontal="left" vertical="center" indent="1"/>
    </xf>
    <xf numFmtId="4" fontId="33" fillId="2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4" fontId="33" fillId="14" borderId="34" applyNumberFormat="0" applyProtection="0">
      <alignment horizontal="right" vertical="center"/>
    </xf>
    <xf numFmtId="4" fontId="33" fillId="14" borderId="34" applyNumberFormat="0" applyProtection="0">
      <alignment horizontal="right" vertical="center"/>
    </xf>
    <xf numFmtId="4" fontId="33" fillId="14" borderId="34" applyNumberFormat="0" applyProtection="0">
      <alignment horizontal="right" vertical="center"/>
    </xf>
    <xf numFmtId="4" fontId="33" fillId="14" borderId="34" applyNumberFormat="0" applyProtection="0">
      <alignment horizontal="right" vertical="center"/>
    </xf>
    <xf numFmtId="4" fontId="33" fillId="15" borderId="34" applyNumberFormat="0" applyProtection="0">
      <alignment horizontal="right" vertical="center"/>
    </xf>
    <xf numFmtId="4" fontId="33" fillId="15" borderId="34" applyNumberFormat="0" applyProtection="0">
      <alignment horizontal="right" vertical="center"/>
    </xf>
    <xf numFmtId="4" fontId="33" fillId="15" borderId="34" applyNumberFormat="0" applyProtection="0">
      <alignment horizontal="right" vertical="center"/>
    </xf>
    <xf numFmtId="4" fontId="33" fillId="15" borderId="34" applyNumberFormat="0" applyProtection="0">
      <alignment horizontal="right" vertical="center"/>
    </xf>
    <xf numFmtId="4" fontId="33" fillId="16" borderId="34" applyNumberFormat="0" applyProtection="0">
      <alignment horizontal="right" vertical="center"/>
    </xf>
    <xf numFmtId="4" fontId="33" fillId="16" borderId="34" applyNumberFormat="0" applyProtection="0">
      <alignment horizontal="right" vertical="center"/>
    </xf>
    <xf numFmtId="4" fontId="33" fillId="16" borderId="34" applyNumberFormat="0" applyProtection="0">
      <alignment horizontal="right" vertical="center"/>
    </xf>
    <xf numFmtId="4" fontId="33" fillId="16" borderId="34" applyNumberFormat="0" applyProtection="0">
      <alignment horizontal="right" vertical="center"/>
    </xf>
    <xf numFmtId="4" fontId="33" fillId="17" borderId="34" applyNumberFormat="0" applyProtection="0">
      <alignment horizontal="right" vertical="center"/>
    </xf>
    <xf numFmtId="4" fontId="33" fillId="17" borderId="34" applyNumberFormat="0" applyProtection="0">
      <alignment horizontal="right" vertical="center"/>
    </xf>
    <xf numFmtId="4" fontId="33" fillId="17" borderId="34" applyNumberFormat="0" applyProtection="0">
      <alignment horizontal="right" vertical="center"/>
    </xf>
    <xf numFmtId="4" fontId="33" fillId="17" borderId="34" applyNumberFormat="0" applyProtection="0">
      <alignment horizontal="right" vertical="center"/>
    </xf>
    <xf numFmtId="4" fontId="33" fillId="18" borderId="34" applyNumberFormat="0" applyProtection="0">
      <alignment horizontal="right" vertical="center"/>
    </xf>
    <xf numFmtId="4" fontId="33" fillId="18" borderId="34" applyNumberFormat="0" applyProtection="0">
      <alignment horizontal="right" vertical="center"/>
    </xf>
    <xf numFmtId="4" fontId="33" fillId="18" borderId="34" applyNumberFormat="0" applyProtection="0">
      <alignment horizontal="right" vertical="center"/>
    </xf>
    <xf numFmtId="4" fontId="33" fillId="18" borderId="34" applyNumberFormat="0" applyProtection="0">
      <alignment horizontal="right" vertical="center"/>
    </xf>
    <xf numFmtId="4" fontId="33" fillId="19" borderId="34" applyNumberFormat="0" applyProtection="0">
      <alignment horizontal="right" vertical="center"/>
    </xf>
    <xf numFmtId="4" fontId="33" fillId="19" borderId="34" applyNumberFormat="0" applyProtection="0">
      <alignment horizontal="right" vertical="center"/>
    </xf>
    <xf numFmtId="4" fontId="33" fillId="19" borderId="34" applyNumberFormat="0" applyProtection="0">
      <alignment horizontal="right" vertical="center"/>
    </xf>
    <xf numFmtId="4" fontId="33" fillId="19" borderId="34" applyNumberFormat="0" applyProtection="0">
      <alignment horizontal="right" vertical="center"/>
    </xf>
    <xf numFmtId="4" fontId="33" fillId="20" borderId="34" applyNumberFormat="0" applyProtection="0">
      <alignment horizontal="right" vertical="center"/>
    </xf>
    <xf numFmtId="4" fontId="33" fillId="20" borderId="34" applyNumberFormat="0" applyProtection="0">
      <alignment horizontal="right" vertical="center"/>
    </xf>
    <xf numFmtId="4" fontId="33" fillId="20" borderId="34" applyNumberFormat="0" applyProtection="0">
      <alignment horizontal="right" vertical="center"/>
    </xf>
    <xf numFmtId="4" fontId="33" fillId="20" borderId="34" applyNumberFormat="0" applyProtection="0">
      <alignment horizontal="right" vertical="center"/>
    </xf>
    <xf numFmtId="4" fontId="33" fillId="21" borderId="34" applyNumberFormat="0" applyProtection="0">
      <alignment horizontal="right" vertical="center"/>
    </xf>
    <xf numFmtId="4" fontId="33" fillId="21" borderId="34" applyNumberFormat="0" applyProtection="0">
      <alignment horizontal="right" vertical="center"/>
    </xf>
    <xf numFmtId="4" fontId="33" fillId="21" borderId="34" applyNumberFormat="0" applyProtection="0">
      <alignment horizontal="right" vertical="center"/>
    </xf>
    <xf numFmtId="4" fontId="33" fillId="21" borderId="34" applyNumberFormat="0" applyProtection="0">
      <alignment horizontal="right" vertical="center"/>
    </xf>
    <xf numFmtId="4" fontId="33" fillId="22" borderId="34" applyNumberFormat="0" applyProtection="0">
      <alignment horizontal="right" vertical="center"/>
    </xf>
    <xf numFmtId="4" fontId="33" fillId="22" borderId="34" applyNumberFormat="0" applyProtection="0">
      <alignment horizontal="right" vertical="center"/>
    </xf>
    <xf numFmtId="4" fontId="33" fillId="22" borderId="34" applyNumberFormat="0" applyProtection="0">
      <alignment horizontal="right" vertical="center"/>
    </xf>
    <xf numFmtId="4" fontId="33" fillId="22" borderId="34" applyNumberFormat="0" applyProtection="0">
      <alignment horizontal="right" vertical="center"/>
    </xf>
    <xf numFmtId="4" fontId="74" fillId="23" borderId="34" applyNumberFormat="0" applyProtection="0">
      <alignment horizontal="left" vertical="center" indent="1"/>
    </xf>
    <xf numFmtId="4" fontId="74" fillId="23" borderId="34" applyNumberFormat="0" applyProtection="0">
      <alignment horizontal="left" vertical="center" indent="1"/>
    </xf>
    <xf numFmtId="4" fontId="74" fillId="23" borderId="34" applyNumberFormat="0" applyProtection="0">
      <alignment horizontal="left" vertical="center" indent="1"/>
    </xf>
    <xf numFmtId="4" fontId="74" fillId="23" borderId="34" applyNumberFormat="0" applyProtection="0">
      <alignment horizontal="left" vertical="center" indent="1"/>
    </xf>
    <xf numFmtId="4" fontId="33" fillId="24" borderId="39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4" fontId="33" fillId="24" borderId="34" applyNumberFormat="0" applyProtection="0">
      <alignment horizontal="left" vertical="center" indent="1"/>
    </xf>
    <xf numFmtId="4" fontId="33" fillId="24" borderId="34" applyNumberFormat="0" applyProtection="0">
      <alignment horizontal="left" vertical="center" indent="1"/>
    </xf>
    <xf numFmtId="4" fontId="33" fillId="24" borderId="34" applyNumberFormat="0" applyProtection="0">
      <alignment horizontal="left" vertical="center" indent="1"/>
    </xf>
    <xf numFmtId="4" fontId="33" fillId="24" borderId="34" applyNumberFormat="0" applyProtection="0">
      <alignment horizontal="left" vertical="center" indent="1"/>
    </xf>
    <xf numFmtId="4" fontId="33" fillId="26" borderId="34" applyNumberFormat="0" applyProtection="0">
      <alignment horizontal="left" vertical="center" indent="1"/>
    </xf>
    <xf numFmtId="4" fontId="33" fillId="26" borderId="34" applyNumberFormat="0" applyProtection="0">
      <alignment horizontal="left" vertical="center" indent="1"/>
    </xf>
    <xf numFmtId="4" fontId="33" fillId="26" borderId="34" applyNumberFormat="0" applyProtection="0">
      <alignment horizontal="left" vertical="center" indent="1"/>
    </xf>
    <xf numFmtId="4" fontId="33" fillId="26" borderId="34" applyNumberFormat="0" applyProtection="0">
      <alignment horizontal="left" vertical="center" indent="1"/>
    </xf>
    <xf numFmtId="0" fontId="31" fillId="26" borderId="34" applyNumberFormat="0" applyProtection="0">
      <alignment horizontal="left" vertical="center" indent="1"/>
    </xf>
    <xf numFmtId="0" fontId="31" fillId="26" borderId="34" applyNumberFormat="0" applyProtection="0">
      <alignment horizontal="left" vertical="center" indent="1"/>
    </xf>
    <xf numFmtId="0" fontId="31" fillId="26" borderId="34" applyNumberFormat="0" applyProtection="0">
      <alignment horizontal="left" vertical="center" indent="1"/>
    </xf>
    <xf numFmtId="0" fontId="31" fillId="26" borderId="34" applyNumberFormat="0" applyProtection="0">
      <alignment horizontal="left" vertical="center" indent="1"/>
    </xf>
    <xf numFmtId="0" fontId="31" fillId="26" borderId="34" applyNumberFormat="0" applyProtection="0">
      <alignment horizontal="left" vertical="center" indent="1"/>
    </xf>
    <xf numFmtId="0" fontId="31" fillId="26" borderId="34" applyNumberFormat="0" applyProtection="0">
      <alignment horizontal="left" vertical="center" indent="1"/>
    </xf>
    <xf numFmtId="0" fontId="31" fillId="26" borderId="34" applyNumberFormat="0" applyProtection="0">
      <alignment horizontal="left" vertical="center" indent="1"/>
    </xf>
    <xf numFmtId="0" fontId="31" fillId="26" borderId="34" applyNumberFormat="0" applyProtection="0">
      <alignment horizontal="left" vertical="center" indent="1"/>
    </xf>
    <xf numFmtId="0" fontId="31" fillId="27" borderId="34" applyNumberFormat="0" applyProtection="0">
      <alignment horizontal="left" vertical="center" indent="1"/>
    </xf>
    <xf numFmtId="0" fontId="31" fillId="27" borderId="34" applyNumberFormat="0" applyProtection="0">
      <alignment horizontal="left" vertical="center" indent="1"/>
    </xf>
    <xf numFmtId="0" fontId="31" fillId="27" borderId="34" applyNumberFormat="0" applyProtection="0">
      <alignment horizontal="left" vertical="center" indent="1"/>
    </xf>
    <xf numFmtId="0" fontId="31" fillId="27" borderId="34" applyNumberFormat="0" applyProtection="0">
      <alignment horizontal="left" vertical="center" indent="1"/>
    </xf>
    <xf numFmtId="0" fontId="31" fillId="27" borderId="34" applyNumberFormat="0" applyProtection="0">
      <alignment horizontal="left" vertical="center" indent="1"/>
    </xf>
    <xf numFmtId="0" fontId="31" fillId="27" borderId="34" applyNumberFormat="0" applyProtection="0">
      <alignment horizontal="left" vertical="center" indent="1"/>
    </xf>
    <xf numFmtId="0" fontId="31" fillId="27" borderId="34" applyNumberFormat="0" applyProtection="0">
      <alignment horizontal="left" vertical="center" indent="1"/>
    </xf>
    <xf numFmtId="0" fontId="31" fillId="27" borderId="34" applyNumberFormat="0" applyProtection="0">
      <alignment horizontal="left" vertical="center" indent="1"/>
    </xf>
    <xf numFmtId="0" fontId="31" fillId="28" borderId="34" applyNumberFormat="0" applyProtection="0">
      <alignment horizontal="left" vertical="center" indent="1"/>
    </xf>
    <xf numFmtId="0" fontId="31" fillId="28" borderId="34" applyNumberFormat="0" applyProtection="0">
      <alignment horizontal="left" vertical="center" indent="1"/>
    </xf>
    <xf numFmtId="0" fontId="31" fillId="28" borderId="34" applyNumberFormat="0" applyProtection="0">
      <alignment horizontal="left" vertical="center" indent="1"/>
    </xf>
    <xf numFmtId="0" fontId="31" fillId="28" borderId="34" applyNumberFormat="0" applyProtection="0">
      <alignment horizontal="left" vertical="center" indent="1"/>
    </xf>
    <xf numFmtId="0" fontId="31" fillId="28" borderId="34" applyNumberFormat="0" applyProtection="0">
      <alignment horizontal="left" vertical="center" indent="1"/>
    </xf>
    <xf numFmtId="0" fontId="31" fillId="28" borderId="34" applyNumberFormat="0" applyProtection="0">
      <alignment horizontal="left" vertical="center" indent="1"/>
    </xf>
    <xf numFmtId="0" fontId="31" fillId="28" borderId="34" applyNumberFormat="0" applyProtection="0">
      <alignment horizontal="left" vertical="center" indent="1"/>
    </xf>
    <xf numFmtId="0" fontId="31" fillId="28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23" fillId="0" borderId="0"/>
    <xf numFmtId="0" fontId="94" fillId="54" borderId="44" applyBorder="0"/>
    <xf numFmtId="0" fontId="94" fillId="54" borderId="44" applyBorder="0"/>
    <xf numFmtId="0" fontId="94" fillId="54" borderId="44" applyBorder="0"/>
    <xf numFmtId="0" fontId="94" fillId="54" borderId="44" applyBorder="0"/>
    <xf numFmtId="0" fontId="94" fillId="54" borderId="44" applyBorder="0"/>
    <xf numFmtId="0" fontId="94" fillId="54" borderId="44" applyBorder="0"/>
    <xf numFmtId="4" fontId="33" fillId="29" borderId="34" applyNumberFormat="0" applyProtection="0">
      <alignment vertical="center"/>
    </xf>
    <xf numFmtId="4" fontId="33" fillId="29" borderId="34" applyNumberFormat="0" applyProtection="0">
      <alignment vertical="center"/>
    </xf>
    <xf numFmtId="4" fontId="33" fillId="29" borderId="34" applyNumberFormat="0" applyProtection="0">
      <alignment vertical="center"/>
    </xf>
    <xf numFmtId="4" fontId="33" fillId="29" borderId="34" applyNumberFormat="0" applyProtection="0">
      <alignment vertical="center"/>
    </xf>
    <xf numFmtId="4" fontId="73" fillId="29" borderId="34" applyNumberFormat="0" applyProtection="0">
      <alignment vertical="center"/>
    </xf>
    <xf numFmtId="4" fontId="73" fillId="29" borderId="34" applyNumberFormat="0" applyProtection="0">
      <alignment vertical="center"/>
    </xf>
    <xf numFmtId="4" fontId="73" fillId="29" borderId="34" applyNumberFormat="0" applyProtection="0">
      <alignment vertical="center"/>
    </xf>
    <xf numFmtId="4" fontId="73" fillId="29" borderId="34" applyNumberFormat="0" applyProtection="0">
      <alignment vertical="center"/>
    </xf>
    <xf numFmtId="4" fontId="33" fillId="29" borderId="34" applyNumberFormat="0" applyProtection="0">
      <alignment horizontal="left" vertical="center" indent="1"/>
    </xf>
    <xf numFmtId="4" fontId="33" fillId="29" borderId="34" applyNumberFormat="0" applyProtection="0">
      <alignment horizontal="left" vertical="center" indent="1"/>
    </xf>
    <xf numFmtId="4" fontId="33" fillId="29" borderId="34" applyNumberFormat="0" applyProtection="0">
      <alignment horizontal="left" vertical="center" indent="1"/>
    </xf>
    <xf numFmtId="4" fontId="33" fillId="29" borderId="34" applyNumberFormat="0" applyProtection="0">
      <alignment horizontal="left" vertical="center" indent="1"/>
    </xf>
    <xf numFmtId="4" fontId="33" fillId="29" borderId="34" applyNumberFormat="0" applyProtection="0">
      <alignment horizontal="left" vertical="center" indent="1"/>
    </xf>
    <xf numFmtId="4" fontId="33" fillId="29" borderId="34" applyNumberFormat="0" applyProtection="0">
      <alignment horizontal="left" vertical="center" indent="1"/>
    </xf>
    <xf numFmtId="4" fontId="33" fillId="29" borderId="34" applyNumberFormat="0" applyProtection="0">
      <alignment horizontal="left" vertical="center" indent="1"/>
    </xf>
    <xf numFmtId="4" fontId="33" fillId="29" borderId="34" applyNumberFormat="0" applyProtection="0">
      <alignment horizontal="left" vertical="center" indent="1"/>
    </xf>
    <xf numFmtId="4" fontId="33" fillId="24" borderId="34" applyNumberFormat="0" applyProtection="0">
      <alignment horizontal="right" vertical="center"/>
    </xf>
    <xf numFmtId="4" fontId="33" fillId="24" borderId="34" applyNumberFormat="0" applyProtection="0">
      <alignment horizontal="right" vertical="center"/>
    </xf>
    <xf numFmtId="4" fontId="33" fillId="24" borderId="34" applyNumberFormat="0" applyProtection="0">
      <alignment horizontal="right" vertical="center"/>
    </xf>
    <xf numFmtId="4" fontId="33" fillId="24" borderId="34" applyNumberFormat="0" applyProtection="0">
      <alignment horizontal="right" vertical="center"/>
    </xf>
    <xf numFmtId="4" fontId="61" fillId="0" borderId="40" applyNumberFormat="0" applyProtection="0">
      <alignment horizontal="right" vertical="center"/>
    </xf>
    <xf numFmtId="4" fontId="73" fillId="24" borderId="34" applyNumberFormat="0" applyProtection="0">
      <alignment horizontal="right" vertical="center"/>
    </xf>
    <xf numFmtId="4" fontId="73" fillId="24" borderId="34" applyNumberFormat="0" applyProtection="0">
      <alignment horizontal="right" vertical="center"/>
    </xf>
    <xf numFmtId="4" fontId="73" fillId="24" borderId="34" applyNumberFormat="0" applyProtection="0">
      <alignment horizontal="right" vertical="center"/>
    </xf>
    <xf numFmtId="4" fontId="73" fillId="24" borderId="34" applyNumberFormat="0" applyProtection="0">
      <alignment horizontal="right" vertical="center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31" fillId="13" borderId="34" applyNumberFormat="0" applyProtection="0">
      <alignment horizontal="left" vertical="center" indent="1"/>
    </xf>
    <xf numFmtId="0" fontId="61" fillId="55" borderId="8"/>
    <xf numFmtId="0" fontId="61" fillId="55" borderId="8"/>
    <xf numFmtId="4" fontId="77" fillId="24" borderId="34" applyNumberFormat="0" applyProtection="0">
      <alignment horizontal="right" vertical="center"/>
    </xf>
    <xf numFmtId="4" fontId="77" fillId="24" borderId="34" applyNumberFormat="0" applyProtection="0">
      <alignment horizontal="right" vertical="center"/>
    </xf>
    <xf numFmtId="4" fontId="77" fillId="24" borderId="34" applyNumberFormat="0" applyProtection="0">
      <alignment horizontal="right" vertical="center"/>
    </xf>
    <xf numFmtId="4" fontId="77" fillId="24" borderId="34" applyNumberFormat="0" applyProtection="0">
      <alignment horizontal="right" vertical="center"/>
    </xf>
    <xf numFmtId="0" fontId="72" fillId="1" borderId="15" applyNumberFormat="0" applyFont="0" applyAlignment="0">
      <alignment horizontal="center"/>
    </xf>
    <xf numFmtId="0" fontId="72" fillId="1" borderId="15" applyNumberFormat="0" applyFont="0" applyAlignment="0">
      <alignment horizontal="center"/>
    </xf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23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3" fillId="0" borderId="0"/>
    <xf numFmtId="0" fontId="20" fillId="0" borderId="0">
      <alignment vertical="center"/>
    </xf>
    <xf numFmtId="0" fontId="23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/>
    <xf numFmtId="0" fontId="20" fillId="0" borderId="0">
      <alignment vertical="center"/>
    </xf>
    <xf numFmtId="9" fontId="23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3" fillId="0" borderId="0" applyFont="0" applyFill="0" applyBorder="0" applyAlignment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1" fillId="0" borderId="0"/>
    <xf numFmtId="3" fontId="40" fillId="0" borderId="45"/>
    <xf numFmtId="3" fontId="40" fillId="0" borderId="45"/>
    <xf numFmtId="3" fontId="40" fillId="0" borderId="45"/>
    <xf numFmtId="3" fontId="40" fillId="0" borderId="45"/>
    <xf numFmtId="3" fontId="40" fillId="0" borderId="45"/>
    <xf numFmtId="3" fontId="40" fillId="0" borderId="45"/>
    <xf numFmtId="196" fontId="56" fillId="0" borderId="45" applyFill="0" applyBorder="0" applyAlignment="0"/>
    <xf numFmtId="196" fontId="56" fillId="0" borderId="45" applyFill="0" applyBorder="0" applyAlignment="0"/>
    <xf numFmtId="10" fontId="61" fillId="11" borderId="45" applyNumberFormat="0" applyBorder="0" applyAlignment="0" applyProtection="0"/>
    <xf numFmtId="10" fontId="61" fillId="11" borderId="45" applyNumberFormat="0" applyBorder="0" applyAlignment="0" applyProtection="0"/>
    <xf numFmtId="0" fontId="61" fillId="55" borderId="45"/>
    <xf numFmtId="0" fontId="61" fillId="55" borderId="45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0" borderId="63" applyNumberFormat="0" applyFill="0" applyAlignment="0" applyProtection="0">
      <alignment vertical="center"/>
    </xf>
    <xf numFmtId="0" fontId="99" fillId="0" borderId="64" applyNumberFormat="0" applyFill="0" applyAlignment="0" applyProtection="0">
      <alignment vertical="center"/>
    </xf>
    <xf numFmtId="0" fontId="100" fillId="0" borderId="65" applyNumberFormat="0" applyFill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56" borderId="0" applyNumberFormat="0" applyBorder="0" applyAlignment="0" applyProtection="0">
      <alignment vertical="center"/>
    </xf>
    <xf numFmtId="0" fontId="102" fillId="57" borderId="0" applyNumberFormat="0" applyBorder="0" applyAlignment="0" applyProtection="0">
      <alignment vertical="center"/>
    </xf>
    <xf numFmtId="0" fontId="103" fillId="58" borderId="0" applyNumberFormat="0" applyBorder="0" applyAlignment="0" applyProtection="0">
      <alignment vertical="center"/>
    </xf>
    <xf numFmtId="0" fontId="104" fillId="59" borderId="66" applyNumberFormat="0" applyAlignment="0" applyProtection="0">
      <alignment vertical="center"/>
    </xf>
    <xf numFmtId="0" fontId="105" fillId="60" borderId="67" applyNumberFormat="0" applyAlignment="0" applyProtection="0">
      <alignment vertical="center"/>
    </xf>
    <xf numFmtId="0" fontId="106" fillId="60" borderId="66" applyNumberFormat="0" applyAlignment="0" applyProtection="0">
      <alignment vertical="center"/>
    </xf>
    <xf numFmtId="0" fontId="107" fillId="0" borderId="68" applyNumberFormat="0" applyFill="0" applyAlignment="0" applyProtection="0">
      <alignment vertical="center"/>
    </xf>
    <xf numFmtId="0" fontId="108" fillId="61" borderId="69" applyNumberFormat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0" borderId="71" applyNumberFormat="0" applyFill="0" applyAlignment="0" applyProtection="0">
      <alignment vertical="center"/>
    </xf>
    <xf numFmtId="0" fontId="112" fillId="63" borderId="0" applyNumberFormat="0" applyBorder="0" applyAlignment="0" applyProtection="0">
      <alignment vertical="center"/>
    </xf>
    <xf numFmtId="0" fontId="18" fillId="64" borderId="0" applyNumberFormat="0" applyBorder="0" applyAlignment="0" applyProtection="0">
      <alignment vertical="center"/>
    </xf>
    <xf numFmtId="0" fontId="18" fillId="65" borderId="0" applyNumberFormat="0" applyBorder="0" applyAlignment="0" applyProtection="0">
      <alignment vertical="center"/>
    </xf>
    <xf numFmtId="0" fontId="112" fillId="66" borderId="0" applyNumberFormat="0" applyBorder="0" applyAlignment="0" applyProtection="0">
      <alignment vertical="center"/>
    </xf>
    <xf numFmtId="0" fontId="112" fillId="67" borderId="0" applyNumberFormat="0" applyBorder="0" applyAlignment="0" applyProtection="0">
      <alignment vertical="center"/>
    </xf>
    <xf numFmtId="0" fontId="18" fillId="68" borderId="0" applyNumberFormat="0" applyBorder="0" applyAlignment="0" applyProtection="0">
      <alignment vertical="center"/>
    </xf>
    <xf numFmtId="0" fontId="18" fillId="69" borderId="0" applyNumberFormat="0" applyBorder="0" applyAlignment="0" applyProtection="0">
      <alignment vertical="center"/>
    </xf>
    <xf numFmtId="0" fontId="112" fillId="70" borderId="0" applyNumberFormat="0" applyBorder="0" applyAlignment="0" applyProtection="0">
      <alignment vertical="center"/>
    </xf>
    <xf numFmtId="0" fontId="112" fillId="71" borderId="0" applyNumberFormat="0" applyBorder="0" applyAlignment="0" applyProtection="0">
      <alignment vertical="center"/>
    </xf>
    <xf numFmtId="0" fontId="18" fillId="72" borderId="0" applyNumberFormat="0" applyBorder="0" applyAlignment="0" applyProtection="0">
      <alignment vertical="center"/>
    </xf>
    <xf numFmtId="0" fontId="18" fillId="73" borderId="0" applyNumberFormat="0" applyBorder="0" applyAlignment="0" applyProtection="0">
      <alignment vertical="center"/>
    </xf>
    <xf numFmtId="0" fontId="112" fillId="74" borderId="0" applyNumberFormat="0" applyBorder="0" applyAlignment="0" applyProtection="0">
      <alignment vertical="center"/>
    </xf>
    <xf numFmtId="0" fontId="112" fillId="75" borderId="0" applyNumberFormat="0" applyBorder="0" applyAlignment="0" applyProtection="0">
      <alignment vertical="center"/>
    </xf>
    <xf numFmtId="0" fontId="18" fillId="76" borderId="0" applyNumberFormat="0" applyBorder="0" applyAlignment="0" applyProtection="0">
      <alignment vertical="center"/>
    </xf>
    <xf numFmtId="0" fontId="18" fillId="77" borderId="0" applyNumberFormat="0" applyBorder="0" applyAlignment="0" applyProtection="0">
      <alignment vertical="center"/>
    </xf>
    <xf numFmtId="0" fontId="112" fillId="78" borderId="0" applyNumberFormat="0" applyBorder="0" applyAlignment="0" applyProtection="0">
      <alignment vertical="center"/>
    </xf>
    <xf numFmtId="0" fontId="112" fillId="79" borderId="0" applyNumberFormat="0" applyBorder="0" applyAlignment="0" applyProtection="0">
      <alignment vertical="center"/>
    </xf>
    <xf numFmtId="0" fontId="18" fillId="80" borderId="0" applyNumberFormat="0" applyBorder="0" applyAlignment="0" applyProtection="0">
      <alignment vertical="center"/>
    </xf>
    <xf numFmtId="0" fontId="18" fillId="81" borderId="0" applyNumberFormat="0" applyBorder="0" applyAlignment="0" applyProtection="0">
      <alignment vertical="center"/>
    </xf>
    <xf numFmtId="0" fontId="112" fillId="82" borderId="0" applyNumberFormat="0" applyBorder="0" applyAlignment="0" applyProtection="0">
      <alignment vertical="center"/>
    </xf>
    <xf numFmtId="0" fontId="112" fillId="83" borderId="0" applyNumberFormat="0" applyBorder="0" applyAlignment="0" applyProtection="0">
      <alignment vertical="center"/>
    </xf>
    <xf numFmtId="0" fontId="18" fillId="84" borderId="0" applyNumberFormat="0" applyBorder="0" applyAlignment="0" applyProtection="0">
      <alignment vertical="center"/>
    </xf>
    <xf numFmtId="0" fontId="18" fillId="85" borderId="0" applyNumberFormat="0" applyBorder="0" applyAlignment="0" applyProtection="0">
      <alignment vertical="center"/>
    </xf>
    <xf numFmtId="0" fontId="112" fillId="86" borderId="0" applyNumberFormat="0" applyBorder="0" applyAlignment="0" applyProtection="0">
      <alignment vertical="center"/>
    </xf>
    <xf numFmtId="0" fontId="18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0" fontId="18" fillId="62" borderId="70" applyNumberFormat="0" applyFont="0" applyAlignment="0" applyProtection="0">
      <alignment vertical="center"/>
    </xf>
    <xf numFmtId="0" fontId="21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63" fillId="0" borderId="46">
      <alignment horizontal="left" vertical="center"/>
    </xf>
    <xf numFmtId="4" fontId="33" fillId="2" borderId="72" applyNumberFormat="0" applyProtection="0">
      <alignment vertical="center"/>
    </xf>
    <xf numFmtId="4" fontId="73" fillId="2" borderId="72" applyNumberFormat="0" applyProtection="0">
      <alignment vertical="center"/>
    </xf>
    <xf numFmtId="4" fontId="33" fillId="2" borderId="72" applyNumberFormat="0" applyProtection="0">
      <alignment horizontal="left" vertical="center" indent="1"/>
    </xf>
    <xf numFmtId="4" fontId="33" fillId="2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4" fontId="33" fillId="14" borderId="72" applyNumberFormat="0" applyProtection="0">
      <alignment horizontal="right" vertical="center"/>
    </xf>
    <xf numFmtId="4" fontId="33" fillId="15" borderId="72" applyNumberFormat="0" applyProtection="0">
      <alignment horizontal="right" vertical="center"/>
    </xf>
    <xf numFmtId="4" fontId="33" fillId="16" borderId="72" applyNumberFormat="0" applyProtection="0">
      <alignment horizontal="right" vertical="center"/>
    </xf>
    <xf numFmtId="4" fontId="33" fillId="17" borderId="72" applyNumberFormat="0" applyProtection="0">
      <alignment horizontal="right" vertical="center"/>
    </xf>
    <xf numFmtId="4" fontId="33" fillId="18" borderId="72" applyNumberFormat="0" applyProtection="0">
      <alignment horizontal="right" vertical="center"/>
    </xf>
    <xf numFmtId="4" fontId="33" fillId="19" borderId="72" applyNumberFormat="0" applyProtection="0">
      <alignment horizontal="right" vertical="center"/>
    </xf>
    <xf numFmtId="4" fontId="33" fillId="20" borderId="72" applyNumberFormat="0" applyProtection="0">
      <alignment horizontal="right" vertical="center"/>
    </xf>
    <xf numFmtId="4" fontId="33" fillId="21" borderId="72" applyNumberFormat="0" applyProtection="0">
      <alignment horizontal="right" vertical="center"/>
    </xf>
    <xf numFmtId="4" fontId="33" fillId="22" borderId="72" applyNumberFormat="0" applyProtection="0">
      <alignment horizontal="right" vertical="center"/>
    </xf>
    <xf numFmtId="4" fontId="74" fillId="23" borderId="72" applyNumberFormat="0" applyProtection="0">
      <alignment horizontal="left" vertical="center" indent="1"/>
    </xf>
    <xf numFmtId="4" fontId="33" fillId="24" borderId="73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4" fontId="33" fillId="24" borderId="72" applyNumberFormat="0" applyProtection="0">
      <alignment horizontal="left" vertical="center" indent="1"/>
    </xf>
    <xf numFmtId="4" fontId="33" fillId="26" borderId="72" applyNumberFormat="0" applyProtection="0">
      <alignment horizontal="left" vertical="center" indent="1"/>
    </xf>
    <xf numFmtId="0" fontId="31" fillId="26" borderId="72" applyNumberFormat="0" applyProtection="0">
      <alignment horizontal="left" vertical="center" indent="1"/>
    </xf>
    <xf numFmtId="0" fontId="31" fillId="26" borderId="72" applyNumberFormat="0" applyProtection="0">
      <alignment horizontal="left" vertical="center" indent="1"/>
    </xf>
    <xf numFmtId="0" fontId="31" fillId="27" borderId="72" applyNumberFormat="0" applyProtection="0">
      <alignment horizontal="left" vertical="center" indent="1"/>
    </xf>
    <xf numFmtId="0" fontId="31" fillId="27" borderId="72" applyNumberFormat="0" applyProtection="0">
      <alignment horizontal="left" vertical="center" indent="1"/>
    </xf>
    <xf numFmtId="0" fontId="31" fillId="28" borderId="72" applyNumberFormat="0" applyProtection="0">
      <alignment horizontal="left" vertical="center" indent="1"/>
    </xf>
    <xf numFmtId="0" fontId="31" fillId="28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4" fontId="33" fillId="29" borderId="72" applyNumberFormat="0" applyProtection="0">
      <alignment vertical="center"/>
    </xf>
    <xf numFmtId="4" fontId="73" fillId="29" borderId="72" applyNumberFormat="0" applyProtection="0">
      <alignment vertical="center"/>
    </xf>
    <xf numFmtId="4" fontId="33" fillId="29" borderId="72" applyNumberFormat="0" applyProtection="0">
      <alignment horizontal="left" vertical="center" indent="1"/>
    </xf>
    <xf numFmtId="4" fontId="33" fillId="29" borderId="72" applyNumberFormat="0" applyProtection="0">
      <alignment horizontal="left" vertical="center" indent="1"/>
    </xf>
    <xf numFmtId="4" fontId="33" fillId="24" borderId="72" applyNumberFormat="0" applyProtection="0">
      <alignment horizontal="right" vertical="center"/>
    </xf>
    <xf numFmtId="4" fontId="73" fillId="24" borderId="72" applyNumberFormat="0" applyProtection="0">
      <alignment horizontal="right" vertical="center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4" fontId="77" fillId="24" borderId="72" applyNumberFormat="0" applyProtection="0">
      <alignment horizontal="right" vertical="center"/>
    </xf>
    <xf numFmtId="0" fontId="72" fillId="1" borderId="46" applyNumberFormat="0" applyFont="0" applyAlignment="0">
      <alignment horizontal="center"/>
    </xf>
    <xf numFmtId="0" fontId="17" fillId="0" borderId="0">
      <alignment vertical="center"/>
    </xf>
    <xf numFmtId="0" fontId="21" fillId="0" borderId="0"/>
    <xf numFmtId="0" fontId="83" fillId="0" borderId="0">
      <protection locked="0"/>
    </xf>
    <xf numFmtId="41" fontId="17" fillId="0" borderId="0" applyFont="0" applyFill="0" applyBorder="0" applyAlignment="0" applyProtection="0">
      <alignment vertical="center"/>
    </xf>
    <xf numFmtId="0" fontId="21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5" fillId="0" borderId="0"/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7" fillId="0" borderId="0">
      <alignment vertical="center"/>
    </xf>
    <xf numFmtId="0" fontId="1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31" fillId="105" borderId="72" applyNumberFormat="0" applyAlignment="0" applyProtection="0">
      <alignment vertical="center"/>
    </xf>
    <xf numFmtId="0" fontId="131" fillId="105" borderId="72" applyNumberFormat="0" applyAlignment="0" applyProtection="0">
      <alignment vertical="center"/>
    </xf>
    <xf numFmtId="0" fontId="130" fillId="89" borderId="0" applyNumberFormat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82" applyNumberFormat="0" applyFill="0" applyAlignment="0" applyProtection="0">
      <alignment vertical="center"/>
    </xf>
    <xf numFmtId="0" fontId="127" fillId="0" borderId="81" applyNumberFormat="0" applyFill="0" applyAlignment="0" applyProtection="0">
      <alignment vertical="center"/>
    </xf>
    <xf numFmtId="0" fontId="126" fillId="0" borderId="80" applyNumberFormat="0" applyFill="0" applyAlignment="0" applyProtection="0">
      <alignment vertical="center"/>
    </xf>
    <xf numFmtId="0" fontId="125" fillId="92" borderId="76" applyNumberFormat="0" applyAlignment="0" applyProtection="0">
      <alignment vertical="center"/>
    </xf>
    <xf numFmtId="0" fontId="125" fillId="92" borderId="76" applyNumberFormat="0" applyAlignment="0" applyProtection="0">
      <alignment vertical="center"/>
    </xf>
    <xf numFmtId="0" fontId="114" fillId="0" borderId="79" applyNumberFormat="0" applyFill="0" applyAlignment="0" applyProtection="0">
      <alignment vertical="center"/>
    </xf>
    <xf numFmtId="0" fontId="114" fillId="0" borderId="79" applyNumberFormat="0" applyFill="0" applyAlignment="0" applyProtection="0">
      <alignment vertical="center"/>
    </xf>
    <xf numFmtId="0" fontId="124" fillId="0" borderId="78" applyNumberFormat="0" applyFill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1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1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41" fontId="115" fillId="0" borderId="0" applyFont="0" applyFill="0" applyBorder="0" applyAlignment="0" applyProtection="0"/>
    <xf numFmtId="0" fontId="123" fillId="107" borderId="41" applyNumberFormat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1" fillId="106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15" fillId="0" borderId="0" applyFont="0" applyFill="0" applyBorder="0" applyAlignment="0" applyProtection="0"/>
    <xf numFmtId="0" fontId="21" fillId="8" borderId="77" applyNumberFormat="0" applyFont="0" applyAlignment="0" applyProtection="0">
      <alignment vertical="center"/>
    </xf>
    <xf numFmtId="0" fontId="21" fillId="8" borderId="77" applyNumberFormat="0" applyFont="0" applyAlignment="0" applyProtection="0">
      <alignment vertical="center"/>
    </xf>
    <xf numFmtId="0" fontId="120" fillId="88" borderId="0" applyNumberFormat="0" applyBorder="0" applyAlignment="0" applyProtection="0">
      <alignment vertical="center"/>
    </xf>
    <xf numFmtId="0" fontId="119" fillId="105" borderId="76" applyNumberFormat="0" applyAlignment="0" applyProtection="0">
      <alignment vertical="center"/>
    </xf>
    <xf numFmtId="0" fontId="119" fillId="105" borderId="76" applyNumberFormat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7" fillId="104" borderId="0" applyNumberFormat="0" applyBorder="0" applyAlignment="0" applyProtection="0">
      <alignment vertical="center"/>
    </xf>
    <xf numFmtId="0" fontId="117" fillId="99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103" borderId="0" applyNumberFormat="0" applyBorder="0" applyAlignment="0" applyProtection="0">
      <alignment vertical="center"/>
    </xf>
    <xf numFmtId="0" fontId="117" fillId="102" borderId="0" applyNumberFormat="0" applyBorder="0" applyAlignment="0" applyProtection="0">
      <alignment vertical="center"/>
    </xf>
    <xf numFmtId="0" fontId="117" fillId="101" borderId="0" applyNumberFormat="0" applyBorder="0" applyAlignment="0" applyProtection="0">
      <alignment vertical="center"/>
    </xf>
    <xf numFmtId="0" fontId="117" fillId="100" borderId="0" applyNumberFormat="0" applyBorder="0" applyAlignment="0" applyProtection="0">
      <alignment vertical="center"/>
    </xf>
    <xf numFmtId="0" fontId="117" fillId="99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3" fillId="96" borderId="0" applyNumberFormat="0" applyBorder="0" applyAlignment="0" applyProtection="0">
      <alignment vertical="center"/>
    </xf>
    <xf numFmtId="0" fontId="113" fillId="93" borderId="0" applyNumberFormat="0" applyBorder="0" applyAlignment="0" applyProtection="0">
      <alignment vertical="center"/>
    </xf>
    <xf numFmtId="0" fontId="113" fillId="90" borderId="0" applyNumberFormat="0" applyBorder="0" applyAlignment="0" applyProtection="0">
      <alignment vertical="center"/>
    </xf>
    <xf numFmtId="0" fontId="113" fillId="95" borderId="0" applyNumberFormat="0" applyBorder="0" applyAlignment="0" applyProtection="0">
      <alignment vertical="center"/>
    </xf>
    <xf numFmtId="0" fontId="113" fillId="94" borderId="0" applyNumberFormat="0" applyBorder="0" applyAlignment="0" applyProtection="0">
      <alignment vertical="center"/>
    </xf>
    <xf numFmtId="0" fontId="113" fillId="93" borderId="0" applyNumberFormat="0" applyBorder="0" applyAlignment="0" applyProtection="0">
      <alignment vertical="center"/>
    </xf>
    <xf numFmtId="0" fontId="113" fillId="92" borderId="0" applyNumberFormat="0" applyBorder="0" applyAlignment="0" applyProtection="0">
      <alignment vertical="center"/>
    </xf>
    <xf numFmtId="0" fontId="113" fillId="91" borderId="0" applyNumberFormat="0" applyBorder="0" applyAlignment="0" applyProtection="0">
      <alignment vertical="center"/>
    </xf>
    <xf numFmtId="0" fontId="113" fillId="90" borderId="0" applyNumberFormat="0" applyBorder="0" applyAlignment="0" applyProtection="0">
      <alignment vertical="center"/>
    </xf>
    <xf numFmtId="0" fontId="113" fillId="89" borderId="0" applyNumberFormat="0" applyBorder="0" applyAlignment="0" applyProtection="0">
      <alignment vertical="center"/>
    </xf>
    <xf numFmtId="0" fontId="113" fillId="88" borderId="0" applyNumberFormat="0" applyBorder="0" applyAlignment="0" applyProtection="0">
      <alignment vertical="center"/>
    </xf>
    <xf numFmtId="0" fontId="113" fillId="9" borderId="0" applyNumberFormat="0" applyBorder="0" applyAlignment="0" applyProtection="0">
      <alignment vertical="center"/>
    </xf>
    <xf numFmtId="0" fontId="33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3" fillId="0" borderId="0">
      <alignment vertical="top"/>
    </xf>
    <xf numFmtId="0" fontId="33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7" fillId="50" borderId="74" applyNumberFormat="0" applyAlignment="0" applyProtection="0"/>
    <xf numFmtId="0" fontId="87" fillId="50" borderId="74" applyNumberFormat="0" applyAlignment="0" applyProtection="0"/>
    <xf numFmtId="0" fontId="87" fillId="50" borderId="74" applyNumberFormat="0" applyAlignment="0" applyProtection="0"/>
    <xf numFmtId="0" fontId="87" fillId="50" borderId="74" applyNumberFormat="0" applyAlignment="0" applyProtection="0"/>
    <xf numFmtId="0" fontId="87" fillId="50" borderId="74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3" fillId="0" borderId="46">
      <alignment horizontal="left" vertical="center"/>
    </xf>
    <xf numFmtId="0" fontId="63" fillId="0" borderId="46">
      <alignment horizontal="left" vertical="center"/>
    </xf>
    <xf numFmtId="0" fontId="21" fillId="0" borderId="0">
      <alignment vertical="center"/>
    </xf>
    <xf numFmtId="0" fontId="21" fillId="0" borderId="0">
      <alignment vertical="center"/>
    </xf>
    <xf numFmtId="0" fontId="91" fillId="48" borderId="74" applyNumberFormat="0" applyAlignment="0" applyProtection="0"/>
    <xf numFmtId="0" fontId="33" fillId="0" borderId="0">
      <alignment vertical="top"/>
    </xf>
    <xf numFmtId="0" fontId="91" fillId="48" borderId="74" applyNumberFormat="0" applyAlignment="0" applyProtection="0"/>
    <xf numFmtId="0" fontId="91" fillId="48" borderId="74" applyNumberFormat="0" applyAlignment="0" applyProtection="0"/>
    <xf numFmtId="0" fontId="91" fillId="48" borderId="74" applyNumberFormat="0" applyAlignment="0" applyProtection="0"/>
    <xf numFmtId="0" fontId="91" fillId="48" borderId="74" applyNumberFormat="0" applyAlignment="0" applyProtection="0"/>
    <xf numFmtId="0" fontId="91" fillId="48" borderId="74" applyNumberFormat="0" applyAlignment="0" applyProtection="0"/>
    <xf numFmtId="0" fontId="91" fillId="48" borderId="74" applyNumberFormat="0" applyAlignment="0" applyProtection="0"/>
    <xf numFmtId="0" fontId="91" fillId="48" borderId="74" applyNumberFormat="0" applyAlignment="0" applyProtection="0"/>
    <xf numFmtId="0" fontId="91" fillId="48" borderId="74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16" fillId="0" borderId="0"/>
    <xf numFmtId="0" fontId="116" fillId="0" borderId="0"/>
    <xf numFmtId="0" fontId="33" fillId="0" borderId="0">
      <alignment vertical="top"/>
    </xf>
    <xf numFmtId="0" fontId="33" fillId="0" borderId="0">
      <alignment vertical="top"/>
    </xf>
    <xf numFmtId="0" fontId="33" fillId="0" borderId="0">
      <alignment vertical="top"/>
    </xf>
    <xf numFmtId="0" fontId="116" fillId="0" borderId="0"/>
    <xf numFmtId="0" fontId="33" fillId="0" borderId="0">
      <alignment vertical="top"/>
    </xf>
    <xf numFmtId="0" fontId="23" fillId="0" borderId="0"/>
    <xf numFmtId="0" fontId="23" fillId="0" borderId="0"/>
    <xf numFmtId="0" fontId="23" fillId="0" borderId="0"/>
    <xf numFmtId="0" fontId="61" fillId="47" borderId="74" applyNumberFormat="0" applyFont="0" applyAlignment="0" applyProtection="0"/>
    <xf numFmtId="0" fontId="61" fillId="47" borderId="74" applyNumberFormat="0" applyFont="0" applyAlignment="0" applyProtection="0"/>
    <xf numFmtId="0" fontId="61" fillId="47" borderId="74" applyNumberFormat="0" applyFont="0" applyAlignment="0" applyProtection="0"/>
    <xf numFmtId="0" fontId="61" fillId="47" borderId="74" applyNumberFormat="0" applyFont="0" applyAlignment="0" applyProtection="0"/>
    <xf numFmtId="0" fontId="61" fillId="47" borderId="74" applyNumberFormat="0" applyFont="0" applyAlignment="0" applyProtection="0"/>
    <xf numFmtId="0" fontId="23" fillId="0" borderId="0"/>
    <xf numFmtId="0" fontId="23" fillId="0" borderId="0"/>
    <xf numFmtId="0" fontId="93" fillId="50" borderId="72" applyNumberFormat="0" applyAlignment="0" applyProtection="0"/>
    <xf numFmtId="0" fontId="93" fillId="50" borderId="72" applyNumberFormat="0" applyAlignment="0" applyProtection="0"/>
    <xf numFmtId="0" fontId="93" fillId="50" borderId="72" applyNumberFormat="0" applyAlignment="0" applyProtection="0"/>
    <xf numFmtId="0" fontId="93" fillId="50" borderId="72" applyNumberFormat="0" applyAlignment="0" applyProtection="0"/>
    <xf numFmtId="0" fontId="93" fillId="50" borderId="72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" fontId="33" fillId="2" borderId="72" applyNumberFormat="0" applyProtection="0">
      <alignment vertical="center"/>
    </xf>
    <xf numFmtId="4" fontId="33" fillId="2" borderId="72" applyNumberFormat="0" applyProtection="0">
      <alignment vertical="center"/>
    </xf>
    <xf numFmtId="4" fontId="33" fillId="2" borderId="72" applyNumberFormat="0" applyProtection="0">
      <alignment vertical="center"/>
    </xf>
    <xf numFmtId="4" fontId="33" fillId="2" borderId="72" applyNumberFormat="0" applyProtection="0">
      <alignment vertical="center"/>
    </xf>
    <xf numFmtId="0" fontId="23" fillId="0" borderId="0"/>
    <xf numFmtId="4" fontId="73" fillId="2" borderId="72" applyNumberFormat="0" applyProtection="0">
      <alignment vertical="center"/>
    </xf>
    <xf numFmtId="4" fontId="73" fillId="2" borderId="72" applyNumberFormat="0" applyProtection="0">
      <alignment vertical="center"/>
    </xf>
    <xf numFmtId="4" fontId="73" fillId="2" borderId="72" applyNumberFormat="0" applyProtection="0">
      <alignment vertical="center"/>
    </xf>
    <xf numFmtId="4" fontId="73" fillId="2" borderId="72" applyNumberFormat="0" applyProtection="0">
      <alignment vertical="center"/>
    </xf>
    <xf numFmtId="0" fontId="23" fillId="0" borderId="0"/>
    <xf numFmtId="4" fontId="33" fillId="2" borderId="72" applyNumberFormat="0" applyProtection="0">
      <alignment horizontal="left" vertical="center" indent="1"/>
    </xf>
    <xf numFmtId="4" fontId="33" fillId="2" borderId="72" applyNumberFormat="0" applyProtection="0">
      <alignment horizontal="left" vertical="center" indent="1"/>
    </xf>
    <xf numFmtId="4" fontId="33" fillId="2" borderId="72" applyNumberFormat="0" applyProtection="0">
      <alignment horizontal="left" vertical="center" indent="1"/>
    </xf>
    <xf numFmtId="4" fontId="33" fillId="2" borderId="72" applyNumberFormat="0" applyProtection="0">
      <alignment horizontal="left" vertical="center" indent="1"/>
    </xf>
    <xf numFmtId="0" fontId="23" fillId="0" borderId="0"/>
    <xf numFmtId="4" fontId="33" fillId="2" borderId="72" applyNumberFormat="0" applyProtection="0">
      <alignment horizontal="left" vertical="center" indent="1"/>
    </xf>
    <xf numFmtId="4" fontId="33" fillId="2" borderId="72" applyNumberFormat="0" applyProtection="0">
      <alignment horizontal="left" vertical="center" indent="1"/>
    </xf>
    <xf numFmtId="4" fontId="33" fillId="2" borderId="72" applyNumberFormat="0" applyProtection="0">
      <alignment horizontal="left" vertical="center" indent="1"/>
    </xf>
    <xf numFmtId="4" fontId="33" fillId="2" borderId="72" applyNumberFormat="0" applyProtection="0">
      <alignment horizontal="left" vertical="center" indent="1"/>
    </xf>
    <xf numFmtId="0" fontId="23" fillId="0" borderId="0"/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23" fillId="0" borderId="0"/>
    <xf numFmtId="4" fontId="33" fillId="14" borderId="72" applyNumberFormat="0" applyProtection="0">
      <alignment horizontal="right" vertical="center"/>
    </xf>
    <xf numFmtId="4" fontId="33" fillId="14" borderId="72" applyNumberFormat="0" applyProtection="0">
      <alignment horizontal="right" vertical="center"/>
    </xf>
    <xf numFmtId="4" fontId="33" fillId="14" borderId="72" applyNumberFormat="0" applyProtection="0">
      <alignment horizontal="right" vertical="center"/>
    </xf>
    <xf numFmtId="4" fontId="33" fillId="14" borderId="72" applyNumberFormat="0" applyProtection="0">
      <alignment horizontal="right" vertical="center"/>
    </xf>
    <xf numFmtId="4" fontId="33" fillId="15" borderId="72" applyNumberFormat="0" applyProtection="0">
      <alignment horizontal="right" vertical="center"/>
    </xf>
    <xf numFmtId="4" fontId="33" fillId="15" borderId="72" applyNumberFormat="0" applyProtection="0">
      <alignment horizontal="right" vertical="center"/>
    </xf>
    <xf numFmtId="4" fontId="33" fillId="15" borderId="72" applyNumberFormat="0" applyProtection="0">
      <alignment horizontal="right" vertical="center"/>
    </xf>
    <xf numFmtId="4" fontId="33" fillId="15" borderId="72" applyNumberFormat="0" applyProtection="0">
      <alignment horizontal="right" vertical="center"/>
    </xf>
    <xf numFmtId="4" fontId="33" fillId="16" borderId="72" applyNumberFormat="0" applyProtection="0">
      <alignment horizontal="right" vertical="center"/>
    </xf>
    <xf numFmtId="4" fontId="33" fillId="16" borderId="72" applyNumberFormat="0" applyProtection="0">
      <alignment horizontal="right" vertical="center"/>
    </xf>
    <xf numFmtId="4" fontId="33" fillId="16" borderId="72" applyNumberFormat="0" applyProtection="0">
      <alignment horizontal="right" vertical="center"/>
    </xf>
    <xf numFmtId="4" fontId="33" fillId="16" borderId="72" applyNumberFormat="0" applyProtection="0">
      <alignment horizontal="right" vertical="center"/>
    </xf>
    <xf numFmtId="4" fontId="33" fillId="17" borderId="72" applyNumberFormat="0" applyProtection="0">
      <alignment horizontal="right" vertical="center"/>
    </xf>
    <xf numFmtId="4" fontId="33" fillId="17" borderId="72" applyNumberFormat="0" applyProtection="0">
      <alignment horizontal="right" vertical="center"/>
    </xf>
    <xf numFmtId="4" fontId="33" fillId="17" borderId="72" applyNumberFormat="0" applyProtection="0">
      <alignment horizontal="right" vertical="center"/>
    </xf>
    <xf numFmtId="4" fontId="33" fillId="17" borderId="72" applyNumberFormat="0" applyProtection="0">
      <alignment horizontal="right" vertical="center"/>
    </xf>
    <xf numFmtId="4" fontId="33" fillId="18" borderId="72" applyNumberFormat="0" applyProtection="0">
      <alignment horizontal="right" vertical="center"/>
    </xf>
    <xf numFmtId="4" fontId="33" fillId="18" borderId="72" applyNumberFormat="0" applyProtection="0">
      <alignment horizontal="right" vertical="center"/>
    </xf>
    <xf numFmtId="4" fontId="33" fillId="18" borderId="72" applyNumberFormat="0" applyProtection="0">
      <alignment horizontal="right" vertical="center"/>
    </xf>
    <xf numFmtId="4" fontId="33" fillId="18" borderId="72" applyNumberFormat="0" applyProtection="0">
      <alignment horizontal="right" vertical="center"/>
    </xf>
    <xf numFmtId="4" fontId="33" fillId="19" borderId="72" applyNumberFormat="0" applyProtection="0">
      <alignment horizontal="right" vertical="center"/>
    </xf>
    <xf numFmtId="4" fontId="33" fillId="19" borderId="72" applyNumberFormat="0" applyProtection="0">
      <alignment horizontal="right" vertical="center"/>
    </xf>
    <xf numFmtId="4" fontId="33" fillId="19" borderId="72" applyNumberFormat="0" applyProtection="0">
      <alignment horizontal="right" vertical="center"/>
    </xf>
    <xf numFmtId="4" fontId="33" fillId="19" borderId="72" applyNumberFormat="0" applyProtection="0">
      <alignment horizontal="right" vertical="center"/>
    </xf>
    <xf numFmtId="4" fontId="33" fillId="20" borderId="72" applyNumberFormat="0" applyProtection="0">
      <alignment horizontal="right" vertical="center"/>
    </xf>
    <xf numFmtId="4" fontId="33" fillId="20" borderId="72" applyNumberFormat="0" applyProtection="0">
      <alignment horizontal="right" vertical="center"/>
    </xf>
    <xf numFmtId="4" fontId="33" fillId="20" borderId="72" applyNumberFormat="0" applyProtection="0">
      <alignment horizontal="right" vertical="center"/>
    </xf>
    <xf numFmtId="4" fontId="33" fillId="20" borderId="72" applyNumberFormat="0" applyProtection="0">
      <alignment horizontal="right" vertical="center"/>
    </xf>
    <xf numFmtId="0" fontId="23" fillId="0" borderId="0"/>
    <xf numFmtId="4" fontId="33" fillId="21" borderId="72" applyNumberFormat="0" applyProtection="0">
      <alignment horizontal="right" vertical="center"/>
    </xf>
    <xf numFmtId="4" fontId="33" fillId="21" borderId="72" applyNumberFormat="0" applyProtection="0">
      <alignment horizontal="right" vertical="center"/>
    </xf>
    <xf numFmtId="4" fontId="33" fillId="21" borderId="72" applyNumberFormat="0" applyProtection="0">
      <alignment horizontal="right" vertical="center"/>
    </xf>
    <xf numFmtId="4" fontId="33" fillId="21" borderId="72" applyNumberFormat="0" applyProtection="0">
      <alignment horizontal="right" vertical="center"/>
    </xf>
    <xf numFmtId="0" fontId="23" fillId="0" borderId="0"/>
    <xf numFmtId="4" fontId="33" fillId="22" borderId="72" applyNumberFormat="0" applyProtection="0">
      <alignment horizontal="right" vertical="center"/>
    </xf>
    <xf numFmtId="4" fontId="33" fillId="22" borderId="72" applyNumberFormat="0" applyProtection="0">
      <alignment horizontal="right" vertical="center"/>
    </xf>
    <xf numFmtId="4" fontId="33" fillId="22" borderId="72" applyNumberFormat="0" applyProtection="0">
      <alignment horizontal="right" vertical="center"/>
    </xf>
    <xf numFmtId="4" fontId="33" fillId="22" borderId="72" applyNumberFormat="0" applyProtection="0">
      <alignment horizontal="right" vertical="center"/>
    </xf>
    <xf numFmtId="0" fontId="23" fillId="0" borderId="0"/>
    <xf numFmtId="4" fontId="74" fillId="23" borderId="72" applyNumberFormat="0" applyProtection="0">
      <alignment horizontal="left" vertical="center" indent="1"/>
    </xf>
    <xf numFmtId="4" fontId="74" fillId="23" borderId="72" applyNumberFormat="0" applyProtection="0">
      <alignment horizontal="left" vertical="center" indent="1"/>
    </xf>
    <xf numFmtId="4" fontId="74" fillId="23" borderId="72" applyNumberFormat="0" applyProtection="0">
      <alignment horizontal="left" vertical="center" indent="1"/>
    </xf>
    <xf numFmtId="4" fontId="74" fillId="23" borderId="72" applyNumberFormat="0" applyProtection="0">
      <alignment horizontal="left" vertical="center" indent="1"/>
    </xf>
    <xf numFmtId="0" fontId="23" fillId="0" borderId="0"/>
    <xf numFmtId="4" fontId="33" fillId="24" borderId="73" applyNumberFormat="0" applyProtection="0">
      <alignment horizontal="left" vertical="center" indent="1"/>
    </xf>
    <xf numFmtId="0" fontId="23" fillId="0" borderId="0"/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4" fontId="33" fillId="24" borderId="72" applyNumberFormat="0" applyProtection="0">
      <alignment horizontal="left" vertical="center" indent="1"/>
    </xf>
    <xf numFmtId="4" fontId="33" fillId="24" borderId="72" applyNumberFormat="0" applyProtection="0">
      <alignment horizontal="left" vertical="center" indent="1"/>
    </xf>
    <xf numFmtId="4" fontId="33" fillId="24" borderId="72" applyNumberFormat="0" applyProtection="0">
      <alignment horizontal="left" vertical="center" indent="1"/>
    </xf>
    <xf numFmtId="4" fontId="33" fillId="24" borderId="72" applyNumberFormat="0" applyProtection="0">
      <alignment horizontal="left" vertical="center" indent="1"/>
    </xf>
    <xf numFmtId="4" fontId="33" fillId="26" borderId="72" applyNumberFormat="0" applyProtection="0">
      <alignment horizontal="left" vertical="center" indent="1"/>
    </xf>
    <xf numFmtId="4" fontId="33" fillId="26" borderId="72" applyNumberFormat="0" applyProtection="0">
      <alignment horizontal="left" vertical="center" indent="1"/>
    </xf>
    <xf numFmtId="4" fontId="33" fillId="26" borderId="72" applyNumberFormat="0" applyProtection="0">
      <alignment horizontal="left" vertical="center" indent="1"/>
    </xf>
    <xf numFmtId="4" fontId="33" fillId="26" borderId="72" applyNumberFormat="0" applyProtection="0">
      <alignment horizontal="left" vertical="center" indent="1"/>
    </xf>
    <xf numFmtId="0" fontId="31" fillId="26" borderId="72" applyNumberFormat="0" applyProtection="0">
      <alignment horizontal="left" vertical="center" indent="1"/>
    </xf>
    <xf numFmtId="0" fontId="31" fillId="26" borderId="72" applyNumberFormat="0" applyProtection="0">
      <alignment horizontal="left" vertical="center" indent="1"/>
    </xf>
    <xf numFmtId="0" fontId="31" fillId="26" borderId="72" applyNumberFormat="0" applyProtection="0">
      <alignment horizontal="left" vertical="center" indent="1"/>
    </xf>
    <xf numFmtId="0" fontId="31" fillId="26" borderId="72" applyNumberFormat="0" applyProtection="0">
      <alignment horizontal="left" vertical="center" indent="1"/>
    </xf>
    <xf numFmtId="0" fontId="23" fillId="0" borderId="0"/>
    <xf numFmtId="0" fontId="31" fillId="26" borderId="72" applyNumberFormat="0" applyProtection="0">
      <alignment horizontal="left" vertical="center" indent="1"/>
    </xf>
    <xf numFmtId="0" fontId="31" fillId="26" borderId="72" applyNumberFormat="0" applyProtection="0">
      <alignment horizontal="left" vertical="center" indent="1"/>
    </xf>
    <xf numFmtId="0" fontId="31" fillId="26" borderId="72" applyNumberFormat="0" applyProtection="0">
      <alignment horizontal="left" vertical="center" indent="1"/>
    </xf>
    <xf numFmtId="0" fontId="31" fillId="26" borderId="72" applyNumberFormat="0" applyProtection="0">
      <alignment horizontal="left" vertical="center" indent="1"/>
    </xf>
    <xf numFmtId="0" fontId="23" fillId="0" borderId="0"/>
    <xf numFmtId="0" fontId="31" fillId="27" borderId="72" applyNumberFormat="0" applyProtection="0">
      <alignment horizontal="left" vertical="center" indent="1"/>
    </xf>
    <xf numFmtId="0" fontId="31" fillId="27" borderId="72" applyNumberFormat="0" applyProtection="0">
      <alignment horizontal="left" vertical="center" indent="1"/>
    </xf>
    <xf numFmtId="0" fontId="31" fillId="27" borderId="72" applyNumberFormat="0" applyProtection="0">
      <alignment horizontal="left" vertical="center" indent="1"/>
    </xf>
    <xf numFmtId="0" fontId="31" fillId="27" borderId="72" applyNumberFormat="0" applyProtection="0">
      <alignment horizontal="left" vertical="center" indent="1"/>
    </xf>
    <xf numFmtId="0" fontId="23" fillId="0" borderId="0"/>
    <xf numFmtId="0" fontId="31" fillId="27" borderId="72" applyNumberFormat="0" applyProtection="0">
      <alignment horizontal="left" vertical="center" indent="1"/>
    </xf>
    <xf numFmtId="0" fontId="31" fillId="27" borderId="72" applyNumberFormat="0" applyProtection="0">
      <alignment horizontal="left" vertical="center" indent="1"/>
    </xf>
    <xf numFmtId="0" fontId="31" fillId="27" borderId="72" applyNumberFormat="0" applyProtection="0">
      <alignment horizontal="left" vertical="center" indent="1"/>
    </xf>
    <xf numFmtId="0" fontId="31" fillId="27" borderId="72" applyNumberFormat="0" applyProtection="0">
      <alignment horizontal="left" vertical="center" indent="1"/>
    </xf>
    <xf numFmtId="0" fontId="23" fillId="0" borderId="0"/>
    <xf numFmtId="0" fontId="31" fillId="28" borderId="72" applyNumberFormat="0" applyProtection="0">
      <alignment horizontal="left" vertical="center" indent="1"/>
    </xf>
    <xf numFmtId="0" fontId="31" fillId="28" borderId="72" applyNumberFormat="0" applyProtection="0">
      <alignment horizontal="left" vertical="center" indent="1"/>
    </xf>
    <xf numFmtId="0" fontId="31" fillId="28" borderId="72" applyNumberFormat="0" applyProtection="0">
      <alignment horizontal="left" vertical="center" indent="1"/>
    </xf>
    <xf numFmtId="0" fontId="31" fillId="28" borderId="72" applyNumberFormat="0" applyProtection="0">
      <alignment horizontal="left" vertical="center" indent="1"/>
    </xf>
    <xf numFmtId="0" fontId="23" fillId="0" borderId="0"/>
    <xf numFmtId="0" fontId="31" fillId="28" borderId="72" applyNumberFormat="0" applyProtection="0">
      <alignment horizontal="left" vertical="center" indent="1"/>
    </xf>
    <xf numFmtId="0" fontId="31" fillId="28" borderId="72" applyNumberFormat="0" applyProtection="0">
      <alignment horizontal="left" vertical="center" indent="1"/>
    </xf>
    <xf numFmtId="0" fontId="31" fillId="28" borderId="72" applyNumberFormat="0" applyProtection="0">
      <alignment horizontal="left" vertical="center" indent="1"/>
    </xf>
    <xf numFmtId="0" fontId="31" fillId="28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94" fillId="54" borderId="75" applyBorder="0"/>
    <xf numFmtId="0" fontId="94" fillId="54" borderId="75" applyBorder="0"/>
    <xf numFmtId="0" fontId="94" fillId="54" borderId="75" applyBorder="0"/>
    <xf numFmtId="0" fontId="94" fillId="54" borderId="75" applyBorder="0"/>
    <xf numFmtId="0" fontId="94" fillId="54" borderId="75" applyBorder="0"/>
    <xf numFmtId="0" fontId="94" fillId="54" borderId="75" applyBorder="0"/>
    <xf numFmtId="4" fontId="33" fillId="29" borderId="72" applyNumberFormat="0" applyProtection="0">
      <alignment vertical="center"/>
    </xf>
    <xf numFmtId="4" fontId="33" fillId="29" borderId="72" applyNumberFormat="0" applyProtection="0">
      <alignment vertical="center"/>
    </xf>
    <xf numFmtId="4" fontId="33" fillId="29" borderId="72" applyNumberFormat="0" applyProtection="0">
      <alignment vertical="center"/>
    </xf>
    <xf numFmtId="4" fontId="33" fillId="29" borderId="72" applyNumberFormat="0" applyProtection="0">
      <alignment vertical="center"/>
    </xf>
    <xf numFmtId="0" fontId="23" fillId="0" borderId="0"/>
    <xf numFmtId="4" fontId="73" fillId="29" borderId="72" applyNumberFormat="0" applyProtection="0">
      <alignment vertical="center"/>
    </xf>
    <xf numFmtId="4" fontId="73" fillId="29" borderId="72" applyNumberFormat="0" applyProtection="0">
      <alignment vertical="center"/>
    </xf>
    <xf numFmtId="4" fontId="73" fillId="29" borderId="72" applyNumberFormat="0" applyProtection="0">
      <alignment vertical="center"/>
    </xf>
    <xf numFmtId="4" fontId="73" fillId="29" borderId="72" applyNumberFormat="0" applyProtection="0">
      <alignment vertical="center"/>
    </xf>
    <xf numFmtId="0" fontId="23" fillId="0" borderId="0"/>
    <xf numFmtId="4" fontId="33" fillId="29" borderId="72" applyNumberFormat="0" applyProtection="0">
      <alignment horizontal="left" vertical="center" indent="1"/>
    </xf>
    <xf numFmtId="4" fontId="33" fillId="29" borderId="72" applyNumberFormat="0" applyProtection="0">
      <alignment horizontal="left" vertical="center" indent="1"/>
    </xf>
    <xf numFmtId="4" fontId="33" fillId="29" borderId="72" applyNumberFormat="0" applyProtection="0">
      <alignment horizontal="left" vertical="center" indent="1"/>
    </xf>
    <xf numFmtId="4" fontId="33" fillId="29" borderId="72" applyNumberFormat="0" applyProtection="0">
      <alignment horizontal="left" vertical="center" indent="1"/>
    </xf>
    <xf numFmtId="0" fontId="23" fillId="0" borderId="0"/>
    <xf numFmtId="4" fontId="33" fillId="29" borderId="72" applyNumberFormat="0" applyProtection="0">
      <alignment horizontal="left" vertical="center" indent="1"/>
    </xf>
    <xf numFmtId="4" fontId="33" fillId="29" borderId="72" applyNumberFormat="0" applyProtection="0">
      <alignment horizontal="left" vertical="center" indent="1"/>
    </xf>
    <xf numFmtId="4" fontId="33" fillId="29" borderId="72" applyNumberFormat="0" applyProtection="0">
      <alignment horizontal="left" vertical="center" indent="1"/>
    </xf>
    <xf numFmtId="4" fontId="33" fillId="29" borderId="72" applyNumberFormat="0" applyProtection="0">
      <alignment horizontal="left" vertical="center" indent="1"/>
    </xf>
    <xf numFmtId="0" fontId="23" fillId="0" borderId="0"/>
    <xf numFmtId="4" fontId="33" fillId="24" borderId="72" applyNumberFormat="0" applyProtection="0">
      <alignment horizontal="right" vertical="center"/>
    </xf>
    <xf numFmtId="4" fontId="33" fillId="24" borderId="72" applyNumberFormat="0" applyProtection="0">
      <alignment horizontal="right" vertical="center"/>
    </xf>
    <xf numFmtId="4" fontId="33" fillId="24" borderId="72" applyNumberFormat="0" applyProtection="0">
      <alignment horizontal="right" vertical="center"/>
    </xf>
    <xf numFmtId="4" fontId="33" fillId="24" borderId="72" applyNumberFormat="0" applyProtection="0">
      <alignment horizontal="right" vertical="center"/>
    </xf>
    <xf numFmtId="0" fontId="23" fillId="0" borderId="0"/>
    <xf numFmtId="4" fontId="73" fillId="24" borderId="72" applyNumberFormat="0" applyProtection="0">
      <alignment horizontal="right" vertical="center"/>
    </xf>
    <xf numFmtId="4" fontId="73" fillId="24" borderId="72" applyNumberFormat="0" applyProtection="0">
      <alignment horizontal="right" vertical="center"/>
    </xf>
    <xf numFmtId="4" fontId="73" fillId="24" borderId="72" applyNumberFormat="0" applyProtection="0">
      <alignment horizontal="right" vertical="center"/>
    </xf>
    <xf numFmtId="4" fontId="73" fillId="24" borderId="72" applyNumberFormat="0" applyProtection="0">
      <alignment horizontal="right" vertical="center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0" fontId="31" fillId="13" borderId="72" applyNumberFormat="0" applyProtection="0">
      <alignment horizontal="left" vertical="center" indent="1"/>
    </xf>
    <xf numFmtId="4" fontId="77" fillId="24" borderId="72" applyNumberFormat="0" applyProtection="0">
      <alignment horizontal="right" vertical="center"/>
    </xf>
    <xf numFmtId="4" fontId="77" fillId="24" borderId="72" applyNumberFormat="0" applyProtection="0">
      <alignment horizontal="right" vertical="center"/>
    </xf>
    <xf numFmtId="4" fontId="77" fillId="24" borderId="72" applyNumberFormat="0" applyProtection="0">
      <alignment horizontal="right" vertical="center"/>
    </xf>
    <xf numFmtId="4" fontId="77" fillId="24" borderId="72" applyNumberFormat="0" applyProtection="0">
      <alignment horizontal="right" vertical="center"/>
    </xf>
    <xf numFmtId="0" fontId="72" fillId="1" borderId="46" applyNumberFormat="0" applyFont="0" applyAlignment="0">
      <alignment horizontal="center"/>
    </xf>
    <xf numFmtId="0" fontId="72" fillId="1" borderId="46" applyNumberFormat="0" applyFont="0" applyAlignment="0">
      <alignment horizontal="center"/>
    </xf>
    <xf numFmtId="41" fontId="83" fillId="0" borderId="0">
      <protection locked="0"/>
    </xf>
    <xf numFmtId="0" fontId="34" fillId="0" borderId="0">
      <protection locked="0"/>
    </xf>
    <xf numFmtId="220" fontId="37" fillId="0" borderId="0"/>
    <xf numFmtId="219" fontId="21" fillId="0" borderId="0" applyFont="0" applyFill="0" applyBorder="0" applyAlignment="0" applyProtection="0"/>
    <xf numFmtId="0" fontId="2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/>
    <xf numFmtId="0" fontId="17" fillId="0" borderId="0">
      <alignment vertical="center"/>
    </xf>
    <xf numFmtId="0" fontId="32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3" fillId="0" borderId="0">
      <alignment vertical="center"/>
    </xf>
    <xf numFmtId="41" fontId="113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17" fillId="0" borderId="0">
      <alignment vertical="center"/>
    </xf>
    <xf numFmtId="9" fontId="23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9" fontId="23" fillId="0" borderId="0" applyFon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9" fontId="23" fillId="0" borderId="0" applyFon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64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8" borderId="0" applyNumberFormat="0" applyBorder="0" applyAlignment="0" applyProtection="0">
      <alignment vertical="center"/>
    </xf>
    <xf numFmtId="0" fontId="16" fillId="69" borderId="0" applyNumberFormat="0" applyBorder="0" applyAlignment="0" applyProtection="0">
      <alignment vertical="center"/>
    </xf>
    <xf numFmtId="0" fontId="16" fillId="72" borderId="0" applyNumberFormat="0" applyBorder="0" applyAlignment="0" applyProtection="0">
      <alignment vertical="center"/>
    </xf>
    <xf numFmtId="0" fontId="16" fillId="73" borderId="0" applyNumberFormat="0" applyBorder="0" applyAlignment="0" applyProtection="0">
      <alignment vertical="center"/>
    </xf>
    <xf numFmtId="0" fontId="16" fillId="76" borderId="0" applyNumberFormat="0" applyBorder="0" applyAlignment="0" applyProtection="0">
      <alignment vertical="center"/>
    </xf>
    <xf numFmtId="0" fontId="16" fillId="77" borderId="0" applyNumberFormat="0" applyBorder="0" applyAlignment="0" applyProtection="0">
      <alignment vertical="center"/>
    </xf>
    <xf numFmtId="0" fontId="16" fillId="80" borderId="0" applyNumberFormat="0" applyBorder="0" applyAlignment="0" applyProtection="0">
      <alignment vertical="center"/>
    </xf>
    <xf numFmtId="0" fontId="16" fillId="81" borderId="0" applyNumberFormat="0" applyBorder="0" applyAlignment="0" applyProtection="0">
      <alignment vertical="center"/>
    </xf>
    <xf numFmtId="0" fontId="16" fillId="84" borderId="0" applyNumberFormat="0" applyBorder="0" applyAlignment="0" applyProtection="0">
      <alignment vertical="center"/>
    </xf>
    <xf numFmtId="0" fontId="16" fillId="85" borderId="0" applyNumberFormat="0" applyBorder="0" applyAlignment="0" applyProtection="0">
      <alignment vertical="center"/>
    </xf>
    <xf numFmtId="0" fontId="21" fillId="0" borderId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91" fillId="48" borderId="74" applyNumberFormat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3" fontId="40" fillId="0" borderId="83"/>
    <xf numFmtId="3" fontId="40" fillId="0" borderId="83"/>
    <xf numFmtId="3" fontId="40" fillId="0" borderId="83"/>
    <xf numFmtId="3" fontId="40" fillId="0" borderId="83"/>
    <xf numFmtId="3" fontId="40" fillId="0" borderId="83"/>
    <xf numFmtId="3" fontId="40" fillId="0" borderId="83"/>
    <xf numFmtId="196" fontId="56" fillId="0" borderId="83" applyFill="0" applyBorder="0" applyAlignment="0"/>
    <xf numFmtId="196" fontId="56" fillId="0" borderId="83" applyFill="0" applyBorder="0" applyAlignment="0"/>
    <xf numFmtId="10" fontId="61" fillId="11" borderId="83" applyNumberFormat="0" applyBorder="0" applyAlignment="0" applyProtection="0"/>
    <xf numFmtId="10" fontId="61" fillId="11" borderId="83" applyNumberFormat="0" applyBorder="0" applyAlignment="0" applyProtection="0"/>
    <xf numFmtId="0" fontId="61" fillId="55" borderId="83"/>
    <xf numFmtId="0" fontId="61" fillId="55" borderId="83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62" borderId="70" applyNumberFormat="0" applyFont="0" applyAlignment="0" applyProtection="0">
      <alignment vertical="center"/>
    </xf>
    <xf numFmtId="0" fontId="63" fillId="0" borderId="84">
      <alignment horizontal="left" vertical="center"/>
    </xf>
    <xf numFmtId="4" fontId="33" fillId="2" borderId="85" applyNumberFormat="0" applyProtection="0">
      <alignment vertical="center"/>
    </xf>
    <xf numFmtId="4" fontId="73" fillId="2" borderId="85" applyNumberFormat="0" applyProtection="0">
      <alignment vertical="center"/>
    </xf>
    <xf numFmtId="4" fontId="33" fillId="2" borderId="85" applyNumberFormat="0" applyProtection="0">
      <alignment horizontal="left" vertical="center" indent="1"/>
    </xf>
    <xf numFmtId="4" fontId="33" fillId="2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4" fontId="33" fillId="14" borderId="85" applyNumberFormat="0" applyProtection="0">
      <alignment horizontal="right" vertical="center"/>
    </xf>
    <xf numFmtId="4" fontId="33" fillId="15" borderId="85" applyNumberFormat="0" applyProtection="0">
      <alignment horizontal="right" vertical="center"/>
    </xf>
    <xf numFmtId="4" fontId="33" fillId="16" borderId="85" applyNumberFormat="0" applyProtection="0">
      <alignment horizontal="right" vertical="center"/>
    </xf>
    <xf numFmtId="4" fontId="33" fillId="17" borderId="85" applyNumberFormat="0" applyProtection="0">
      <alignment horizontal="right" vertical="center"/>
    </xf>
    <xf numFmtId="4" fontId="33" fillId="18" borderId="85" applyNumberFormat="0" applyProtection="0">
      <alignment horizontal="right" vertical="center"/>
    </xf>
    <xf numFmtId="4" fontId="33" fillId="19" borderId="85" applyNumberFormat="0" applyProtection="0">
      <alignment horizontal="right" vertical="center"/>
    </xf>
    <xf numFmtId="4" fontId="33" fillId="20" borderId="85" applyNumberFormat="0" applyProtection="0">
      <alignment horizontal="right" vertical="center"/>
    </xf>
    <xf numFmtId="4" fontId="33" fillId="21" borderId="85" applyNumberFormat="0" applyProtection="0">
      <alignment horizontal="right" vertical="center"/>
    </xf>
    <xf numFmtId="4" fontId="33" fillId="22" borderId="85" applyNumberFormat="0" applyProtection="0">
      <alignment horizontal="right" vertical="center"/>
    </xf>
    <xf numFmtId="4" fontId="74" fillId="23" borderId="85" applyNumberFormat="0" applyProtection="0">
      <alignment horizontal="left" vertical="center" indent="1"/>
    </xf>
    <xf numFmtId="4" fontId="33" fillId="24" borderId="86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4" fontId="33" fillId="24" borderId="85" applyNumberFormat="0" applyProtection="0">
      <alignment horizontal="left" vertical="center" indent="1"/>
    </xf>
    <xf numFmtId="4" fontId="33" fillId="26" borderId="85" applyNumberFormat="0" applyProtection="0">
      <alignment horizontal="left" vertical="center" indent="1"/>
    </xf>
    <xf numFmtId="0" fontId="31" fillId="26" borderId="85" applyNumberFormat="0" applyProtection="0">
      <alignment horizontal="left" vertical="center" indent="1"/>
    </xf>
    <xf numFmtId="0" fontId="31" fillId="26" borderId="85" applyNumberFormat="0" applyProtection="0">
      <alignment horizontal="left" vertical="center" indent="1"/>
    </xf>
    <xf numFmtId="0" fontId="31" fillId="27" borderId="85" applyNumberFormat="0" applyProtection="0">
      <alignment horizontal="left" vertical="center" indent="1"/>
    </xf>
    <xf numFmtId="0" fontId="31" fillId="27" borderId="85" applyNumberFormat="0" applyProtection="0">
      <alignment horizontal="left" vertical="center" indent="1"/>
    </xf>
    <xf numFmtId="0" fontId="31" fillId="28" borderId="85" applyNumberFormat="0" applyProtection="0">
      <alignment horizontal="left" vertical="center" indent="1"/>
    </xf>
    <xf numFmtId="0" fontId="31" fillId="28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4" fontId="33" fillId="29" borderId="85" applyNumberFormat="0" applyProtection="0">
      <alignment vertical="center"/>
    </xf>
    <xf numFmtId="4" fontId="73" fillId="29" borderId="85" applyNumberFormat="0" applyProtection="0">
      <alignment vertical="center"/>
    </xf>
    <xf numFmtId="4" fontId="33" fillId="29" borderId="85" applyNumberFormat="0" applyProtection="0">
      <alignment horizontal="left" vertical="center" indent="1"/>
    </xf>
    <xf numFmtId="4" fontId="33" fillId="29" borderId="85" applyNumberFormat="0" applyProtection="0">
      <alignment horizontal="left" vertical="center" indent="1"/>
    </xf>
    <xf numFmtId="4" fontId="33" fillId="24" borderId="85" applyNumberFormat="0" applyProtection="0">
      <alignment horizontal="right" vertical="center"/>
    </xf>
    <xf numFmtId="4" fontId="73" fillId="24" borderId="85" applyNumberFormat="0" applyProtection="0">
      <alignment horizontal="right" vertical="center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4" fontId="77" fillId="24" borderId="85" applyNumberFormat="0" applyProtection="0">
      <alignment horizontal="right" vertical="center"/>
    </xf>
    <xf numFmtId="0" fontId="72" fillId="1" borderId="84" applyNumberFormat="0" applyFont="0" applyAlignment="0">
      <alignment horizontal="center"/>
    </xf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1" fillId="105" borderId="85" applyNumberFormat="0" applyAlignment="0" applyProtection="0">
      <alignment vertical="center"/>
    </xf>
    <xf numFmtId="0" fontId="131" fillId="105" borderId="85" applyNumberFormat="0" applyAlignment="0" applyProtection="0">
      <alignment vertical="center"/>
    </xf>
    <xf numFmtId="0" fontId="125" fillId="92" borderId="89" applyNumberFormat="0" applyAlignment="0" applyProtection="0">
      <alignment vertical="center"/>
    </xf>
    <xf numFmtId="0" fontId="125" fillId="92" borderId="89" applyNumberFormat="0" applyAlignment="0" applyProtection="0">
      <alignment vertical="center"/>
    </xf>
    <xf numFmtId="0" fontId="114" fillId="0" borderId="91" applyNumberFormat="0" applyFill="0" applyAlignment="0" applyProtection="0">
      <alignment vertical="center"/>
    </xf>
    <xf numFmtId="0" fontId="114" fillId="0" borderId="91" applyNumberFormat="0" applyFill="0" applyAlignment="0" applyProtection="0">
      <alignment vertical="center"/>
    </xf>
    <xf numFmtId="0" fontId="21" fillId="8" borderId="90" applyNumberFormat="0" applyFont="0" applyAlignment="0" applyProtection="0">
      <alignment vertical="center"/>
    </xf>
    <xf numFmtId="0" fontId="21" fillId="8" borderId="90" applyNumberFormat="0" applyFont="0" applyAlignment="0" applyProtection="0">
      <alignment vertical="center"/>
    </xf>
    <xf numFmtId="0" fontId="119" fillId="105" borderId="89" applyNumberFormat="0" applyAlignment="0" applyProtection="0">
      <alignment vertical="center"/>
    </xf>
    <xf numFmtId="0" fontId="119" fillId="105" borderId="89" applyNumberFormat="0" applyAlignment="0" applyProtection="0">
      <alignment vertical="center"/>
    </xf>
    <xf numFmtId="0" fontId="87" fillId="50" borderId="87" applyNumberFormat="0" applyAlignment="0" applyProtection="0"/>
    <xf numFmtId="0" fontId="87" fillId="50" borderId="87" applyNumberFormat="0" applyAlignment="0" applyProtection="0"/>
    <xf numFmtId="0" fontId="87" fillId="50" borderId="87" applyNumberFormat="0" applyAlignment="0" applyProtection="0"/>
    <xf numFmtId="0" fontId="87" fillId="50" borderId="87" applyNumberFormat="0" applyAlignment="0" applyProtection="0"/>
    <xf numFmtId="0" fontId="87" fillId="50" borderId="87" applyNumberFormat="0" applyAlignment="0" applyProtection="0"/>
    <xf numFmtId="0" fontId="63" fillId="0" borderId="84">
      <alignment horizontal="left" vertical="center"/>
    </xf>
    <xf numFmtId="0" fontId="63" fillId="0" borderId="84">
      <alignment horizontal="left" vertical="center"/>
    </xf>
    <xf numFmtId="0" fontId="91" fillId="48" borderId="87" applyNumberFormat="0" applyAlignment="0" applyProtection="0"/>
    <xf numFmtId="0" fontId="91" fillId="48" borderId="87" applyNumberFormat="0" applyAlignment="0" applyProtection="0"/>
    <xf numFmtId="0" fontId="91" fillId="48" borderId="87" applyNumberFormat="0" applyAlignment="0" applyProtection="0"/>
    <xf numFmtId="0" fontId="91" fillId="48" borderId="87" applyNumberFormat="0" applyAlignment="0" applyProtection="0"/>
    <xf numFmtId="0" fontId="91" fillId="48" borderId="87" applyNumberFormat="0" applyAlignment="0" applyProtection="0"/>
    <xf numFmtId="0" fontId="91" fillId="48" borderId="87" applyNumberFormat="0" applyAlignment="0" applyProtection="0"/>
    <xf numFmtId="0" fontId="91" fillId="48" borderId="87" applyNumberFormat="0" applyAlignment="0" applyProtection="0"/>
    <xf numFmtId="0" fontId="91" fillId="48" borderId="87" applyNumberFormat="0" applyAlignment="0" applyProtection="0"/>
    <xf numFmtId="0" fontId="91" fillId="48" borderId="87" applyNumberFormat="0" applyAlignment="0" applyProtection="0"/>
    <xf numFmtId="0" fontId="61" fillId="47" borderId="87" applyNumberFormat="0" applyFont="0" applyAlignment="0" applyProtection="0"/>
    <xf numFmtId="0" fontId="61" fillId="47" borderId="87" applyNumberFormat="0" applyFont="0" applyAlignment="0" applyProtection="0"/>
    <xf numFmtId="0" fontId="61" fillId="47" borderId="87" applyNumberFormat="0" applyFont="0" applyAlignment="0" applyProtection="0"/>
    <xf numFmtId="0" fontId="61" fillId="47" borderId="87" applyNumberFormat="0" applyFont="0" applyAlignment="0" applyProtection="0"/>
    <xf numFmtId="0" fontId="61" fillId="47" borderId="87" applyNumberFormat="0" applyFont="0" applyAlignment="0" applyProtection="0"/>
    <xf numFmtId="0" fontId="93" fillId="50" borderId="85" applyNumberFormat="0" applyAlignment="0" applyProtection="0"/>
    <xf numFmtId="0" fontId="93" fillId="50" borderId="85" applyNumberFormat="0" applyAlignment="0" applyProtection="0"/>
    <xf numFmtId="0" fontId="93" fillId="50" borderId="85" applyNumberFormat="0" applyAlignment="0" applyProtection="0"/>
    <xf numFmtId="0" fontId="93" fillId="50" borderId="85" applyNumberFormat="0" applyAlignment="0" applyProtection="0"/>
    <xf numFmtId="0" fontId="93" fillId="50" borderId="85" applyNumberFormat="0" applyAlignment="0" applyProtection="0"/>
    <xf numFmtId="4" fontId="33" fillId="2" borderId="85" applyNumberFormat="0" applyProtection="0">
      <alignment vertical="center"/>
    </xf>
    <xf numFmtId="4" fontId="33" fillId="2" borderId="85" applyNumberFormat="0" applyProtection="0">
      <alignment vertical="center"/>
    </xf>
    <xf numFmtId="4" fontId="33" fillId="2" borderId="85" applyNumberFormat="0" applyProtection="0">
      <alignment vertical="center"/>
    </xf>
    <xf numFmtId="4" fontId="33" fillId="2" borderId="85" applyNumberFormat="0" applyProtection="0">
      <alignment vertical="center"/>
    </xf>
    <xf numFmtId="4" fontId="73" fillId="2" borderId="85" applyNumberFormat="0" applyProtection="0">
      <alignment vertical="center"/>
    </xf>
    <xf numFmtId="4" fontId="73" fillId="2" borderId="85" applyNumberFormat="0" applyProtection="0">
      <alignment vertical="center"/>
    </xf>
    <xf numFmtId="4" fontId="73" fillId="2" borderId="85" applyNumberFormat="0" applyProtection="0">
      <alignment vertical="center"/>
    </xf>
    <xf numFmtId="4" fontId="73" fillId="2" borderId="85" applyNumberFormat="0" applyProtection="0">
      <alignment vertical="center"/>
    </xf>
    <xf numFmtId="4" fontId="33" fillId="2" borderId="85" applyNumberFormat="0" applyProtection="0">
      <alignment horizontal="left" vertical="center" indent="1"/>
    </xf>
    <xf numFmtId="4" fontId="33" fillId="2" borderId="85" applyNumberFormat="0" applyProtection="0">
      <alignment horizontal="left" vertical="center" indent="1"/>
    </xf>
    <xf numFmtId="4" fontId="33" fillId="2" borderId="85" applyNumberFormat="0" applyProtection="0">
      <alignment horizontal="left" vertical="center" indent="1"/>
    </xf>
    <xf numFmtId="4" fontId="33" fillId="2" borderId="85" applyNumberFormat="0" applyProtection="0">
      <alignment horizontal="left" vertical="center" indent="1"/>
    </xf>
    <xf numFmtId="4" fontId="33" fillId="2" borderId="85" applyNumberFormat="0" applyProtection="0">
      <alignment horizontal="left" vertical="center" indent="1"/>
    </xf>
    <xf numFmtId="4" fontId="33" fillId="2" borderId="85" applyNumberFormat="0" applyProtection="0">
      <alignment horizontal="left" vertical="center" indent="1"/>
    </xf>
    <xf numFmtId="4" fontId="33" fillId="2" borderId="85" applyNumberFormat="0" applyProtection="0">
      <alignment horizontal="left" vertical="center" indent="1"/>
    </xf>
    <xf numFmtId="4" fontId="33" fillId="2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4" fontId="33" fillId="14" borderId="85" applyNumberFormat="0" applyProtection="0">
      <alignment horizontal="right" vertical="center"/>
    </xf>
    <xf numFmtId="4" fontId="33" fillId="14" borderId="85" applyNumberFormat="0" applyProtection="0">
      <alignment horizontal="right" vertical="center"/>
    </xf>
    <xf numFmtId="4" fontId="33" fillId="14" borderId="85" applyNumberFormat="0" applyProtection="0">
      <alignment horizontal="right" vertical="center"/>
    </xf>
    <xf numFmtId="4" fontId="33" fillId="14" borderId="85" applyNumberFormat="0" applyProtection="0">
      <alignment horizontal="right" vertical="center"/>
    </xf>
    <xf numFmtId="4" fontId="33" fillId="15" borderId="85" applyNumberFormat="0" applyProtection="0">
      <alignment horizontal="right" vertical="center"/>
    </xf>
    <xf numFmtId="4" fontId="33" fillId="15" borderId="85" applyNumberFormat="0" applyProtection="0">
      <alignment horizontal="right" vertical="center"/>
    </xf>
    <xf numFmtId="4" fontId="33" fillId="15" borderId="85" applyNumberFormat="0" applyProtection="0">
      <alignment horizontal="right" vertical="center"/>
    </xf>
    <xf numFmtId="4" fontId="33" fillId="15" borderId="85" applyNumberFormat="0" applyProtection="0">
      <alignment horizontal="right" vertical="center"/>
    </xf>
    <xf numFmtId="4" fontId="33" fillId="16" borderId="85" applyNumberFormat="0" applyProtection="0">
      <alignment horizontal="right" vertical="center"/>
    </xf>
    <xf numFmtId="4" fontId="33" fillId="16" borderId="85" applyNumberFormat="0" applyProtection="0">
      <alignment horizontal="right" vertical="center"/>
    </xf>
    <xf numFmtId="4" fontId="33" fillId="16" borderId="85" applyNumberFormat="0" applyProtection="0">
      <alignment horizontal="right" vertical="center"/>
    </xf>
    <xf numFmtId="4" fontId="33" fillId="16" borderId="85" applyNumberFormat="0" applyProtection="0">
      <alignment horizontal="right" vertical="center"/>
    </xf>
    <xf numFmtId="4" fontId="33" fillId="17" borderId="85" applyNumberFormat="0" applyProtection="0">
      <alignment horizontal="right" vertical="center"/>
    </xf>
    <xf numFmtId="4" fontId="33" fillId="17" borderId="85" applyNumberFormat="0" applyProtection="0">
      <alignment horizontal="right" vertical="center"/>
    </xf>
    <xf numFmtId="4" fontId="33" fillId="17" borderId="85" applyNumberFormat="0" applyProtection="0">
      <alignment horizontal="right" vertical="center"/>
    </xf>
    <xf numFmtId="4" fontId="33" fillId="17" borderId="85" applyNumberFormat="0" applyProtection="0">
      <alignment horizontal="right" vertical="center"/>
    </xf>
    <xf numFmtId="4" fontId="33" fillId="18" borderId="85" applyNumberFormat="0" applyProtection="0">
      <alignment horizontal="right" vertical="center"/>
    </xf>
    <xf numFmtId="4" fontId="33" fillId="18" borderId="85" applyNumberFormat="0" applyProtection="0">
      <alignment horizontal="right" vertical="center"/>
    </xf>
    <xf numFmtId="4" fontId="33" fillId="18" borderId="85" applyNumberFormat="0" applyProtection="0">
      <alignment horizontal="right" vertical="center"/>
    </xf>
    <xf numFmtId="4" fontId="33" fillId="18" borderId="85" applyNumberFormat="0" applyProtection="0">
      <alignment horizontal="right" vertical="center"/>
    </xf>
    <xf numFmtId="4" fontId="33" fillId="19" borderId="85" applyNumberFormat="0" applyProtection="0">
      <alignment horizontal="right" vertical="center"/>
    </xf>
    <xf numFmtId="4" fontId="33" fillId="19" borderId="85" applyNumberFormat="0" applyProtection="0">
      <alignment horizontal="right" vertical="center"/>
    </xf>
    <xf numFmtId="4" fontId="33" fillId="19" borderId="85" applyNumberFormat="0" applyProtection="0">
      <alignment horizontal="right" vertical="center"/>
    </xf>
    <xf numFmtId="4" fontId="33" fillId="19" borderId="85" applyNumberFormat="0" applyProtection="0">
      <alignment horizontal="right" vertical="center"/>
    </xf>
    <xf numFmtId="4" fontId="33" fillId="20" borderId="85" applyNumberFormat="0" applyProtection="0">
      <alignment horizontal="right" vertical="center"/>
    </xf>
    <xf numFmtId="4" fontId="33" fillId="20" borderId="85" applyNumberFormat="0" applyProtection="0">
      <alignment horizontal="right" vertical="center"/>
    </xf>
    <xf numFmtId="4" fontId="33" fillId="20" borderId="85" applyNumberFormat="0" applyProtection="0">
      <alignment horizontal="right" vertical="center"/>
    </xf>
    <xf numFmtId="4" fontId="33" fillId="20" borderId="85" applyNumberFormat="0" applyProtection="0">
      <alignment horizontal="right" vertical="center"/>
    </xf>
    <xf numFmtId="4" fontId="33" fillId="21" borderId="85" applyNumberFormat="0" applyProtection="0">
      <alignment horizontal="right" vertical="center"/>
    </xf>
    <xf numFmtId="4" fontId="33" fillId="21" borderId="85" applyNumberFormat="0" applyProtection="0">
      <alignment horizontal="right" vertical="center"/>
    </xf>
    <xf numFmtId="4" fontId="33" fillId="21" borderId="85" applyNumberFormat="0" applyProtection="0">
      <alignment horizontal="right" vertical="center"/>
    </xf>
    <xf numFmtId="4" fontId="33" fillId="21" borderId="85" applyNumberFormat="0" applyProtection="0">
      <alignment horizontal="right" vertical="center"/>
    </xf>
    <xf numFmtId="4" fontId="33" fillId="22" borderId="85" applyNumberFormat="0" applyProtection="0">
      <alignment horizontal="right" vertical="center"/>
    </xf>
    <xf numFmtId="4" fontId="33" fillId="22" borderId="85" applyNumberFormat="0" applyProtection="0">
      <alignment horizontal="right" vertical="center"/>
    </xf>
    <xf numFmtId="4" fontId="33" fillId="22" borderId="85" applyNumberFormat="0" applyProtection="0">
      <alignment horizontal="right" vertical="center"/>
    </xf>
    <xf numFmtId="4" fontId="33" fillId="22" borderId="85" applyNumberFormat="0" applyProtection="0">
      <alignment horizontal="right" vertical="center"/>
    </xf>
    <xf numFmtId="4" fontId="74" fillId="23" borderId="85" applyNumberFormat="0" applyProtection="0">
      <alignment horizontal="left" vertical="center" indent="1"/>
    </xf>
    <xf numFmtId="4" fontId="74" fillId="23" borderId="85" applyNumberFormat="0" applyProtection="0">
      <alignment horizontal="left" vertical="center" indent="1"/>
    </xf>
    <xf numFmtId="4" fontId="74" fillId="23" borderId="85" applyNumberFormat="0" applyProtection="0">
      <alignment horizontal="left" vertical="center" indent="1"/>
    </xf>
    <xf numFmtId="4" fontId="74" fillId="23" borderId="85" applyNumberFormat="0" applyProtection="0">
      <alignment horizontal="left" vertical="center" indent="1"/>
    </xf>
    <xf numFmtId="4" fontId="33" fillId="24" borderId="86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4" fontId="33" fillId="24" borderId="85" applyNumberFormat="0" applyProtection="0">
      <alignment horizontal="left" vertical="center" indent="1"/>
    </xf>
    <xf numFmtId="4" fontId="33" fillId="24" borderId="85" applyNumberFormat="0" applyProtection="0">
      <alignment horizontal="left" vertical="center" indent="1"/>
    </xf>
    <xf numFmtId="4" fontId="33" fillId="24" borderId="85" applyNumberFormat="0" applyProtection="0">
      <alignment horizontal="left" vertical="center" indent="1"/>
    </xf>
    <xf numFmtId="4" fontId="33" fillId="24" borderId="85" applyNumberFormat="0" applyProtection="0">
      <alignment horizontal="left" vertical="center" indent="1"/>
    </xf>
    <xf numFmtId="4" fontId="33" fillId="26" borderId="85" applyNumberFormat="0" applyProtection="0">
      <alignment horizontal="left" vertical="center" indent="1"/>
    </xf>
    <xf numFmtId="4" fontId="33" fillId="26" borderId="85" applyNumberFormat="0" applyProtection="0">
      <alignment horizontal="left" vertical="center" indent="1"/>
    </xf>
    <xf numFmtId="4" fontId="33" fillId="26" borderId="85" applyNumberFormat="0" applyProtection="0">
      <alignment horizontal="left" vertical="center" indent="1"/>
    </xf>
    <xf numFmtId="4" fontId="33" fillId="26" borderId="85" applyNumberFormat="0" applyProtection="0">
      <alignment horizontal="left" vertical="center" indent="1"/>
    </xf>
    <xf numFmtId="0" fontId="31" fillId="26" borderId="85" applyNumberFormat="0" applyProtection="0">
      <alignment horizontal="left" vertical="center" indent="1"/>
    </xf>
    <xf numFmtId="0" fontId="31" fillId="26" borderId="85" applyNumberFormat="0" applyProtection="0">
      <alignment horizontal="left" vertical="center" indent="1"/>
    </xf>
    <xf numFmtId="0" fontId="31" fillId="26" borderId="85" applyNumberFormat="0" applyProtection="0">
      <alignment horizontal="left" vertical="center" indent="1"/>
    </xf>
    <xf numFmtId="0" fontId="31" fillId="26" borderId="85" applyNumberFormat="0" applyProtection="0">
      <alignment horizontal="left" vertical="center" indent="1"/>
    </xf>
    <xf numFmtId="0" fontId="31" fillId="26" borderId="85" applyNumberFormat="0" applyProtection="0">
      <alignment horizontal="left" vertical="center" indent="1"/>
    </xf>
    <xf numFmtId="0" fontId="31" fillId="26" borderId="85" applyNumberFormat="0" applyProtection="0">
      <alignment horizontal="left" vertical="center" indent="1"/>
    </xf>
    <xf numFmtId="0" fontId="31" fillId="26" borderId="85" applyNumberFormat="0" applyProtection="0">
      <alignment horizontal="left" vertical="center" indent="1"/>
    </xf>
    <xf numFmtId="0" fontId="31" fillId="26" borderId="85" applyNumberFormat="0" applyProtection="0">
      <alignment horizontal="left" vertical="center" indent="1"/>
    </xf>
    <xf numFmtId="0" fontId="31" fillId="27" borderId="85" applyNumberFormat="0" applyProtection="0">
      <alignment horizontal="left" vertical="center" indent="1"/>
    </xf>
    <xf numFmtId="0" fontId="31" fillId="27" borderId="85" applyNumberFormat="0" applyProtection="0">
      <alignment horizontal="left" vertical="center" indent="1"/>
    </xf>
    <xf numFmtId="0" fontId="31" fillId="27" borderId="85" applyNumberFormat="0" applyProtection="0">
      <alignment horizontal="left" vertical="center" indent="1"/>
    </xf>
    <xf numFmtId="0" fontId="31" fillId="27" borderId="85" applyNumberFormat="0" applyProtection="0">
      <alignment horizontal="left" vertical="center" indent="1"/>
    </xf>
    <xf numFmtId="0" fontId="31" fillId="27" borderId="85" applyNumberFormat="0" applyProtection="0">
      <alignment horizontal="left" vertical="center" indent="1"/>
    </xf>
    <xf numFmtId="0" fontId="31" fillId="27" borderId="85" applyNumberFormat="0" applyProtection="0">
      <alignment horizontal="left" vertical="center" indent="1"/>
    </xf>
    <xf numFmtId="0" fontId="31" fillId="27" borderId="85" applyNumberFormat="0" applyProtection="0">
      <alignment horizontal="left" vertical="center" indent="1"/>
    </xf>
    <xf numFmtId="0" fontId="31" fillId="27" borderId="85" applyNumberFormat="0" applyProtection="0">
      <alignment horizontal="left" vertical="center" indent="1"/>
    </xf>
    <xf numFmtId="0" fontId="31" fillId="28" borderId="85" applyNumberFormat="0" applyProtection="0">
      <alignment horizontal="left" vertical="center" indent="1"/>
    </xf>
    <xf numFmtId="0" fontId="31" fillId="28" borderId="85" applyNumberFormat="0" applyProtection="0">
      <alignment horizontal="left" vertical="center" indent="1"/>
    </xf>
    <xf numFmtId="0" fontId="31" fillId="28" borderId="85" applyNumberFormat="0" applyProtection="0">
      <alignment horizontal="left" vertical="center" indent="1"/>
    </xf>
    <xf numFmtId="0" fontId="31" fillId="28" borderId="85" applyNumberFormat="0" applyProtection="0">
      <alignment horizontal="left" vertical="center" indent="1"/>
    </xf>
    <xf numFmtId="0" fontId="31" fillId="28" borderId="85" applyNumberFormat="0" applyProtection="0">
      <alignment horizontal="left" vertical="center" indent="1"/>
    </xf>
    <xf numFmtId="0" fontId="31" fillId="28" borderId="85" applyNumberFormat="0" applyProtection="0">
      <alignment horizontal="left" vertical="center" indent="1"/>
    </xf>
    <xf numFmtId="0" fontId="31" fillId="28" borderId="85" applyNumberFormat="0" applyProtection="0">
      <alignment horizontal="left" vertical="center" indent="1"/>
    </xf>
    <xf numFmtId="0" fontId="31" fillId="28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94" fillId="54" borderId="88" applyBorder="0"/>
    <xf numFmtId="0" fontId="94" fillId="54" borderId="88" applyBorder="0"/>
    <xf numFmtId="0" fontId="94" fillId="54" borderId="88" applyBorder="0"/>
    <xf numFmtId="0" fontId="94" fillId="54" borderId="88" applyBorder="0"/>
    <xf numFmtId="0" fontId="94" fillId="54" borderId="88" applyBorder="0"/>
    <xf numFmtId="0" fontId="94" fillId="54" borderId="88" applyBorder="0"/>
    <xf numFmtId="4" fontId="33" fillId="29" borderId="85" applyNumberFormat="0" applyProtection="0">
      <alignment vertical="center"/>
    </xf>
    <xf numFmtId="4" fontId="33" fillId="29" borderId="85" applyNumberFormat="0" applyProtection="0">
      <alignment vertical="center"/>
    </xf>
    <xf numFmtId="4" fontId="33" fillId="29" borderId="85" applyNumberFormat="0" applyProtection="0">
      <alignment vertical="center"/>
    </xf>
    <xf numFmtId="4" fontId="33" fillId="29" borderId="85" applyNumberFormat="0" applyProtection="0">
      <alignment vertical="center"/>
    </xf>
    <xf numFmtId="4" fontId="73" fillId="29" borderId="85" applyNumberFormat="0" applyProtection="0">
      <alignment vertical="center"/>
    </xf>
    <xf numFmtId="4" fontId="73" fillId="29" borderId="85" applyNumberFormat="0" applyProtection="0">
      <alignment vertical="center"/>
    </xf>
    <xf numFmtId="4" fontId="73" fillId="29" borderId="85" applyNumberFormat="0" applyProtection="0">
      <alignment vertical="center"/>
    </xf>
    <xf numFmtId="4" fontId="73" fillId="29" borderId="85" applyNumberFormat="0" applyProtection="0">
      <alignment vertical="center"/>
    </xf>
    <xf numFmtId="4" fontId="33" fillId="29" borderId="85" applyNumberFormat="0" applyProtection="0">
      <alignment horizontal="left" vertical="center" indent="1"/>
    </xf>
    <xf numFmtId="4" fontId="33" fillId="29" borderId="85" applyNumberFormat="0" applyProtection="0">
      <alignment horizontal="left" vertical="center" indent="1"/>
    </xf>
    <xf numFmtId="4" fontId="33" fillId="29" borderId="85" applyNumberFormat="0" applyProtection="0">
      <alignment horizontal="left" vertical="center" indent="1"/>
    </xf>
    <xf numFmtId="4" fontId="33" fillId="29" borderId="85" applyNumberFormat="0" applyProtection="0">
      <alignment horizontal="left" vertical="center" indent="1"/>
    </xf>
    <xf numFmtId="4" fontId="33" fillId="29" borderId="85" applyNumberFormat="0" applyProtection="0">
      <alignment horizontal="left" vertical="center" indent="1"/>
    </xf>
    <xf numFmtId="4" fontId="33" fillId="29" borderId="85" applyNumberFormat="0" applyProtection="0">
      <alignment horizontal="left" vertical="center" indent="1"/>
    </xf>
    <xf numFmtId="4" fontId="33" fillId="29" borderId="85" applyNumberFormat="0" applyProtection="0">
      <alignment horizontal="left" vertical="center" indent="1"/>
    </xf>
    <xf numFmtId="4" fontId="33" fillId="29" borderId="85" applyNumberFormat="0" applyProtection="0">
      <alignment horizontal="left" vertical="center" indent="1"/>
    </xf>
    <xf numFmtId="4" fontId="33" fillId="24" borderId="85" applyNumberFormat="0" applyProtection="0">
      <alignment horizontal="right" vertical="center"/>
    </xf>
    <xf numFmtId="4" fontId="33" fillId="24" borderId="85" applyNumberFormat="0" applyProtection="0">
      <alignment horizontal="right" vertical="center"/>
    </xf>
    <xf numFmtId="4" fontId="33" fillId="24" borderId="85" applyNumberFormat="0" applyProtection="0">
      <alignment horizontal="right" vertical="center"/>
    </xf>
    <xf numFmtId="4" fontId="33" fillId="24" borderId="85" applyNumberFormat="0" applyProtection="0">
      <alignment horizontal="right" vertical="center"/>
    </xf>
    <xf numFmtId="4" fontId="73" fillId="24" borderId="85" applyNumberFormat="0" applyProtection="0">
      <alignment horizontal="right" vertical="center"/>
    </xf>
    <xf numFmtId="4" fontId="73" fillId="24" borderId="85" applyNumberFormat="0" applyProtection="0">
      <alignment horizontal="right" vertical="center"/>
    </xf>
    <xf numFmtId="4" fontId="73" fillId="24" borderId="85" applyNumberFormat="0" applyProtection="0">
      <alignment horizontal="right" vertical="center"/>
    </xf>
    <xf numFmtId="4" fontId="73" fillId="24" borderId="85" applyNumberFormat="0" applyProtection="0">
      <alignment horizontal="right" vertical="center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0" fontId="31" fillId="13" borderId="85" applyNumberFormat="0" applyProtection="0">
      <alignment horizontal="left" vertical="center" indent="1"/>
    </xf>
    <xf numFmtId="4" fontId="77" fillId="24" borderId="85" applyNumberFormat="0" applyProtection="0">
      <alignment horizontal="right" vertical="center"/>
    </xf>
    <xf numFmtId="4" fontId="77" fillId="24" borderId="85" applyNumberFormat="0" applyProtection="0">
      <alignment horizontal="right" vertical="center"/>
    </xf>
    <xf numFmtId="4" fontId="77" fillId="24" borderId="85" applyNumberFormat="0" applyProtection="0">
      <alignment horizontal="right" vertical="center"/>
    </xf>
    <xf numFmtId="4" fontId="77" fillId="24" borderId="85" applyNumberFormat="0" applyProtection="0">
      <alignment horizontal="right" vertical="center"/>
    </xf>
    <xf numFmtId="0" fontId="72" fillId="1" borderId="84" applyNumberFormat="0" applyFont="0" applyAlignment="0">
      <alignment horizontal="center"/>
    </xf>
    <xf numFmtId="0" fontId="72" fillId="1" borderId="84" applyNumberFormat="0" applyFont="0" applyAlignment="0">
      <alignment horizont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/>
    <xf numFmtId="0" fontId="91" fillId="48" borderId="87" applyNumberFormat="0" applyAlignment="0" applyProtection="0"/>
    <xf numFmtId="0" fontId="91" fillId="48" borderId="87" applyNumberFormat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0" borderId="0"/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0" borderId="0"/>
    <xf numFmtId="0" fontId="91" fillId="48" borderId="87" applyNumberFormat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0" borderId="0"/>
    <xf numFmtId="0" fontId="87" fillId="50" borderId="96" applyNumberFormat="0" applyAlignment="0" applyProtection="0"/>
    <xf numFmtId="0" fontId="87" fillId="50" borderId="96" applyNumberFormat="0" applyAlignment="0" applyProtection="0"/>
    <xf numFmtId="0" fontId="87" fillId="50" borderId="96" applyNumberFormat="0" applyAlignment="0" applyProtection="0"/>
    <xf numFmtId="0" fontId="87" fillId="50" borderId="96" applyNumberFormat="0" applyAlignment="0" applyProtection="0"/>
    <xf numFmtId="0" fontId="87" fillId="50" borderId="96" applyNumberFormat="0" applyAlignment="0" applyProtection="0"/>
    <xf numFmtId="0" fontId="91" fillId="48" borderId="96" applyNumberFormat="0" applyAlignment="0" applyProtection="0"/>
    <xf numFmtId="0" fontId="91" fillId="48" borderId="96" applyNumberFormat="0" applyAlignment="0" applyProtection="0"/>
    <xf numFmtId="0" fontId="91" fillId="48" borderId="96" applyNumberFormat="0" applyAlignment="0" applyProtection="0"/>
    <xf numFmtId="0" fontId="91" fillId="48" borderId="96" applyNumberFormat="0" applyAlignment="0" applyProtection="0"/>
    <xf numFmtId="0" fontId="91" fillId="48" borderId="96" applyNumberFormat="0" applyAlignment="0" applyProtection="0"/>
    <xf numFmtId="0" fontId="91" fillId="48" borderId="96" applyNumberFormat="0" applyAlignment="0" applyProtection="0"/>
    <xf numFmtId="0" fontId="91" fillId="48" borderId="96" applyNumberFormat="0" applyAlignment="0" applyProtection="0"/>
    <xf numFmtId="0" fontId="91" fillId="48" borderId="96" applyNumberFormat="0" applyAlignment="0" applyProtection="0"/>
    <xf numFmtId="0" fontId="91" fillId="48" borderId="96" applyNumberFormat="0" applyAlignment="0" applyProtection="0"/>
    <xf numFmtId="0" fontId="61" fillId="47" borderId="96" applyNumberFormat="0" applyFont="0" applyAlignment="0" applyProtection="0"/>
    <xf numFmtId="0" fontId="61" fillId="47" borderId="96" applyNumberFormat="0" applyFont="0" applyAlignment="0" applyProtection="0"/>
    <xf numFmtId="0" fontId="61" fillId="47" borderId="96" applyNumberFormat="0" applyFont="0" applyAlignment="0" applyProtection="0"/>
    <xf numFmtId="0" fontId="61" fillId="47" borderId="96" applyNumberFormat="0" applyFont="0" applyAlignment="0" applyProtection="0"/>
    <xf numFmtId="0" fontId="61" fillId="47" borderId="96" applyNumberFormat="0" applyFont="0" applyAlignment="0" applyProtection="0"/>
    <xf numFmtId="0" fontId="93" fillId="50" borderId="97" applyNumberFormat="0" applyAlignment="0" applyProtection="0"/>
    <xf numFmtId="0" fontId="93" fillId="50" borderId="97" applyNumberFormat="0" applyAlignment="0" applyProtection="0"/>
    <xf numFmtId="0" fontId="93" fillId="50" borderId="97" applyNumberFormat="0" applyAlignment="0" applyProtection="0"/>
    <xf numFmtId="0" fontId="93" fillId="50" borderId="97" applyNumberFormat="0" applyAlignment="0" applyProtection="0"/>
    <xf numFmtId="0" fontId="93" fillId="50" borderId="97" applyNumberFormat="0" applyAlignment="0" applyProtection="0"/>
    <xf numFmtId="4" fontId="33" fillId="2" borderId="97" applyNumberFormat="0" applyProtection="0">
      <alignment vertical="center"/>
    </xf>
    <xf numFmtId="4" fontId="33" fillId="2" borderId="97" applyNumberFormat="0" applyProtection="0">
      <alignment vertical="center"/>
    </xf>
    <xf numFmtId="4" fontId="33" fillId="2" borderId="97" applyNumberFormat="0" applyProtection="0">
      <alignment vertical="center"/>
    </xf>
    <xf numFmtId="4" fontId="33" fillId="2" borderId="97" applyNumberFormat="0" applyProtection="0">
      <alignment vertical="center"/>
    </xf>
    <xf numFmtId="4" fontId="33" fillId="2" borderId="97" applyNumberFormat="0" applyProtection="0">
      <alignment vertical="center"/>
    </xf>
    <xf numFmtId="4" fontId="73" fillId="2" borderId="97" applyNumberFormat="0" applyProtection="0">
      <alignment vertical="center"/>
    </xf>
    <xf numFmtId="4" fontId="73" fillId="2" borderId="97" applyNumberFormat="0" applyProtection="0">
      <alignment vertical="center"/>
    </xf>
    <xf numFmtId="4" fontId="73" fillId="2" borderId="97" applyNumberFormat="0" applyProtection="0">
      <alignment vertical="center"/>
    </xf>
    <xf numFmtId="4" fontId="73" fillId="2" borderId="97" applyNumberFormat="0" applyProtection="0">
      <alignment vertical="center"/>
    </xf>
    <xf numFmtId="4" fontId="73" fillId="2" borderId="97" applyNumberFormat="0" applyProtection="0">
      <alignment vertical="center"/>
    </xf>
    <xf numFmtId="4" fontId="33" fillId="2" borderId="97" applyNumberFormat="0" applyProtection="0">
      <alignment horizontal="left" vertical="center" indent="1"/>
    </xf>
    <xf numFmtId="4" fontId="33" fillId="2" borderId="97" applyNumberFormat="0" applyProtection="0">
      <alignment horizontal="left" vertical="center" indent="1"/>
    </xf>
    <xf numFmtId="4" fontId="33" fillId="2" borderId="97" applyNumberFormat="0" applyProtection="0">
      <alignment horizontal="left" vertical="center" indent="1"/>
    </xf>
    <xf numFmtId="4" fontId="33" fillId="2" borderId="97" applyNumberFormat="0" applyProtection="0">
      <alignment horizontal="left" vertical="center" indent="1"/>
    </xf>
    <xf numFmtId="4" fontId="33" fillId="2" borderId="97" applyNumberFormat="0" applyProtection="0">
      <alignment horizontal="left" vertical="center" indent="1"/>
    </xf>
    <xf numFmtId="4" fontId="33" fillId="2" borderId="97" applyNumberFormat="0" applyProtection="0">
      <alignment horizontal="left" vertical="center" indent="1"/>
    </xf>
    <xf numFmtId="4" fontId="33" fillId="2" borderId="97" applyNumberFormat="0" applyProtection="0">
      <alignment horizontal="left" vertical="center" indent="1"/>
    </xf>
    <xf numFmtId="4" fontId="33" fillId="2" borderId="97" applyNumberFormat="0" applyProtection="0">
      <alignment horizontal="left" vertical="center" indent="1"/>
    </xf>
    <xf numFmtId="4" fontId="33" fillId="2" borderId="97" applyNumberFormat="0" applyProtection="0">
      <alignment horizontal="left" vertical="center" indent="1"/>
    </xf>
    <xf numFmtId="4" fontId="33" fillId="2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4" fontId="33" fillId="14" borderId="97" applyNumberFormat="0" applyProtection="0">
      <alignment horizontal="right" vertical="center"/>
    </xf>
    <xf numFmtId="4" fontId="33" fillId="14" borderId="97" applyNumberFormat="0" applyProtection="0">
      <alignment horizontal="right" vertical="center"/>
    </xf>
    <xf numFmtId="4" fontId="33" fillId="14" borderId="97" applyNumberFormat="0" applyProtection="0">
      <alignment horizontal="right" vertical="center"/>
    </xf>
    <xf numFmtId="4" fontId="33" fillId="14" borderId="97" applyNumberFormat="0" applyProtection="0">
      <alignment horizontal="right" vertical="center"/>
    </xf>
    <xf numFmtId="4" fontId="33" fillId="14" borderId="97" applyNumberFormat="0" applyProtection="0">
      <alignment horizontal="right" vertical="center"/>
    </xf>
    <xf numFmtId="4" fontId="33" fillId="15" borderId="97" applyNumberFormat="0" applyProtection="0">
      <alignment horizontal="right" vertical="center"/>
    </xf>
    <xf numFmtId="4" fontId="33" fillId="15" borderId="97" applyNumberFormat="0" applyProtection="0">
      <alignment horizontal="right" vertical="center"/>
    </xf>
    <xf numFmtId="4" fontId="33" fillId="15" borderId="97" applyNumberFormat="0" applyProtection="0">
      <alignment horizontal="right" vertical="center"/>
    </xf>
    <xf numFmtId="4" fontId="33" fillId="15" borderId="97" applyNumberFormat="0" applyProtection="0">
      <alignment horizontal="right" vertical="center"/>
    </xf>
    <xf numFmtId="4" fontId="33" fillId="15" borderId="97" applyNumberFormat="0" applyProtection="0">
      <alignment horizontal="right" vertical="center"/>
    </xf>
    <xf numFmtId="4" fontId="33" fillId="16" borderId="97" applyNumberFormat="0" applyProtection="0">
      <alignment horizontal="right" vertical="center"/>
    </xf>
    <xf numFmtId="4" fontId="33" fillId="16" borderId="97" applyNumberFormat="0" applyProtection="0">
      <alignment horizontal="right" vertical="center"/>
    </xf>
    <xf numFmtId="4" fontId="33" fillId="16" borderId="97" applyNumberFormat="0" applyProtection="0">
      <alignment horizontal="right" vertical="center"/>
    </xf>
    <xf numFmtId="4" fontId="33" fillId="16" borderId="97" applyNumberFormat="0" applyProtection="0">
      <alignment horizontal="right" vertical="center"/>
    </xf>
    <xf numFmtId="4" fontId="33" fillId="16" borderId="97" applyNumberFormat="0" applyProtection="0">
      <alignment horizontal="right" vertical="center"/>
    </xf>
    <xf numFmtId="4" fontId="33" fillId="17" borderId="97" applyNumberFormat="0" applyProtection="0">
      <alignment horizontal="right" vertical="center"/>
    </xf>
    <xf numFmtId="4" fontId="33" fillId="17" borderId="97" applyNumberFormat="0" applyProtection="0">
      <alignment horizontal="right" vertical="center"/>
    </xf>
    <xf numFmtId="4" fontId="33" fillId="17" borderId="97" applyNumberFormat="0" applyProtection="0">
      <alignment horizontal="right" vertical="center"/>
    </xf>
    <xf numFmtId="4" fontId="33" fillId="17" borderId="97" applyNumberFormat="0" applyProtection="0">
      <alignment horizontal="right" vertical="center"/>
    </xf>
    <xf numFmtId="4" fontId="33" fillId="17" borderId="97" applyNumberFormat="0" applyProtection="0">
      <alignment horizontal="right" vertical="center"/>
    </xf>
    <xf numFmtId="4" fontId="33" fillId="18" borderId="97" applyNumberFormat="0" applyProtection="0">
      <alignment horizontal="right" vertical="center"/>
    </xf>
    <xf numFmtId="4" fontId="33" fillId="18" borderId="97" applyNumberFormat="0" applyProtection="0">
      <alignment horizontal="right" vertical="center"/>
    </xf>
    <xf numFmtId="4" fontId="33" fillId="18" borderId="97" applyNumberFormat="0" applyProtection="0">
      <alignment horizontal="right" vertical="center"/>
    </xf>
    <xf numFmtId="4" fontId="33" fillId="18" borderId="97" applyNumberFormat="0" applyProtection="0">
      <alignment horizontal="right" vertical="center"/>
    </xf>
    <xf numFmtId="4" fontId="33" fillId="18" borderId="97" applyNumberFormat="0" applyProtection="0">
      <alignment horizontal="right" vertical="center"/>
    </xf>
    <xf numFmtId="4" fontId="33" fillId="19" borderId="97" applyNumberFormat="0" applyProtection="0">
      <alignment horizontal="right" vertical="center"/>
    </xf>
    <xf numFmtId="4" fontId="33" fillId="19" borderId="97" applyNumberFormat="0" applyProtection="0">
      <alignment horizontal="right" vertical="center"/>
    </xf>
    <xf numFmtId="4" fontId="33" fillId="19" borderId="97" applyNumberFormat="0" applyProtection="0">
      <alignment horizontal="right" vertical="center"/>
    </xf>
    <xf numFmtId="4" fontId="33" fillId="19" borderId="97" applyNumberFormat="0" applyProtection="0">
      <alignment horizontal="right" vertical="center"/>
    </xf>
    <xf numFmtId="4" fontId="33" fillId="19" borderId="97" applyNumberFormat="0" applyProtection="0">
      <alignment horizontal="right" vertical="center"/>
    </xf>
    <xf numFmtId="4" fontId="33" fillId="20" borderId="97" applyNumberFormat="0" applyProtection="0">
      <alignment horizontal="right" vertical="center"/>
    </xf>
    <xf numFmtId="4" fontId="33" fillId="20" borderId="97" applyNumberFormat="0" applyProtection="0">
      <alignment horizontal="right" vertical="center"/>
    </xf>
    <xf numFmtId="4" fontId="33" fillId="20" borderId="97" applyNumberFormat="0" applyProtection="0">
      <alignment horizontal="right" vertical="center"/>
    </xf>
    <xf numFmtId="4" fontId="33" fillId="20" borderId="97" applyNumberFormat="0" applyProtection="0">
      <alignment horizontal="right" vertical="center"/>
    </xf>
    <xf numFmtId="4" fontId="33" fillId="20" borderId="97" applyNumberFormat="0" applyProtection="0">
      <alignment horizontal="right" vertical="center"/>
    </xf>
    <xf numFmtId="4" fontId="33" fillId="21" borderId="97" applyNumberFormat="0" applyProtection="0">
      <alignment horizontal="right" vertical="center"/>
    </xf>
    <xf numFmtId="4" fontId="33" fillId="21" borderId="97" applyNumberFormat="0" applyProtection="0">
      <alignment horizontal="right" vertical="center"/>
    </xf>
    <xf numFmtId="4" fontId="33" fillId="21" borderId="97" applyNumberFormat="0" applyProtection="0">
      <alignment horizontal="right" vertical="center"/>
    </xf>
    <xf numFmtId="4" fontId="33" fillId="21" borderId="97" applyNumberFormat="0" applyProtection="0">
      <alignment horizontal="right" vertical="center"/>
    </xf>
    <xf numFmtId="4" fontId="33" fillId="21" borderId="97" applyNumberFormat="0" applyProtection="0">
      <alignment horizontal="right" vertical="center"/>
    </xf>
    <xf numFmtId="4" fontId="33" fillId="22" borderId="97" applyNumberFormat="0" applyProtection="0">
      <alignment horizontal="right" vertical="center"/>
    </xf>
    <xf numFmtId="4" fontId="33" fillId="22" borderId="97" applyNumberFormat="0" applyProtection="0">
      <alignment horizontal="right" vertical="center"/>
    </xf>
    <xf numFmtId="4" fontId="33" fillId="22" borderId="97" applyNumberFormat="0" applyProtection="0">
      <alignment horizontal="right" vertical="center"/>
    </xf>
    <xf numFmtId="4" fontId="33" fillId="22" borderId="97" applyNumberFormat="0" applyProtection="0">
      <alignment horizontal="right" vertical="center"/>
    </xf>
    <xf numFmtId="4" fontId="33" fillId="22" borderId="97" applyNumberFormat="0" applyProtection="0">
      <alignment horizontal="right" vertical="center"/>
    </xf>
    <xf numFmtId="4" fontId="74" fillId="23" borderId="97" applyNumberFormat="0" applyProtection="0">
      <alignment horizontal="left" vertical="center" indent="1"/>
    </xf>
    <xf numFmtId="4" fontId="74" fillId="23" borderId="97" applyNumberFormat="0" applyProtection="0">
      <alignment horizontal="left" vertical="center" indent="1"/>
    </xf>
    <xf numFmtId="4" fontId="74" fillId="23" borderId="97" applyNumberFormat="0" applyProtection="0">
      <alignment horizontal="left" vertical="center" indent="1"/>
    </xf>
    <xf numFmtId="4" fontId="74" fillId="23" borderId="97" applyNumberFormat="0" applyProtection="0">
      <alignment horizontal="left" vertical="center" indent="1"/>
    </xf>
    <xf numFmtId="4" fontId="74" fillId="2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4" fontId="33" fillId="24" borderId="97" applyNumberFormat="0" applyProtection="0">
      <alignment horizontal="left" vertical="center" indent="1"/>
    </xf>
    <xf numFmtId="4" fontId="33" fillId="24" borderId="97" applyNumberFormat="0" applyProtection="0">
      <alignment horizontal="left" vertical="center" indent="1"/>
    </xf>
    <xf numFmtId="4" fontId="33" fillId="24" borderId="97" applyNumberFormat="0" applyProtection="0">
      <alignment horizontal="left" vertical="center" indent="1"/>
    </xf>
    <xf numFmtId="4" fontId="33" fillId="24" borderId="97" applyNumberFormat="0" applyProtection="0">
      <alignment horizontal="left" vertical="center" indent="1"/>
    </xf>
    <xf numFmtId="4" fontId="33" fillId="24" borderId="97" applyNumberFormat="0" applyProtection="0">
      <alignment horizontal="left" vertical="center" indent="1"/>
    </xf>
    <xf numFmtId="4" fontId="33" fillId="26" borderId="97" applyNumberFormat="0" applyProtection="0">
      <alignment horizontal="left" vertical="center" indent="1"/>
    </xf>
    <xf numFmtId="4" fontId="33" fillId="26" borderId="97" applyNumberFormat="0" applyProtection="0">
      <alignment horizontal="left" vertical="center" indent="1"/>
    </xf>
    <xf numFmtId="4" fontId="33" fillId="26" borderId="97" applyNumberFormat="0" applyProtection="0">
      <alignment horizontal="left" vertical="center" indent="1"/>
    </xf>
    <xf numFmtId="4" fontId="33" fillId="26" borderId="97" applyNumberFormat="0" applyProtection="0">
      <alignment horizontal="left" vertical="center" indent="1"/>
    </xf>
    <xf numFmtId="4" fontId="33" fillId="26" borderId="97" applyNumberFormat="0" applyProtection="0">
      <alignment horizontal="left" vertical="center" indent="1"/>
    </xf>
    <xf numFmtId="0" fontId="31" fillId="26" borderId="97" applyNumberFormat="0" applyProtection="0">
      <alignment horizontal="left" vertical="center" indent="1"/>
    </xf>
    <xf numFmtId="0" fontId="31" fillId="26" borderId="97" applyNumberFormat="0" applyProtection="0">
      <alignment horizontal="left" vertical="center" indent="1"/>
    </xf>
    <xf numFmtId="0" fontId="31" fillId="26" borderId="97" applyNumberFormat="0" applyProtection="0">
      <alignment horizontal="left" vertical="center" indent="1"/>
    </xf>
    <xf numFmtId="0" fontId="31" fillId="26" borderId="97" applyNumberFormat="0" applyProtection="0">
      <alignment horizontal="left" vertical="center" indent="1"/>
    </xf>
    <xf numFmtId="0" fontId="31" fillId="26" borderId="97" applyNumberFormat="0" applyProtection="0">
      <alignment horizontal="left" vertical="center" indent="1"/>
    </xf>
    <xf numFmtId="0" fontId="31" fillId="26" borderId="97" applyNumberFormat="0" applyProtection="0">
      <alignment horizontal="left" vertical="center" indent="1"/>
    </xf>
    <xf numFmtId="0" fontId="31" fillId="26" borderId="97" applyNumberFormat="0" applyProtection="0">
      <alignment horizontal="left" vertical="center" indent="1"/>
    </xf>
    <xf numFmtId="0" fontId="31" fillId="26" borderId="97" applyNumberFormat="0" applyProtection="0">
      <alignment horizontal="left" vertical="center" indent="1"/>
    </xf>
    <xf numFmtId="0" fontId="31" fillId="26" borderId="97" applyNumberFormat="0" applyProtection="0">
      <alignment horizontal="left" vertical="center" indent="1"/>
    </xf>
    <xf numFmtId="0" fontId="31" fillId="26" borderId="97" applyNumberFormat="0" applyProtection="0">
      <alignment horizontal="left" vertical="center" indent="1"/>
    </xf>
    <xf numFmtId="0" fontId="31" fillId="27" borderId="97" applyNumberFormat="0" applyProtection="0">
      <alignment horizontal="left" vertical="center" indent="1"/>
    </xf>
    <xf numFmtId="0" fontId="31" fillId="27" borderId="97" applyNumberFormat="0" applyProtection="0">
      <alignment horizontal="left" vertical="center" indent="1"/>
    </xf>
    <xf numFmtId="0" fontId="31" fillId="27" borderId="97" applyNumberFormat="0" applyProtection="0">
      <alignment horizontal="left" vertical="center" indent="1"/>
    </xf>
    <xf numFmtId="0" fontId="31" fillId="27" borderId="97" applyNumberFormat="0" applyProtection="0">
      <alignment horizontal="left" vertical="center" indent="1"/>
    </xf>
    <xf numFmtId="0" fontId="31" fillId="27" borderId="97" applyNumberFormat="0" applyProtection="0">
      <alignment horizontal="left" vertical="center" indent="1"/>
    </xf>
    <xf numFmtId="0" fontId="31" fillId="27" borderId="97" applyNumberFormat="0" applyProtection="0">
      <alignment horizontal="left" vertical="center" indent="1"/>
    </xf>
    <xf numFmtId="0" fontId="31" fillId="27" borderId="97" applyNumberFormat="0" applyProtection="0">
      <alignment horizontal="left" vertical="center" indent="1"/>
    </xf>
    <xf numFmtId="0" fontId="31" fillId="27" borderId="97" applyNumberFormat="0" applyProtection="0">
      <alignment horizontal="left" vertical="center" indent="1"/>
    </xf>
    <xf numFmtId="0" fontId="31" fillId="27" borderId="97" applyNumberFormat="0" applyProtection="0">
      <alignment horizontal="left" vertical="center" indent="1"/>
    </xf>
    <xf numFmtId="0" fontId="31" fillId="27" borderId="97" applyNumberFormat="0" applyProtection="0">
      <alignment horizontal="left" vertical="center" indent="1"/>
    </xf>
    <xf numFmtId="0" fontId="31" fillId="28" borderId="97" applyNumberFormat="0" applyProtection="0">
      <alignment horizontal="left" vertical="center" indent="1"/>
    </xf>
    <xf numFmtId="0" fontId="31" fillId="28" borderId="97" applyNumberFormat="0" applyProtection="0">
      <alignment horizontal="left" vertical="center" indent="1"/>
    </xf>
    <xf numFmtId="0" fontId="31" fillId="28" borderId="97" applyNumberFormat="0" applyProtection="0">
      <alignment horizontal="left" vertical="center" indent="1"/>
    </xf>
    <xf numFmtId="0" fontId="31" fillId="28" borderId="97" applyNumberFormat="0" applyProtection="0">
      <alignment horizontal="left" vertical="center" indent="1"/>
    </xf>
    <xf numFmtId="0" fontId="31" fillId="28" borderId="97" applyNumberFormat="0" applyProtection="0">
      <alignment horizontal="left" vertical="center" indent="1"/>
    </xf>
    <xf numFmtId="0" fontId="31" fillId="28" borderId="97" applyNumberFormat="0" applyProtection="0">
      <alignment horizontal="left" vertical="center" indent="1"/>
    </xf>
    <xf numFmtId="0" fontId="31" fillId="28" borderId="97" applyNumberFormat="0" applyProtection="0">
      <alignment horizontal="left" vertical="center" indent="1"/>
    </xf>
    <xf numFmtId="0" fontId="31" fillId="28" borderId="97" applyNumberFormat="0" applyProtection="0">
      <alignment horizontal="left" vertical="center" indent="1"/>
    </xf>
    <xf numFmtId="0" fontId="31" fillId="28" borderId="97" applyNumberFormat="0" applyProtection="0">
      <alignment horizontal="left" vertical="center" indent="1"/>
    </xf>
    <xf numFmtId="0" fontId="31" fillId="28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94" fillId="54" borderId="98" applyBorder="0"/>
    <xf numFmtId="0" fontId="94" fillId="54" borderId="98" applyBorder="0"/>
    <xf numFmtId="0" fontId="94" fillId="54" borderId="98" applyBorder="0"/>
    <xf numFmtId="0" fontId="94" fillId="54" borderId="98" applyBorder="0"/>
    <xf numFmtId="0" fontId="94" fillId="54" borderId="98" applyBorder="0"/>
    <xf numFmtId="0" fontId="94" fillId="54" borderId="98" applyBorder="0"/>
    <xf numFmtId="4" fontId="33" fillId="29" borderId="97" applyNumberFormat="0" applyProtection="0">
      <alignment vertical="center"/>
    </xf>
    <xf numFmtId="4" fontId="33" fillId="29" borderId="97" applyNumberFormat="0" applyProtection="0">
      <alignment vertical="center"/>
    </xf>
    <xf numFmtId="4" fontId="33" fillId="29" borderId="97" applyNumberFormat="0" applyProtection="0">
      <alignment vertical="center"/>
    </xf>
    <xf numFmtId="4" fontId="33" fillId="29" borderId="97" applyNumberFormat="0" applyProtection="0">
      <alignment vertical="center"/>
    </xf>
    <xf numFmtId="4" fontId="33" fillId="29" borderId="97" applyNumberFormat="0" applyProtection="0">
      <alignment vertical="center"/>
    </xf>
    <xf numFmtId="4" fontId="73" fillId="29" borderId="97" applyNumberFormat="0" applyProtection="0">
      <alignment vertical="center"/>
    </xf>
    <xf numFmtId="4" fontId="73" fillId="29" borderId="97" applyNumberFormat="0" applyProtection="0">
      <alignment vertical="center"/>
    </xf>
    <xf numFmtId="4" fontId="73" fillId="29" borderId="97" applyNumberFormat="0" applyProtection="0">
      <alignment vertical="center"/>
    </xf>
    <xf numFmtId="4" fontId="73" fillId="29" borderId="97" applyNumberFormat="0" applyProtection="0">
      <alignment vertical="center"/>
    </xf>
    <xf numFmtId="4" fontId="73" fillId="29" borderId="97" applyNumberFormat="0" applyProtection="0">
      <alignment vertical="center"/>
    </xf>
    <xf numFmtId="4" fontId="33" fillId="29" borderId="97" applyNumberFormat="0" applyProtection="0">
      <alignment horizontal="left" vertical="center" indent="1"/>
    </xf>
    <xf numFmtId="4" fontId="33" fillId="29" borderId="97" applyNumberFormat="0" applyProtection="0">
      <alignment horizontal="left" vertical="center" indent="1"/>
    </xf>
    <xf numFmtId="4" fontId="33" fillId="29" borderId="97" applyNumberFormat="0" applyProtection="0">
      <alignment horizontal="left" vertical="center" indent="1"/>
    </xf>
    <xf numFmtId="4" fontId="33" fillId="29" borderId="97" applyNumberFormat="0" applyProtection="0">
      <alignment horizontal="left" vertical="center" indent="1"/>
    </xf>
    <xf numFmtId="4" fontId="33" fillId="29" borderId="97" applyNumberFormat="0" applyProtection="0">
      <alignment horizontal="left" vertical="center" indent="1"/>
    </xf>
    <xf numFmtId="4" fontId="33" fillId="29" borderId="97" applyNumberFormat="0" applyProtection="0">
      <alignment horizontal="left" vertical="center" indent="1"/>
    </xf>
    <xf numFmtId="4" fontId="33" fillId="29" borderId="97" applyNumberFormat="0" applyProtection="0">
      <alignment horizontal="left" vertical="center" indent="1"/>
    </xf>
    <xf numFmtId="4" fontId="33" fillId="29" borderId="97" applyNumberFormat="0" applyProtection="0">
      <alignment horizontal="left" vertical="center" indent="1"/>
    </xf>
    <xf numFmtId="4" fontId="33" fillId="29" borderId="97" applyNumberFormat="0" applyProtection="0">
      <alignment horizontal="left" vertical="center" indent="1"/>
    </xf>
    <xf numFmtId="4" fontId="33" fillId="29" borderId="97" applyNumberFormat="0" applyProtection="0">
      <alignment horizontal="left" vertical="center" indent="1"/>
    </xf>
    <xf numFmtId="4" fontId="33" fillId="24" borderId="97" applyNumberFormat="0" applyProtection="0">
      <alignment horizontal="right" vertical="center"/>
    </xf>
    <xf numFmtId="4" fontId="33" fillId="24" borderId="97" applyNumberFormat="0" applyProtection="0">
      <alignment horizontal="right" vertical="center"/>
    </xf>
    <xf numFmtId="4" fontId="33" fillId="24" borderId="97" applyNumberFormat="0" applyProtection="0">
      <alignment horizontal="right" vertical="center"/>
    </xf>
    <xf numFmtId="4" fontId="33" fillId="24" borderId="97" applyNumberFormat="0" applyProtection="0">
      <alignment horizontal="right" vertical="center"/>
    </xf>
    <xf numFmtId="4" fontId="33" fillId="24" borderId="97" applyNumberFormat="0" applyProtection="0">
      <alignment horizontal="right" vertical="center"/>
    </xf>
    <xf numFmtId="4" fontId="73" fillId="24" borderId="97" applyNumberFormat="0" applyProtection="0">
      <alignment horizontal="right" vertical="center"/>
    </xf>
    <xf numFmtId="4" fontId="73" fillId="24" borderId="97" applyNumberFormat="0" applyProtection="0">
      <alignment horizontal="right" vertical="center"/>
    </xf>
    <xf numFmtId="4" fontId="73" fillId="24" borderId="97" applyNumberFormat="0" applyProtection="0">
      <alignment horizontal="right" vertical="center"/>
    </xf>
    <xf numFmtId="4" fontId="73" fillId="24" borderId="97" applyNumberFormat="0" applyProtection="0">
      <alignment horizontal="right" vertical="center"/>
    </xf>
    <xf numFmtId="4" fontId="73" fillId="24" borderId="97" applyNumberFormat="0" applyProtection="0">
      <alignment horizontal="right" vertical="center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0" fontId="31" fillId="13" borderId="97" applyNumberFormat="0" applyProtection="0">
      <alignment horizontal="left" vertical="center" indent="1"/>
    </xf>
    <xf numFmtId="4" fontId="77" fillId="24" borderId="97" applyNumberFormat="0" applyProtection="0">
      <alignment horizontal="right" vertical="center"/>
    </xf>
    <xf numFmtId="4" fontId="77" fillId="24" borderId="97" applyNumberFormat="0" applyProtection="0">
      <alignment horizontal="right" vertical="center"/>
    </xf>
    <xf numFmtId="4" fontId="77" fillId="24" borderId="97" applyNumberFormat="0" applyProtection="0">
      <alignment horizontal="right" vertical="center"/>
    </xf>
    <xf numFmtId="4" fontId="77" fillId="24" borderId="97" applyNumberFormat="0" applyProtection="0">
      <alignment horizontal="right" vertical="center"/>
    </xf>
    <xf numFmtId="4" fontId="77" fillId="24" borderId="97" applyNumberFormat="0" applyProtection="0">
      <alignment horizontal="right"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21" fillId="0" borderId="0"/>
    <xf numFmtId="0" fontId="119" fillId="105" borderId="100" applyNumberFormat="0" applyAlignment="0" applyProtection="0">
      <alignment vertical="center"/>
    </xf>
    <xf numFmtId="0" fontId="119" fillId="105" borderId="100" applyNumberFormat="0" applyAlignment="0" applyProtection="0">
      <alignment vertical="center"/>
    </xf>
    <xf numFmtId="0" fontId="21" fillId="8" borderId="101" applyNumberFormat="0" applyFont="0" applyAlignment="0" applyProtection="0">
      <alignment vertical="center"/>
    </xf>
    <xf numFmtId="0" fontId="21" fillId="8" borderId="101" applyNumberFormat="0" applyFont="0" applyAlignment="0" applyProtection="0">
      <alignment vertical="center"/>
    </xf>
    <xf numFmtId="0" fontId="125" fillId="92" borderId="100" applyNumberFormat="0" applyAlignment="0" applyProtection="0">
      <alignment vertical="center"/>
    </xf>
    <xf numFmtId="0" fontId="125" fillId="92" borderId="100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21" fillId="0" borderId="0"/>
    <xf numFmtId="3" fontId="40" fillId="0" borderId="92"/>
    <xf numFmtId="3" fontId="40" fillId="0" borderId="92"/>
    <xf numFmtId="0" fontId="70" fillId="0" borderId="102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5" fillId="0" borderId="102">
      <alignment horizont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/>
    <xf numFmtId="41" fontId="11" fillId="0" borderId="0" applyFont="0" applyFill="0" applyBorder="0" applyAlignment="0" applyProtection="0">
      <alignment vertical="center"/>
    </xf>
    <xf numFmtId="0" fontId="91" fillId="48" borderId="74" applyNumberFormat="0" applyAlignment="0" applyProtection="0"/>
    <xf numFmtId="3" fontId="40" fillId="0" borderId="92"/>
    <xf numFmtId="3" fontId="40" fillId="0" borderId="92"/>
    <xf numFmtId="3" fontId="40" fillId="0" borderId="92"/>
    <xf numFmtId="3" fontId="40" fillId="0" borderId="92"/>
    <xf numFmtId="196" fontId="56" fillId="0" borderId="92" applyFill="0" applyBorder="0" applyAlignment="0"/>
    <xf numFmtId="196" fontId="56" fillId="0" borderId="92" applyFill="0" applyBorder="0" applyAlignment="0"/>
    <xf numFmtId="0" fontId="91" fillId="48" borderId="87" applyNumberFormat="0" applyAlignment="0" applyProtection="0"/>
    <xf numFmtId="10" fontId="61" fillId="11" borderId="92" applyNumberFormat="0" applyBorder="0" applyAlignment="0" applyProtection="0"/>
    <xf numFmtId="10" fontId="61" fillId="11" borderId="92" applyNumberFormat="0" applyBorder="0" applyAlignment="0" applyProtection="0"/>
    <xf numFmtId="0" fontId="61" fillId="55" borderId="92"/>
    <xf numFmtId="0" fontId="61" fillId="55" borderId="92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/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/>
    <xf numFmtId="0" fontId="63" fillId="0" borderId="94">
      <alignment horizontal="left" vertical="center"/>
    </xf>
    <xf numFmtId="0" fontId="72" fillId="1" borderId="94" applyNumberFormat="0" applyFont="0" applyAlignment="0">
      <alignment horizont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41" fontId="113" fillId="0" borderId="0" applyFont="0" applyFill="0" applyBorder="0" applyAlignment="0" applyProtection="0">
      <alignment vertical="center"/>
    </xf>
    <xf numFmtId="41" fontId="113" fillId="0" borderId="0" applyFont="0" applyFill="0" applyBorder="0" applyAlignment="0" applyProtection="0">
      <alignment vertical="center"/>
    </xf>
    <xf numFmtId="41" fontId="113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13" fillId="0" borderId="0" applyFont="0" applyFill="0" applyBorder="0" applyAlignment="0" applyProtection="0">
      <alignment vertical="center"/>
    </xf>
    <xf numFmtId="41" fontId="113" fillId="0" borderId="0" applyFont="0" applyFill="0" applyBorder="0" applyAlignment="0" applyProtection="0">
      <alignment vertical="center"/>
    </xf>
    <xf numFmtId="41" fontId="113" fillId="0" borderId="0" applyFont="0" applyFill="0" applyBorder="0" applyAlignment="0" applyProtection="0">
      <alignment vertical="center"/>
    </xf>
    <xf numFmtId="41" fontId="113" fillId="0" borderId="0" applyFont="0" applyFill="0" applyBorder="0" applyAlignment="0" applyProtection="0">
      <alignment vertical="center"/>
    </xf>
    <xf numFmtId="41" fontId="113" fillId="0" borderId="0" applyFont="0" applyFill="0" applyBorder="0" applyAlignment="0" applyProtection="0">
      <alignment vertical="center"/>
    </xf>
    <xf numFmtId="41" fontId="113" fillId="0" borderId="0" applyFont="0" applyFill="0" applyBorder="0" applyAlignment="0" applyProtection="0">
      <alignment vertical="center"/>
    </xf>
    <xf numFmtId="0" fontId="21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/>
    <xf numFmtId="0" fontId="21" fillId="0" borderId="0">
      <alignment vertical="center"/>
    </xf>
    <xf numFmtId="0" fontId="46" fillId="0" borderId="0">
      <alignment vertical="center"/>
    </xf>
    <xf numFmtId="0" fontId="21" fillId="0" borderId="0"/>
    <xf numFmtId="0" fontId="21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2" fillId="0" borderId="0">
      <alignment vertical="center"/>
    </xf>
    <xf numFmtId="219" fontId="132" fillId="0" borderId="0" applyFont="0" applyFill="0" applyBorder="0" applyAlignment="0" applyProtection="0">
      <alignment vertical="center"/>
    </xf>
    <xf numFmtId="0" fontId="21" fillId="0" borderId="0"/>
    <xf numFmtId="0" fontId="91" fillId="48" borderId="74" applyNumberFormat="0" applyAlignment="0" applyProtection="0"/>
    <xf numFmtId="0" fontId="93" fillId="50" borderId="105" applyNumberFormat="0" applyAlignment="0" applyProtection="0"/>
    <xf numFmtId="0" fontId="93" fillId="50" borderId="105" applyNumberFormat="0" applyAlignment="0" applyProtection="0"/>
    <xf numFmtId="0" fontId="93" fillId="50" borderId="105" applyNumberFormat="0" applyAlignment="0" applyProtection="0"/>
    <xf numFmtId="0" fontId="93" fillId="50" borderId="105" applyNumberFormat="0" applyAlignment="0" applyProtection="0"/>
    <xf numFmtId="0" fontId="93" fillId="50" borderId="105" applyNumberFormat="0" applyAlignment="0" applyProtection="0"/>
    <xf numFmtId="4" fontId="33" fillId="2" borderId="105" applyNumberFormat="0" applyProtection="0">
      <alignment vertical="center"/>
    </xf>
    <xf numFmtId="4" fontId="33" fillId="2" borderId="105" applyNumberFormat="0" applyProtection="0">
      <alignment vertical="center"/>
    </xf>
    <xf numFmtId="4" fontId="33" fillId="2" borderId="105" applyNumberFormat="0" applyProtection="0">
      <alignment vertical="center"/>
    </xf>
    <xf numFmtId="4" fontId="33" fillId="2" borderId="105" applyNumberFormat="0" applyProtection="0">
      <alignment vertical="center"/>
    </xf>
    <xf numFmtId="4" fontId="33" fillId="2" borderId="105" applyNumberFormat="0" applyProtection="0">
      <alignment vertical="center"/>
    </xf>
    <xf numFmtId="4" fontId="73" fillId="2" borderId="105" applyNumberFormat="0" applyProtection="0">
      <alignment vertical="center"/>
    </xf>
    <xf numFmtId="4" fontId="73" fillId="2" borderId="105" applyNumberFormat="0" applyProtection="0">
      <alignment vertical="center"/>
    </xf>
    <xf numFmtId="4" fontId="73" fillId="2" borderId="105" applyNumberFormat="0" applyProtection="0">
      <alignment vertical="center"/>
    </xf>
    <xf numFmtId="4" fontId="73" fillId="2" borderId="105" applyNumberFormat="0" applyProtection="0">
      <alignment vertical="center"/>
    </xf>
    <xf numFmtId="4" fontId="73" fillId="2" borderId="105" applyNumberFormat="0" applyProtection="0">
      <alignment vertical="center"/>
    </xf>
    <xf numFmtId="4" fontId="33" fillId="2" borderId="105" applyNumberFormat="0" applyProtection="0">
      <alignment horizontal="left" vertical="center" indent="1"/>
    </xf>
    <xf numFmtId="4" fontId="33" fillId="2" borderId="105" applyNumberFormat="0" applyProtection="0">
      <alignment horizontal="left" vertical="center" indent="1"/>
    </xf>
    <xf numFmtId="4" fontId="33" fillId="2" borderId="105" applyNumberFormat="0" applyProtection="0">
      <alignment horizontal="left" vertical="center" indent="1"/>
    </xf>
    <xf numFmtId="4" fontId="33" fillId="2" borderId="105" applyNumberFormat="0" applyProtection="0">
      <alignment horizontal="left" vertical="center" indent="1"/>
    </xf>
    <xf numFmtId="4" fontId="33" fillId="2" borderId="105" applyNumberFormat="0" applyProtection="0">
      <alignment horizontal="left" vertical="center" indent="1"/>
    </xf>
    <xf numFmtId="4" fontId="33" fillId="2" borderId="105" applyNumberFormat="0" applyProtection="0">
      <alignment horizontal="left" vertical="center" indent="1"/>
    </xf>
    <xf numFmtId="4" fontId="33" fillId="2" borderId="105" applyNumberFormat="0" applyProtection="0">
      <alignment horizontal="left" vertical="center" indent="1"/>
    </xf>
    <xf numFmtId="4" fontId="33" fillId="2" borderId="105" applyNumberFormat="0" applyProtection="0">
      <alignment horizontal="left" vertical="center" indent="1"/>
    </xf>
    <xf numFmtId="4" fontId="33" fillId="2" borderId="105" applyNumberFormat="0" applyProtection="0">
      <alignment horizontal="left" vertical="center" indent="1"/>
    </xf>
    <xf numFmtId="4" fontId="33" fillId="2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4" fontId="33" fillId="14" borderId="105" applyNumberFormat="0" applyProtection="0">
      <alignment horizontal="right" vertical="center"/>
    </xf>
    <xf numFmtId="4" fontId="33" fillId="14" borderId="105" applyNumberFormat="0" applyProtection="0">
      <alignment horizontal="right" vertical="center"/>
    </xf>
    <xf numFmtId="4" fontId="33" fillId="14" borderId="105" applyNumberFormat="0" applyProtection="0">
      <alignment horizontal="right" vertical="center"/>
    </xf>
    <xf numFmtId="4" fontId="33" fillId="14" borderId="105" applyNumberFormat="0" applyProtection="0">
      <alignment horizontal="right" vertical="center"/>
    </xf>
    <xf numFmtId="4" fontId="33" fillId="14" borderId="105" applyNumberFormat="0" applyProtection="0">
      <alignment horizontal="right" vertical="center"/>
    </xf>
    <xf numFmtId="4" fontId="33" fillId="15" borderId="105" applyNumberFormat="0" applyProtection="0">
      <alignment horizontal="right" vertical="center"/>
    </xf>
    <xf numFmtId="4" fontId="33" fillId="15" borderId="105" applyNumberFormat="0" applyProtection="0">
      <alignment horizontal="right" vertical="center"/>
    </xf>
    <xf numFmtId="4" fontId="33" fillId="15" borderId="105" applyNumberFormat="0" applyProtection="0">
      <alignment horizontal="right" vertical="center"/>
    </xf>
    <xf numFmtId="4" fontId="33" fillId="15" borderId="105" applyNumberFormat="0" applyProtection="0">
      <alignment horizontal="right" vertical="center"/>
    </xf>
    <xf numFmtId="4" fontId="33" fillId="15" borderId="105" applyNumberFormat="0" applyProtection="0">
      <alignment horizontal="right" vertical="center"/>
    </xf>
    <xf numFmtId="4" fontId="33" fillId="16" borderId="105" applyNumberFormat="0" applyProtection="0">
      <alignment horizontal="right" vertical="center"/>
    </xf>
    <xf numFmtId="4" fontId="33" fillId="16" borderId="105" applyNumberFormat="0" applyProtection="0">
      <alignment horizontal="right" vertical="center"/>
    </xf>
    <xf numFmtId="4" fontId="33" fillId="16" borderId="105" applyNumberFormat="0" applyProtection="0">
      <alignment horizontal="right" vertical="center"/>
    </xf>
    <xf numFmtId="4" fontId="33" fillId="16" borderId="105" applyNumberFormat="0" applyProtection="0">
      <alignment horizontal="right" vertical="center"/>
    </xf>
    <xf numFmtId="4" fontId="33" fillId="16" borderId="105" applyNumberFormat="0" applyProtection="0">
      <alignment horizontal="right" vertical="center"/>
    </xf>
    <xf numFmtId="4" fontId="33" fillId="17" borderId="105" applyNumberFormat="0" applyProtection="0">
      <alignment horizontal="right" vertical="center"/>
    </xf>
    <xf numFmtId="4" fontId="33" fillId="17" borderId="105" applyNumberFormat="0" applyProtection="0">
      <alignment horizontal="right" vertical="center"/>
    </xf>
    <xf numFmtId="4" fontId="33" fillId="17" borderId="105" applyNumberFormat="0" applyProtection="0">
      <alignment horizontal="right" vertical="center"/>
    </xf>
    <xf numFmtId="4" fontId="33" fillId="17" borderId="105" applyNumberFormat="0" applyProtection="0">
      <alignment horizontal="right" vertical="center"/>
    </xf>
    <xf numFmtId="4" fontId="33" fillId="17" borderId="105" applyNumberFormat="0" applyProtection="0">
      <alignment horizontal="right" vertical="center"/>
    </xf>
    <xf numFmtId="4" fontId="33" fillId="18" borderId="105" applyNumberFormat="0" applyProtection="0">
      <alignment horizontal="right" vertical="center"/>
    </xf>
    <xf numFmtId="4" fontId="33" fillId="18" borderId="105" applyNumberFormat="0" applyProtection="0">
      <alignment horizontal="right" vertical="center"/>
    </xf>
    <xf numFmtId="4" fontId="33" fillId="18" borderId="105" applyNumberFormat="0" applyProtection="0">
      <alignment horizontal="right" vertical="center"/>
    </xf>
    <xf numFmtId="4" fontId="33" fillId="18" borderId="105" applyNumberFormat="0" applyProtection="0">
      <alignment horizontal="right" vertical="center"/>
    </xf>
    <xf numFmtId="4" fontId="33" fillId="18" borderId="105" applyNumberFormat="0" applyProtection="0">
      <alignment horizontal="right" vertical="center"/>
    </xf>
    <xf numFmtId="4" fontId="33" fillId="19" borderId="105" applyNumberFormat="0" applyProtection="0">
      <alignment horizontal="right" vertical="center"/>
    </xf>
    <xf numFmtId="4" fontId="33" fillId="19" borderId="105" applyNumberFormat="0" applyProtection="0">
      <alignment horizontal="right" vertical="center"/>
    </xf>
    <xf numFmtId="4" fontId="33" fillId="19" borderId="105" applyNumberFormat="0" applyProtection="0">
      <alignment horizontal="right" vertical="center"/>
    </xf>
    <xf numFmtId="4" fontId="33" fillId="19" borderId="105" applyNumberFormat="0" applyProtection="0">
      <alignment horizontal="right" vertical="center"/>
    </xf>
    <xf numFmtId="4" fontId="33" fillId="19" borderId="105" applyNumberFormat="0" applyProtection="0">
      <alignment horizontal="right" vertical="center"/>
    </xf>
    <xf numFmtId="4" fontId="33" fillId="20" borderId="105" applyNumberFormat="0" applyProtection="0">
      <alignment horizontal="right" vertical="center"/>
    </xf>
    <xf numFmtId="4" fontId="33" fillId="20" borderId="105" applyNumberFormat="0" applyProtection="0">
      <alignment horizontal="right" vertical="center"/>
    </xf>
    <xf numFmtId="4" fontId="33" fillId="20" borderId="105" applyNumberFormat="0" applyProtection="0">
      <alignment horizontal="right" vertical="center"/>
    </xf>
    <xf numFmtId="4" fontId="33" fillId="20" borderId="105" applyNumberFormat="0" applyProtection="0">
      <alignment horizontal="right" vertical="center"/>
    </xf>
    <xf numFmtId="4" fontId="33" fillId="20" borderId="105" applyNumberFormat="0" applyProtection="0">
      <alignment horizontal="right" vertical="center"/>
    </xf>
    <xf numFmtId="4" fontId="33" fillId="21" borderId="105" applyNumberFormat="0" applyProtection="0">
      <alignment horizontal="right" vertical="center"/>
    </xf>
    <xf numFmtId="4" fontId="33" fillId="21" borderId="105" applyNumberFormat="0" applyProtection="0">
      <alignment horizontal="right" vertical="center"/>
    </xf>
    <xf numFmtId="4" fontId="33" fillId="21" borderId="105" applyNumberFormat="0" applyProtection="0">
      <alignment horizontal="right" vertical="center"/>
    </xf>
    <xf numFmtId="4" fontId="33" fillId="21" borderId="105" applyNumberFormat="0" applyProtection="0">
      <alignment horizontal="right" vertical="center"/>
    </xf>
    <xf numFmtId="4" fontId="33" fillId="21" borderId="105" applyNumberFormat="0" applyProtection="0">
      <alignment horizontal="right" vertical="center"/>
    </xf>
    <xf numFmtId="4" fontId="33" fillId="22" borderId="105" applyNumberFormat="0" applyProtection="0">
      <alignment horizontal="right" vertical="center"/>
    </xf>
    <xf numFmtId="4" fontId="33" fillId="22" borderId="105" applyNumberFormat="0" applyProtection="0">
      <alignment horizontal="right" vertical="center"/>
    </xf>
    <xf numFmtId="4" fontId="33" fillId="22" borderId="105" applyNumberFormat="0" applyProtection="0">
      <alignment horizontal="right" vertical="center"/>
    </xf>
    <xf numFmtId="4" fontId="33" fillId="22" borderId="105" applyNumberFormat="0" applyProtection="0">
      <alignment horizontal="right" vertical="center"/>
    </xf>
    <xf numFmtId="4" fontId="33" fillId="22" borderId="105" applyNumberFormat="0" applyProtection="0">
      <alignment horizontal="right" vertical="center"/>
    </xf>
    <xf numFmtId="4" fontId="74" fillId="23" borderId="105" applyNumberFormat="0" applyProtection="0">
      <alignment horizontal="left" vertical="center" indent="1"/>
    </xf>
    <xf numFmtId="4" fontId="74" fillId="23" borderId="105" applyNumberFormat="0" applyProtection="0">
      <alignment horizontal="left" vertical="center" indent="1"/>
    </xf>
    <xf numFmtId="4" fontId="74" fillId="23" borderId="105" applyNumberFormat="0" applyProtection="0">
      <alignment horizontal="left" vertical="center" indent="1"/>
    </xf>
    <xf numFmtId="4" fontId="74" fillId="23" borderId="105" applyNumberFormat="0" applyProtection="0">
      <alignment horizontal="left" vertical="center" indent="1"/>
    </xf>
    <xf numFmtId="4" fontId="74" fillId="23" borderId="105" applyNumberFormat="0" applyProtection="0">
      <alignment horizontal="left" vertical="center" indent="1"/>
    </xf>
    <xf numFmtId="4" fontId="33" fillId="24" borderId="106" applyNumberFormat="0" applyProtection="0">
      <alignment horizontal="left" vertical="center" indent="1"/>
    </xf>
    <xf numFmtId="4" fontId="33" fillId="24" borderId="106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4" fontId="33" fillId="24" borderId="105" applyNumberFormat="0" applyProtection="0">
      <alignment horizontal="left" vertical="center" indent="1"/>
    </xf>
    <xf numFmtId="4" fontId="33" fillId="24" borderId="105" applyNumberFormat="0" applyProtection="0">
      <alignment horizontal="left" vertical="center" indent="1"/>
    </xf>
    <xf numFmtId="4" fontId="33" fillId="24" borderId="105" applyNumberFormat="0" applyProtection="0">
      <alignment horizontal="left" vertical="center" indent="1"/>
    </xf>
    <xf numFmtId="4" fontId="33" fillId="24" borderId="105" applyNumberFormat="0" applyProtection="0">
      <alignment horizontal="left" vertical="center" indent="1"/>
    </xf>
    <xf numFmtId="4" fontId="33" fillId="24" borderId="105" applyNumberFormat="0" applyProtection="0">
      <alignment horizontal="left" vertical="center" indent="1"/>
    </xf>
    <xf numFmtId="4" fontId="33" fillId="26" borderId="105" applyNumberFormat="0" applyProtection="0">
      <alignment horizontal="left" vertical="center" indent="1"/>
    </xf>
    <xf numFmtId="4" fontId="33" fillId="26" borderId="105" applyNumberFormat="0" applyProtection="0">
      <alignment horizontal="left" vertical="center" indent="1"/>
    </xf>
    <xf numFmtId="4" fontId="33" fillId="26" borderId="105" applyNumberFormat="0" applyProtection="0">
      <alignment horizontal="left" vertical="center" indent="1"/>
    </xf>
    <xf numFmtId="4" fontId="33" fillId="26" borderId="105" applyNumberFormat="0" applyProtection="0">
      <alignment horizontal="left" vertical="center" indent="1"/>
    </xf>
    <xf numFmtId="4" fontId="33" fillId="26" borderId="105" applyNumberFormat="0" applyProtection="0">
      <alignment horizontal="left" vertical="center" indent="1"/>
    </xf>
    <xf numFmtId="0" fontId="31" fillId="26" borderId="105" applyNumberFormat="0" applyProtection="0">
      <alignment horizontal="left" vertical="center" indent="1"/>
    </xf>
    <xf numFmtId="0" fontId="31" fillId="26" borderId="105" applyNumberFormat="0" applyProtection="0">
      <alignment horizontal="left" vertical="center" indent="1"/>
    </xf>
    <xf numFmtId="0" fontId="31" fillId="26" borderId="105" applyNumberFormat="0" applyProtection="0">
      <alignment horizontal="left" vertical="center" indent="1"/>
    </xf>
    <xf numFmtId="0" fontId="31" fillId="26" borderId="105" applyNumberFormat="0" applyProtection="0">
      <alignment horizontal="left" vertical="center" indent="1"/>
    </xf>
    <xf numFmtId="0" fontId="31" fillId="26" borderId="105" applyNumberFormat="0" applyProtection="0">
      <alignment horizontal="left" vertical="center" indent="1"/>
    </xf>
    <xf numFmtId="0" fontId="31" fillId="26" borderId="105" applyNumberFormat="0" applyProtection="0">
      <alignment horizontal="left" vertical="center" indent="1"/>
    </xf>
    <xf numFmtId="0" fontId="31" fillId="26" borderId="105" applyNumberFormat="0" applyProtection="0">
      <alignment horizontal="left" vertical="center" indent="1"/>
    </xf>
    <xf numFmtId="0" fontId="31" fillId="26" borderId="105" applyNumberFormat="0" applyProtection="0">
      <alignment horizontal="left" vertical="center" indent="1"/>
    </xf>
    <xf numFmtId="0" fontId="31" fillId="26" borderId="105" applyNumberFormat="0" applyProtection="0">
      <alignment horizontal="left" vertical="center" indent="1"/>
    </xf>
    <xf numFmtId="0" fontId="31" fillId="26" borderId="105" applyNumberFormat="0" applyProtection="0">
      <alignment horizontal="left" vertical="center" indent="1"/>
    </xf>
    <xf numFmtId="0" fontId="31" fillId="27" borderId="105" applyNumberFormat="0" applyProtection="0">
      <alignment horizontal="left" vertical="center" indent="1"/>
    </xf>
    <xf numFmtId="0" fontId="31" fillId="27" borderId="105" applyNumberFormat="0" applyProtection="0">
      <alignment horizontal="left" vertical="center" indent="1"/>
    </xf>
    <xf numFmtId="0" fontId="31" fillId="27" borderId="105" applyNumberFormat="0" applyProtection="0">
      <alignment horizontal="left" vertical="center" indent="1"/>
    </xf>
    <xf numFmtId="0" fontId="31" fillId="27" borderId="105" applyNumberFormat="0" applyProtection="0">
      <alignment horizontal="left" vertical="center" indent="1"/>
    </xf>
    <xf numFmtId="0" fontId="31" fillId="27" borderId="105" applyNumberFormat="0" applyProtection="0">
      <alignment horizontal="left" vertical="center" indent="1"/>
    </xf>
    <xf numFmtId="0" fontId="31" fillId="27" borderId="105" applyNumberFormat="0" applyProtection="0">
      <alignment horizontal="left" vertical="center" indent="1"/>
    </xf>
    <xf numFmtId="0" fontId="31" fillId="27" borderId="105" applyNumberFormat="0" applyProtection="0">
      <alignment horizontal="left" vertical="center" indent="1"/>
    </xf>
    <xf numFmtId="0" fontId="31" fillId="27" borderId="105" applyNumberFormat="0" applyProtection="0">
      <alignment horizontal="left" vertical="center" indent="1"/>
    </xf>
    <xf numFmtId="0" fontId="31" fillId="27" borderId="105" applyNumberFormat="0" applyProtection="0">
      <alignment horizontal="left" vertical="center" indent="1"/>
    </xf>
    <xf numFmtId="0" fontId="31" fillId="27" borderId="105" applyNumberFormat="0" applyProtection="0">
      <alignment horizontal="left" vertical="center" indent="1"/>
    </xf>
    <xf numFmtId="0" fontId="31" fillId="28" borderId="105" applyNumberFormat="0" applyProtection="0">
      <alignment horizontal="left" vertical="center" indent="1"/>
    </xf>
    <xf numFmtId="0" fontId="31" fillId="28" borderId="105" applyNumberFormat="0" applyProtection="0">
      <alignment horizontal="left" vertical="center" indent="1"/>
    </xf>
    <xf numFmtId="0" fontId="31" fillId="28" borderId="105" applyNumberFormat="0" applyProtection="0">
      <alignment horizontal="left" vertical="center" indent="1"/>
    </xf>
    <xf numFmtId="0" fontId="31" fillId="28" borderId="105" applyNumberFormat="0" applyProtection="0">
      <alignment horizontal="left" vertical="center" indent="1"/>
    </xf>
    <xf numFmtId="0" fontId="31" fillId="28" borderId="105" applyNumberFormat="0" applyProtection="0">
      <alignment horizontal="left" vertical="center" indent="1"/>
    </xf>
    <xf numFmtId="0" fontId="31" fillId="28" borderId="105" applyNumberFormat="0" applyProtection="0">
      <alignment horizontal="left" vertical="center" indent="1"/>
    </xf>
    <xf numFmtId="0" fontId="31" fillId="28" borderId="105" applyNumberFormat="0" applyProtection="0">
      <alignment horizontal="left" vertical="center" indent="1"/>
    </xf>
    <xf numFmtId="0" fontId="31" fillId="28" borderId="105" applyNumberFormat="0" applyProtection="0">
      <alignment horizontal="left" vertical="center" indent="1"/>
    </xf>
    <xf numFmtId="0" fontId="31" fillId="28" borderId="105" applyNumberFormat="0" applyProtection="0">
      <alignment horizontal="left" vertical="center" indent="1"/>
    </xf>
    <xf numFmtId="0" fontId="31" fillId="28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4" fontId="33" fillId="29" borderId="105" applyNumberFormat="0" applyProtection="0">
      <alignment vertical="center"/>
    </xf>
    <xf numFmtId="4" fontId="33" fillId="29" borderId="105" applyNumberFormat="0" applyProtection="0">
      <alignment vertical="center"/>
    </xf>
    <xf numFmtId="4" fontId="33" fillId="29" borderId="105" applyNumberFormat="0" applyProtection="0">
      <alignment vertical="center"/>
    </xf>
    <xf numFmtId="4" fontId="33" fillId="29" borderId="105" applyNumberFormat="0" applyProtection="0">
      <alignment vertical="center"/>
    </xf>
    <xf numFmtId="4" fontId="33" fillId="29" borderId="105" applyNumberFormat="0" applyProtection="0">
      <alignment vertical="center"/>
    </xf>
    <xf numFmtId="4" fontId="73" fillId="29" borderId="105" applyNumberFormat="0" applyProtection="0">
      <alignment vertical="center"/>
    </xf>
    <xf numFmtId="4" fontId="73" fillId="29" borderId="105" applyNumberFormat="0" applyProtection="0">
      <alignment vertical="center"/>
    </xf>
    <xf numFmtId="4" fontId="73" fillId="29" borderId="105" applyNumberFormat="0" applyProtection="0">
      <alignment vertical="center"/>
    </xf>
    <xf numFmtId="4" fontId="73" fillId="29" borderId="105" applyNumberFormat="0" applyProtection="0">
      <alignment vertical="center"/>
    </xf>
    <xf numFmtId="4" fontId="73" fillId="29" borderId="105" applyNumberFormat="0" applyProtection="0">
      <alignment vertical="center"/>
    </xf>
    <xf numFmtId="4" fontId="33" fillId="29" borderId="105" applyNumberFormat="0" applyProtection="0">
      <alignment horizontal="left" vertical="center" indent="1"/>
    </xf>
    <xf numFmtId="4" fontId="33" fillId="29" borderId="105" applyNumberFormat="0" applyProtection="0">
      <alignment horizontal="left" vertical="center" indent="1"/>
    </xf>
    <xf numFmtId="4" fontId="33" fillId="29" borderId="105" applyNumberFormat="0" applyProtection="0">
      <alignment horizontal="left" vertical="center" indent="1"/>
    </xf>
    <xf numFmtId="4" fontId="33" fillId="29" borderId="105" applyNumberFormat="0" applyProtection="0">
      <alignment horizontal="left" vertical="center" indent="1"/>
    </xf>
    <xf numFmtId="4" fontId="33" fillId="29" borderId="105" applyNumberFormat="0" applyProtection="0">
      <alignment horizontal="left" vertical="center" indent="1"/>
    </xf>
    <xf numFmtId="4" fontId="33" fillId="29" borderId="105" applyNumberFormat="0" applyProtection="0">
      <alignment horizontal="left" vertical="center" indent="1"/>
    </xf>
    <xf numFmtId="4" fontId="33" fillId="29" borderId="105" applyNumberFormat="0" applyProtection="0">
      <alignment horizontal="left" vertical="center" indent="1"/>
    </xf>
    <xf numFmtId="4" fontId="33" fillId="29" borderId="105" applyNumberFormat="0" applyProtection="0">
      <alignment horizontal="left" vertical="center" indent="1"/>
    </xf>
    <xf numFmtId="4" fontId="33" fillId="29" borderId="105" applyNumberFormat="0" applyProtection="0">
      <alignment horizontal="left" vertical="center" indent="1"/>
    </xf>
    <xf numFmtId="4" fontId="33" fillId="29" borderId="105" applyNumberFormat="0" applyProtection="0">
      <alignment horizontal="left" vertical="center" indent="1"/>
    </xf>
    <xf numFmtId="4" fontId="33" fillId="24" borderId="105" applyNumberFormat="0" applyProtection="0">
      <alignment horizontal="right" vertical="center"/>
    </xf>
    <xf numFmtId="4" fontId="33" fillId="24" borderId="105" applyNumberFormat="0" applyProtection="0">
      <alignment horizontal="right" vertical="center"/>
    </xf>
    <xf numFmtId="4" fontId="33" fillId="24" borderId="105" applyNumberFormat="0" applyProtection="0">
      <alignment horizontal="right" vertical="center"/>
    </xf>
    <xf numFmtId="4" fontId="33" fillId="24" borderId="105" applyNumberFormat="0" applyProtection="0">
      <alignment horizontal="right" vertical="center"/>
    </xf>
    <xf numFmtId="4" fontId="33" fillId="24" borderId="105" applyNumberFormat="0" applyProtection="0">
      <alignment horizontal="right" vertical="center"/>
    </xf>
    <xf numFmtId="4" fontId="73" fillId="24" borderId="105" applyNumberFormat="0" applyProtection="0">
      <alignment horizontal="right" vertical="center"/>
    </xf>
    <xf numFmtId="4" fontId="73" fillId="24" borderId="105" applyNumberFormat="0" applyProtection="0">
      <alignment horizontal="right" vertical="center"/>
    </xf>
    <xf numFmtId="4" fontId="73" fillId="24" borderId="105" applyNumberFormat="0" applyProtection="0">
      <alignment horizontal="right" vertical="center"/>
    </xf>
    <xf numFmtId="4" fontId="73" fillId="24" borderId="105" applyNumberFormat="0" applyProtection="0">
      <alignment horizontal="right" vertical="center"/>
    </xf>
    <xf numFmtId="4" fontId="73" fillId="24" borderId="105" applyNumberFormat="0" applyProtection="0">
      <alignment horizontal="right" vertical="center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0" fontId="31" fillId="13" borderId="105" applyNumberFormat="0" applyProtection="0">
      <alignment horizontal="left" vertical="center" indent="1"/>
    </xf>
    <xf numFmtId="4" fontId="77" fillId="24" borderId="105" applyNumberFormat="0" applyProtection="0">
      <alignment horizontal="right" vertical="center"/>
    </xf>
    <xf numFmtId="4" fontId="77" fillId="24" borderId="105" applyNumberFormat="0" applyProtection="0">
      <alignment horizontal="right" vertical="center"/>
    </xf>
    <xf numFmtId="4" fontId="77" fillId="24" borderId="105" applyNumberFormat="0" applyProtection="0">
      <alignment horizontal="right" vertical="center"/>
    </xf>
    <xf numFmtId="4" fontId="77" fillId="24" borderId="105" applyNumberFormat="0" applyProtection="0">
      <alignment horizontal="right" vertical="center"/>
    </xf>
    <xf numFmtId="4" fontId="77" fillId="24" borderId="105" applyNumberFormat="0" applyProtection="0">
      <alignment horizontal="right"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23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23" fillId="0" borderId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7" fillId="69" borderId="0" applyNumberFormat="0" applyBorder="0" applyAlignment="0" applyProtection="0">
      <alignment vertical="center"/>
    </xf>
    <xf numFmtId="0" fontId="7" fillId="72" borderId="0" applyNumberFormat="0" applyBorder="0" applyAlignment="0" applyProtection="0">
      <alignment vertical="center"/>
    </xf>
    <xf numFmtId="0" fontId="7" fillId="73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7" borderId="0" applyNumberFormat="0" applyBorder="0" applyAlignment="0" applyProtection="0">
      <alignment vertical="center"/>
    </xf>
    <xf numFmtId="0" fontId="7" fillId="80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21" fillId="0" borderId="0">
      <alignment vertical="center"/>
    </xf>
    <xf numFmtId="3" fontId="40" fillId="0" borderId="107"/>
    <xf numFmtId="3" fontId="40" fillId="0" borderId="107"/>
    <xf numFmtId="3" fontId="40" fillId="0" borderId="107"/>
    <xf numFmtId="0" fontId="119" fillId="105" borderId="117" applyNumberFormat="0" applyAlignment="0" applyProtection="0">
      <alignment vertical="center"/>
    </xf>
    <xf numFmtId="0" fontId="119" fillId="105" borderId="117" applyNumberFormat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114" fillId="0" borderId="119" applyNumberFormat="0" applyFill="0" applyAlignment="0" applyProtection="0">
      <alignment vertical="center"/>
    </xf>
    <xf numFmtId="0" fontId="114" fillId="0" borderId="119" applyNumberFormat="0" applyFill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31" fillId="105" borderId="120" applyNumberFormat="0" applyAlignment="0" applyProtection="0">
      <alignment vertical="center"/>
    </xf>
    <xf numFmtId="0" fontId="131" fillId="105" borderId="120" applyNumberFormat="0" applyAlignment="0" applyProtection="0">
      <alignment vertical="center"/>
    </xf>
    <xf numFmtId="0" fontId="83" fillId="0" borderId="0">
      <protection locked="0"/>
    </xf>
    <xf numFmtId="196" fontId="56" fillId="0" borderId="107" applyFill="0" applyBorder="0" applyAlignment="0"/>
    <xf numFmtId="0" fontId="63" fillId="0" borderId="121">
      <alignment horizontal="left" vertical="center"/>
    </xf>
    <xf numFmtId="10" fontId="61" fillId="11" borderId="107" applyNumberFormat="0" applyBorder="0" applyAlignment="0" applyProtection="0"/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72" fillId="1" borderId="121" applyNumberFormat="0" applyFont="0" applyAlignment="0">
      <alignment horizontal="center"/>
    </xf>
    <xf numFmtId="41" fontId="32" fillId="0" borderId="0" applyFont="0" applyFill="0" applyBorder="0" applyAlignment="0" applyProtection="0">
      <alignment vertical="center"/>
    </xf>
    <xf numFmtId="3" fontId="40" fillId="0" borderId="123"/>
    <xf numFmtId="3" fontId="40" fillId="0" borderId="123"/>
    <xf numFmtId="3" fontId="40" fillId="0" borderId="123"/>
    <xf numFmtId="196" fontId="56" fillId="0" borderId="123" applyFill="0" applyBorder="0" applyAlignment="0"/>
    <xf numFmtId="0" fontId="63" fillId="0" borderId="121">
      <alignment horizontal="left" vertical="center"/>
    </xf>
    <xf numFmtId="10" fontId="61" fillId="11" borderId="123" applyNumberFormat="0" applyBorder="0" applyAlignment="0" applyProtection="0"/>
    <xf numFmtId="193" fontId="37" fillId="0" borderId="0"/>
    <xf numFmtId="4" fontId="33" fillId="24" borderId="122" applyNumberFormat="0" applyProtection="0">
      <alignment horizontal="left" vertical="center" indent="1"/>
    </xf>
    <xf numFmtId="0" fontId="72" fillId="1" borderId="121" applyNumberFormat="0" applyFont="0" applyAlignment="0">
      <alignment horizontal="center"/>
    </xf>
    <xf numFmtId="0" fontId="34" fillId="0" borderId="0">
      <protection locked="0"/>
    </xf>
    <xf numFmtId="41" fontId="83" fillId="0" borderId="0">
      <protection locked="0"/>
    </xf>
    <xf numFmtId="9" fontId="83" fillId="0" borderId="0">
      <protection locked="0"/>
    </xf>
    <xf numFmtId="9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83" fillId="0" borderId="0">
      <protection locked="0"/>
    </xf>
    <xf numFmtId="0" fontId="83" fillId="0" borderId="0">
      <protection locked="0"/>
    </xf>
    <xf numFmtId="0" fontId="46" fillId="0" borderId="0">
      <alignment vertical="center"/>
    </xf>
    <xf numFmtId="41" fontId="21" fillId="0" borderId="0" applyFont="0" applyFill="0" applyBorder="0" applyAlignment="0" applyProtection="0"/>
    <xf numFmtId="3" fontId="40" fillId="0" borderId="123"/>
    <xf numFmtId="3" fontId="40" fillId="0" borderId="123"/>
    <xf numFmtId="3" fontId="40" fillId="0" borderId="123"/>
    <xf numFmtId="0" fontId="87" fillId="50" borderId="124" applyNumberFormat="0" applyAlignment="0" applyProtection="0"/>
    <xf numFmtId="0" fontId="87" fillId="50" borderId="124" applyNumberFormat="0" applyAlignment="0" applyProtection="0"/>
    <xf numFmtId="0" fontId="87" fillId="50" borderId="124" applyNumberFormat="0" applyAlignment="0" applyProtection="0"/>
    <xf numFmtId="0" fontId="87" fillId="50" borderId="124" applyNumberFormat="0" applyAlignment="0" applyProtection="0"/>
    <xf numFmtId="0" fontId="87" fillId="50" borderId="124" applyNumberFormat="0" applyAlignment="0" applyProtection="0"/>
    <xf numFmtId="196" fontId="56" fillId="0" borderId="123" applyFill="0" applyBorder="0" applyAlignment="0"/>
    <xf numFmtId="0" fontId="63" fillId="0" borderId="121">
      <alignment horizontal="left" vertical="center"/>
    </xf>
    <xf numFmtId="0" fontId="63" fillId="0" borderId="121">
      <alignment horizontal="left" vertical="center"/>
    </xf>
    <xf numFmtId="0" fontId="91" fillId="48" borderId="124" applyNumberFormat="0" applyAlignment="0" applyProtection="0"/>
    <xf numFmtId="10" fontId="61" fillId="11" borderId="123" applyNumberFormat="0" applyBorder="0" applyAlignment="0" applyProtection="0"/>
    <xf numFmtId="0" fontId="91" fillId="48" borderId="124" applyNumberFormat="0" applyAlignment="0" applyProtection="0"/>
    <xf numFmtId="0" fontId="91" fillId="48" borderId="124" applyNumberFormat="0" applyAlignment="0" applyProtection="0"/>
    <xf numFmtId="0" fontId="91" fillId="48" borderId="124" applyNumberFormat="0" applyAlignment="0" applyProtection="0"/>
    <xf numFmtId="0" fontId="91" fillId="48" borderId="124" applyNumberFormat="0" applyAlignment="0" applyProtection="0"/>
    <xf numFmtId="0" fontId="91" fillId="48" borderId="124" applyNumberFormat="0" applyAlignment="0" applyProtection="0"/>
    <xf numFmtId="0" fontId="91" fillId="48" borderId="124" applyNumberFormat="0" applyAlignment="0" applyProtection="0"/>
    <xf numFmtId="0" fontId="91" fillId="48" borderId="124" applyNumberFormat="0" applyAlignment="0" applyProtection="0"/>
    <xf numFmtId="0" fontId="91" fillId="48" borderId="124" applyNumberFormat="0" applyAlignment="0" applyProtection="0"/>
    <xf numFmtId="0" fontId="61" fillId="47" borderId="124" applyNumberFormat="0" applyFont="0" applyAlignment="0" applyProtection="0"/>
    <xf numFmtId="0" fontId="61" fillId="47" borderId="124" applyNumberFormat="0" applyFont="0" applyAlignment="0" applyProtection="0"/>
    <xf numFmtId="0" fontId="61" fillId="47" borderId="124" applyNumberFormat="0" applyFont="0" applyAlignment="0" applyProtection="0"/>
    <xf numFmtId="0" fontId="61" fillId="47" borderId="124" applyNumberFormat="0" applyFont="0" applyAlignment="0" applyProtection="0"/>
    <xf numFmtId="0" fontId="61" fillId="47" borderId="124" applyNumberFormat="0" applyFon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61" fillId="55" borderId="123"/>
    <xf numFmtId="0" fontId="61" fillId="55" borderId="123"/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72" fillId="1" borderId="121" applyNumberFormat="0" applyFont="0" applyAlignment="0">
      <alignment horizontal="center"/>
    </xf>
    <xf numFmtId="0" fontId="72" fillId="1" borderId="121" applyNumberFormat="0" applyFont="0" applyAlignment="0">
      <alignment horizontal="center"/>
    </xf>
    <xf numFmtId="9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40" fillId="0" borderId="123"/>
    <xf numFmtId="3" fontId="40" fillId="0" borderId="123"/>
    <xf numFmtId="3" fontId="40" fillId="0" borderId="123"/>
    <xf numFmtId="3" fontId="40" fillId="0" borderId="123"/>
    <xf numFmtId="3" fontId="40" fillId="0" borderId="123"/>
    <xf numFmtId="3" fontId="40" fillId="0" borderId="123"/>
    <xf numFmtId="196" fontId="56" fillId="0" borderId="123" applyFill="0" applyBorder="0" applyAlignment="0"/>
    <xf numFmtId="196" fontId="56" fillId="0" borderId="123" applyFill="0" applyBorder="0" applyAlignment="0"/>
    <xf numFmtId="10" fontId="61" fillId="11" borderId="123" applyNumberFormat="0" applyBorder="0" applyAlignment="0" applyProtection="0"/>
    <xf numFmtId="10" fontId="61" fillId="11" borderId="123" applyNumberFormat="0" applyBorder="0" applyAlignment="0" applyProtection="0"/>
    <xf numFmtId="0" fontId="61" fillId="55" borderId="123"/>
    <xf numFmtId="0" fontId="61" fillId="55" borderId="123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62" borderId="70" applyNumberFormat="0" applyFon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63" fillId="0" borderId="121">
      <alignment horizontal="left"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72" fillId="1" borderId="121" applyNumberFormat="0" applyFont="0" applyAlignment="0">
      <alignment horizont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1" fillId="105" borderId="120" applyNumberFormat="0" applyAlignment="0" applyProtection="0">
      <alignment vertical="center"/>
    </xf>
    <xf numFmtId="0" fontId="131" fillId="105" borderId="120" applyNumberForma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14" fillId="0" borderId="119" applyNumberFormat="0" applyFill="0" applyAlignment="0" applyProtection="0">
      <alignment vertical="center"/>
    </xf>
    <xf numFmtId="0" fontId="114" fillId="0" borderId="119" applyNumberFormat="0" applyFill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119" fillId="105" borderId="117" applyNumberFormat="0" applyAlignment="0" applyProtection="0">
      <alignment vertical="center"/>
    </xf>
    <xf numFmtId="0" fontId="119" fillId="105" borderId="117" applyNumberFormat="0" applyAlignment="0" applyProtection="0">
      <alignment vertical="center"/>
    </xf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63" fillId="0" borderId="121">
      <alignment horizontal="left" vertical="center"/>
    </xf>
    <xf numFmtId="0" fontId="63" fillId="0" borderId="121">
      <alignment horizontal="left" vertical="center"/>
    </xf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72" fillId="1" borderId="121" applyNumberFormat="0" applyFont="0" applyAlignment="0">
      <alignment horizontal="center"/>
    </xf>
    <xf numFmtId="0" fontId="72" fillId="1" borderId="121" applyNumberFormat="0" applyFont="0" applyAlignment="0">
      <alignment horizont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7" fillId="69" borderId="0" applyNumberFormat="0" applyBorder="0" applyAlignment="0" applyProtection="0">
      <alignment vertical="center"/>
    </xf>
    <xf numFmtId="0" fontId="7" fillId="72" borderId="0" applyNumberFormat="0" applyBorder="0" applyAlignment="0" applyProtection="0">
      <alignment vertical="center"/>
    </xf>
    <xf numFmtId="0" fontId="7" fillId="73" borderId="0" applyNumberFormat="0" applyBorder="0" applyAlignment="0" applyProtection="0">
      <alignment vertical="center"/>
    </xf>
    <xf numFmtId="0" fontId="7" fillId="76" borderId="0" applyNumberFormat="0" applyBorder="0" applyAlignment="0" applyProtection="0">
      <alignment vertical="center"/>
    </xf>
    <xf numFmtId="0" fontId="7" fillId="77" borderId="0" applyNumberFormat="0" applyBorder="0" applyAlignment="0" applyProtection="0">
      <alignment vertical="center"/>
    </xf>
    <xf numFmtId="0" fontId="7" fillId="80" borderId="0" applyNumberFormat="0" applyBorder="0" applyAlignment="0" applyProtection="0">
      <alignment vertical="center"/>
    </xf>
    <xf numFmtId="0" fontId="7" fillId="81" borderId="0" applyNumberFormat="0" applyBorder="0" applyAlignment="0" applyProtection="0">
      <alignment vertical="center"/>
    </xf>
    <xf numFmtId="0" fontId="7" fillId="84" borderId="0" applyNumberFormat="0" applyBorder="0" applyAlignment="0" applyProtection="0">
      <alignment vertical="center"/>
    </xf>
    <xf numFmtId="0" fontId="7" fillId="85" borderId="0" applyNumberFormat="0" applyBorder="0" applyAlignment="0" applyProtection="0">
      <alignment vertical="center"/>
    </xf>
    <xf numFmtId="0" fontId="91" fillId="48" borderId="126" applyNumberFormat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40" fillId="0" borderId="107"/>
    <xf numFmtId="3" fontId="40" fillId="0" borderId="107"/>
    <xf numFmtId="3" fontId="40" fillId="0" borderId="107"/>
    <xf numFmtId="3" fontId="40" fillId="0" borderId="107"/>
    <xf numFmtId="3" fontId="40" fillId="0" borderId="107"/>
    <xf numFmtId="3" fontId="40" fillId="0" borderId="107"/>
    <xf numFmtId="196" fontId="56" fillId="0" borderId="107" applyFill="0" applyBorder="0" applyAlignment="0"/>
    <xf numFmtId="196" fontId="56" fillId="0" borderId="107" applyFill="0" applyBorder="0" applyAlignment="0"/>
    <xf numFmtId="10" fontId="61" fillId="11" borderId="107" applyNumberFormat="0" applyBorder="0" applyAlignment="0" applyProtection="0"/>
    <xf numFmtId="10" fontId="61" fillId="11" borderId="107" applyNumberFormat="0" applyBorder="0" applyAlignment="0" applyProtection="0"/>
    <xf numFmtId="0" fontId="61" fillId="55" borderId="107"/>
    <xf numFmtId="0" fontId="61" fillId="55" borderId="107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62" borderId="70" applyNumberFormat="0" applyFont="0" applyAlignment="0" applyProtection="0">
      <alignment vertical="center"/>
    </xf>
    <xf numFmtId="0" fontId="63" fillId="0" borderId="94">
      <alignment horizontal="left"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72" fillId="1" borderId="94" applyNumberFormat="0" applyFont="0" applyAlignment="0">
      <alignment horizont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1" fillId="105" borderId="120" applyNumberFormat="0" applyAlignment="0" applyProtection="0">
      <alignment vertical="center"/>
    </xf>
    <xf numFmtId="0" fontId="131" fillId="105" borderId="120" applyNumberForma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14" fillId="0" borderId="119" applyNumberFormat="0" applyFill="0" applyAlignment="0" applyProtection="0">
      <alignment vertical="center"/>
    </xf>
    <xf numFmtId="0" fontId="114" fillId="0" borderId="119" applyNumberFormat="0" applyFill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119" fillId="105" borderId="117" applyNumberFormat="0" applyAlignment="0" applyProtection="0">
      <alignment vertical="center"/>
    </xf>
    <xf numFmtId="0" fontId="119" fillId="105" borderId="117" applyNumberFormat="0" applyAlignment="0" applyProtection="0">
      <alignment vertical="center"/>
    </xf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63" fillId="0" borderId="94">
      <alignment horizontal="left" vertical="center"/>
    </xf>
    <xf numFmtId="0" fontId="63" fillId="0" borderId="94">
      <alignment horizontal="left" vertical="center"/>
    </xf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72" fillId="1" borderId="94" applyNumberFormat="0" applyFont="0" applyAlignment="0">
      <alignment horizontal="center"/>
    </xf>
    <xf numFmtId="0" fontId="72" fillId="1" borderId="94" applyNumberFormat="0" applyFont="0" applyAlignment="0">
      <alignment horizont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1" fillId="48" borderId="126" applyNumberFormat="0" applyAlignment="0" applyProtection="0"/>
    <xf numFmtId="0" fontId="91" fillId="48" borderId="126" applyNumberFormat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1" fillId="48" borderId="126" applyNumberFormat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9" fillId="105" borderId="117" applyNumberFormat="0" applyAlignment="0" applyProtection="0">
      <alignment vertical="center"/>
    </xf>
    <xf numFmtId="0" fontId="119" fillId="105" borderId="117" applyNumberFormat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3" fontId="40" fillId="0" borderId="107"/>
    <xf numFmtId="3" fontId="40" fillId="0" borderId="107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91" fillId="48" borderId="126" applyNumberFormat="0" applyAlignment="0" applyProtection="0"/>
    <xf numFmtId="3" fontId="40" fillId="0" borderId="107"/>
    <xf numFmtId="3" fontId="40" fillId="0" borderId="107"/>
    <xf numFmtId="3" fontId="40" fillId="0" borderId="107"/>
    <xf numFmtId="3" fontId="40" fillId="0" borderId="107"/>
    <xf numFmtId="196" fontId="56" fillId="0" borderId="107" applyFill="0" applyBorder="0" applyAlignment="0"/>
    <xf numFmtId="196" fontId="56" fillId="0" borderId="107" applyFill="0" applyBorder="0" applyAlignment="0"/>
    <xf numFmtId="0" fontId="91" fillId="48" borderId="126" applyNumberFormat="0" applyAlignment="0" applyProtection="0"/>
    <xf numFmtId="10" fontId="61" fillId="11" borderId="107" applyNumberFormat="0" applyBorder="0" applyAlignment="0" applyProtection="0"/>
    <xf numFmtId="10" fontId="61" fillId="11" borderId="107" applyNumberFormat="0" applyBorder="0" applyAlignment="0" applyProtection="0"/>
    <xf numFmtId="0" fontId="61" fillId="55" borderId="107"/>
    <xf numFmtId="0" fontId="61" fillId="55" borderId="107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1" fillId="48" borderId="126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10" fontId="61" fillId="11" borderId="107" applyNumberFormat="0" applyBorder="0" applyAlignment="0" applyProtection="0"/>
    <xf numFmtId="0" fontId="38" fillId="0" borderId="33">
      <alignment horizontal="center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61" fillId="55" borderId="107"/>
    <xf numFmtId="4" fontId="73" fillId="24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4" fontId="33" fillId="16" borderId="120" applyNumberFormat="0" applyProtection="0">
      <alignment horizontal="right" vertical="center"/>
    </xf>
    <xf numFmtId="0" fontId="93" fillId="50" borderId="120" applyNumberFormat="0" applyAlignment="0" applyProtection="0"/>
    <xf numFmtId="4" fontId="33" fillId="17" borderId="120" applyNumberFormat="0" applyProtection="0">
      <alignment horizontal="right" vertical="center"/>
    </xf>
    <xf numFmtId="4" fontId="33" fillId="29" borderId="120" applyNumberFormat="0" applyProtection="0">
      <alignment vertical="center"/>
    </xf>
    <xf numFmtId="4" fontId="74" fillId="2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3" fontId="40" fillId="0" borderId="107"/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119" fillId="105" borderId="117" applyNumberFormat="0" applyAlignment="0" applyProtection="0">
      <alignment vertical="center"/>
    </xf>
    <xf numFmtId="0" fontId="119" fillId="105" borderId="117" applyNumberFormat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114" fillId="0" borderId="119" applyNumberFormat="0" applyFill="0" applyAlignment="0" applyProtection="0">
      <alignment vertical="center"/>
    </xf>
    <xf numFmtId="0" fontId="114" fillId="0" borderId="119" applyNumberFormat="0" applyFill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31" fillId="105" borderId="120" applyNumberFormat="0" applyAlignment="0" applyProtection="0">
      <alignment vertical="center"/>
    </xf>
    <xf numFmtId="0" fontId="131" fillId="105" borderId="120" applyNumberFormat="0" applyAlignment="0" applyProtection="0">
      <alignment vertical="center"/>
    </xf>
    <xf numFmtId="0" fontId="83" fillId="0" borderId="0">
      <protection locked="0"/>
    </xf>
    <xf numFmtId="0" fontId="63" fillId="0" borderId="94">
      <alignment horizontal="left"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72" fillId="1" borderId="94" applyNumberFormat="0" applyFont="0" applyAlignment="0">
      <alignment horizontal="center"/>
    </xf>
    <xf numFmtId="4" fontId="33" fillId="17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3" fontId="40" fillId="0" borderId="107"/>
    <xf numFmtId="0" fontId="31" fillId="28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0" fontId="93" fillId="50" borderId="120" applyNumberFormat="0" applyAlignment="0" applyProtection="0"/>
    <xf numFmtId="0" fontId="31" fillId="27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0" fontId="61" fillId="47" borderId="126" applyNumberFormat="0" applyFont="0" applyAlignment="0" applyProtection="0"/>
    <xf numFmtId="4" fontId="74" fillId="23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0" fontId="21" fillId="8" borderId="118" applyNumberFormat="0" applyFont="0" applyAlignment="0" applyProtection="0">
      <alignment vertical="center"/>
    </xf>
    <xf numFmtId="4" fontId="33" fillId="21" borderId="120" applyNumberFormat="0" applyProtection="0">
      <alignment horizontal="right" vertical="center"/>
    </xf>
    <xf numFmtId="4" fontId="33" fillId="26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93" fillId="50" borderId="120" applyNumberFormat="0" applyAlignment="0" applyProtection="0"/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0" fontId="93" fillId="50" borderId="120" applyNumberFormat="0" applyAlignment="0" applyProtection="0"/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0" fontId="91" fillId="48" borderId="126" applyNumberFormat="0" applyAlignment="0" applyProtection="0"/>
    <xf numFmtId="4" fontId="33" fillId="21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24" borderId="122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3" fillId="29" borderId="120" applyNumberFormat="0" applyProtection="0">
      <alignment vertical="center"/>
    </xf>
    <xf numFmtId="4" fontId="33" fillId="18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74" fillId="23" borderId="120" applyNumberFormat="0" applyProtection="0">
      <alignment horizontal="left" vertical="center" indent="1"/>
    </xf>
    <xf numFmtId="0" fontId="63" fillId="0" borderId="94">
      <alignment horizontal="left" vertical="center"/>
    </xf>
    <xf numFmtId="4" fontId="33" fillId="26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4" fontId="33" fillId="2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94" fillId="54" borderId="125" applyBorder="0"/>
    <xf numFmtId="4" fontId="77" fillId="2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16" borderId="120" applyNumberFormat="0" applyProtection="0">
      <alignment horizontal="right" vertical="center"/>
    </xf>
    <xf numFmtId="3" fontId="40" fillId="0" borderId="107"/>
    <xf numFmtId="4" fontId="73" fillId="24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0" fontId="91" fillId="48" borderId="126" applyNumberFormat="0" applyAlignment="0" applyProtection="0"/>
    <xf numFmtId="3" fontId="40" fillId="0" borderId="107"/>
    <xf numFmtId="0" fontId="125" fillId="92" borderId="117" applyNumberFormat="0" applyAlignment="0" applyProtection="0">
      <alignment vertical="center"/>
    </xf>
    <xf numFmtId="0" fontId="31" fillId="28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27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1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0" fontId="91" fillId="48" borderId="126" applyNumberFormat="0" applyAlignment="0" applyProtection="0"/>
    <xf numFmtId="0" fontId="119" fillId="105" borderId="117" applyNumberFormat="0" applyAlignmen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72" fillId="1" borderId="94" applyNumberFormat="0" applyFont="0" applyAlignment="0">
      <alignment horizontal="center"/>
    </xf>
    <xf numFmtId="0" fontId="93" fillId="50" borderId="120" applyNumberFormat="0" applyAlignment="0" applyProtection="0"/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0" fontId="87" fillId="50" borderId="126" applyNumberFormat="0" applyAlignment="0" applyProtection="0"/>
    <xf numFmtId="3" fontId="40" fillId="0" borderId="107"/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27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4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0" fontId="131" fillId="105" borderId="120" applyNumberFormat="0" applyAlignment="0" applyProtection="0">
      <alignment vertical="center"/>
    </xf>
    <xf numFmtId="0" fontId="31" fillId="26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19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94" fillId="54" borderId="125" applyBorder="0"/>
    <xf numFmtId="4" fontId="77" fillId="2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74" fillId="2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0" fontId="87" fillId="50" borderId="126" applyNumberFormat="0" applyAlignment="0" applyProtection="0"/>
    <xf numFmtId="4" fontId="73" fillId="2" borderId="120" applyNumberFormat="0" applyProtection="0">
      <alignment vertical="center"/>
    </xf>
    <xf numFmtId="4" fontId="33" fillId="19" borderId="120" applyNumberFormat="0" applyProtection="0">
      <alignment horizontal="right" vertical="center"/>
    </xf>
    <xf numFmtId="0" fontId="94" fillId="54" borderId="125" applyBorder="0"/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125" fillId="92" borderId="117" applyNumberFormat="0" applyAlignment="0" applyProtection="0">
      <alignment vertical="center"/>
    </xf>
    <xf numFmtId="4" fontId="73" fillId="29" borderId="120" applyNumberFormat="0" applyProtection="0">
      <alignment vertical="center"/>
    </xf>
    <xf numFmtId="4" fontId="33" fillId="16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1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0" fontId="91" fillId="48" borderId="126" applyNumberFormat="0" applyAlignment="0" applyProtection="0"/>
    <xf numFmtId="4" fontId="33" fillId="26" borderId="120" applyNumberFormat="0" applyProtection="0">
      <alignment horizontal="left" vertical="center" indent="1"/>
    </xf>
    <xf numFmtId="0" fontId="119" fillId="105" borderId="117" applyNumberFormat="0" applyAlignment="0" applyProtection="0">
      <alignment vertical="center"/>
    </xf>
    <xf numFmtId="4" fontId="74" fillId="2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33" fillId="16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3" fontId="40" fillId="0" borderId="107"/>
    <xf numFmtId="3" fontId="40" fillId="0" borderId="107"/>
    <xf numFmtId="0" fontId="61" fillId="47" borderId="126" applyNumberFormat="0" applyFont="0" applyAlignment="0" applyProtection="0"/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0" fontId="93" fillId="50" borderId="120" applyNumberFormat="0" applyAlignment="0" applyProtection="0"/>
    <xf numFmtId="4" fontId="33" fillId="26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196" fontId="56" fillId="0" borderId="107" applyFill="0" applyBorder="0" applyAlignment="0"/>
    <xf numFmtId="0" fontId="94" fillId="54" borderId="125" applyBorder="0"/>
    <xf numFmtId="0" fontId="131" fillId="105" borderId="120" applyNumberFormat="0" applyAlignment="0" applyProtection="0">
      <alignment vertical="center"/>
    </xf>
    <xf numFmtId="0" fontId="31" fillId="26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10" fontId="61" fillId="11" borderId="107" applyNumberFormat="0" applyBorder="0" applyAlignment="0" applyProtection="0"/>
    <xf numFmtId="0" fontId="119" fillId="105" borderId="117" applyNumberFormat="0" applyAlignment="0" applyProtection="0">
      <alignment vertical="center"/>
    </xf>
    <xf numFmtId="3" fontId="40" fillId="0" borderId="107"/>
    <xf numFmtId="4" fontId="73" fillId="2" borderId="120" applyNumberFormat="0" applyProtection="0">
      <alignment vertical="center"/>
    </xf>
    <xf numFmtId="0" fontId="31" fillId="26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0" fontId="87" fillId="50" borderId="126" applyNumberFormat="0" applyAlignment="0" applyProtection="0"/>
    <xf numFmtId="0" fontId="93" fillId="50" borderId="120" applyNumberFormat="0" applyAlignment="0" applyProtection="0"/>
    <xf numFmtId="4" fontId="33" fillId="17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0" fontId="87" fillId="50" borderId="126" applyNumberFormat="0" applyAlignment="0" applyProtection="0"/>
    <xf numFmtId="3" fontId="40" fillId="0" borderId="107"/>
    <xf numFmtId="4" fontId="33" fillId="15" borderId="120" applyNumberFormat="0" applyProtection="0">
      <alignment horizontal="right" vertical="center"/>
    </xf>
    <xf numFmtId="0" fontId="94" fillId="54" borderId="125" applyBorder="0"/>
    <xf numFmtId="0" fontId="31" fillId="28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0" fontId="93" fillId="50" borderId="120" applyNumberFormat="0" applyAlignment="0" applyProtection="0"/>
    <xf numFmtId="4" fontId="33" fillId="2" borderId="120" applyNumberFormat="0" applyProtection="0">
      <alignment horizontal="left" vertical="center" indent="1"/>
    </xf>
    <xf numFmtId="0" fontId="87" fillId="50" borderId="126" applyNumberFormat="0" applyAlignment="0" applyProtection="0"/>
    <xf numFmtId="4" fontId="3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94" fillId="54" borderId="125" applyBorder="0"/>
    <xf numFmtId="0" fontId="94" fillId="54" borderId="125" applyBorder="0"/>
    <xf numFmtId="0" fontId="31" fillId="28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0" fontId="119" fillId="105" borderId="117" applyNumberFormat="0" applyAlignment="0" applyProtection="0">
      <alignment vertical="center"/>
    </xf>
    <xf numFmtId="4" fontId="33" fillId="19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94" fillId="54" borderId="125" applyBorder="0"/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4" fontId="33" fillId="20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73" fillId="2" borderId="120" applyNumberFormat="0" applyProtection="0">
      <alignment vertical="center"/>
    </xf>
    <xf numFmtId="4" fontId="33" fillId="18" borderId="120" applyNumberFormat="0" applyProtection="0">
      <alignment horizontal="right" vertical="center"/>
    </xf>
    <xf numFmtId="0" fontId="94" fillId="54" borderId="125" applyBorder="0"/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14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1" borderId="120" applyNumberFormat="0" applyProtection="0">
      <alignment horizontal="right" vertical="center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131" fillId="105" borderId="120" applyNumberFormat="0" applyAlignment="0" applyProtection="0">
      <alignment vertical="center"/>
    </xf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72" fillId="1" borderId="94" applyNumberFormat="0" applyFont="0" applyAlignment="0">
      <alignment horizontal="center"/>
    </xf>
    <xf numFmtId="4" fontId="77" fillId="2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24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3" fontId="40" fillId="0" borderId="107"/>
    <xf numFmtId="0" fontId="31" fillId="28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0" fontId="119" fillId="105" borderId="117" applyNumberForma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4" fontId="33" fillId="20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93" fillId="50" borderId="120" applyNumberFormat="0" applyAlignment="0" applyProtection="0"/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3" fontId="40" fillId="0" borderId="107"/>
    <xf numFmtId="4" fontId="33" fillId="21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87" fillId="50" borderId="126" applyNumberFormat="0" applyAlignment="0" applyProtection="0"/>
    <xf numFmtId="4" fontId="73" fillId="29" borderId="120" applyNumberFormat="0" applyProtection="0">
      <alignment vertical="center"/>
    </xf>
    <xf numFmtId="0" fontId="94" fillId="54" borderId="125" applyBorder="0"/>
    <xf numFmtId="0" fontId="87" fillId="50" borderId="126" applyNumberFormat="0" applyAlignment="0" applyProtection="0"/>
    <xf numFmtId="0" fontId="93" fillId="50" borderId="120" applyNumberFormat="0" applyAlignment="0" applyProtection="0"/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26" borderId="120" applyNumberFormat="0" applyProtection="0">
      <alignment horizontal="left" vertical="center" indent="1"/>
    </xf>
    <xf numFmtId="0" fontId="94" fillId="54" borderId="125" applyBorder="0"/>
    <xf numFmtId="4" fontId="33" fillId="22" borderId="120" applyNumberFormat="0" applyProtection="0">
      <alignment horizontal="right" vertical="center"/>
    </xf>
    <xf numFmtId="0" fontId="119" fillId="105" borderId="117" applyNumberFormat="0" applyAlignment="0" applyProtection="0">
      <alignment vertical="center"/>
    </xf>
    <xf numFmtId="4" fontId="77" fillId="24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72" fillId="1" borderId="94" applyNumberFormat="0" applyFont="0" applyAlignment="0">
      <alignment horizontal="center"/>
    </xf>
    <xf numFmtId="4" fontId="33" fillId="29" borderId="120" applyNumberFormat="0" applyProtection="0">
      <alignment vertical="center"/>
    </xf>
    <xf numFmtId="0" fontId="91" fillId="48" borderId="126" applyNumberFormat="0" applyAlignment="0" applyProtection="0"/>
    <xf numFmtId="3" fontId="40" fillId="0" borderId="107"/>
    <xf numFmtId="0" fontId="31" fillId="28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73" fillId="2" borderId="120" applyNumberFormat="0" applyProtection="0">
      <alignment vertical="center"/>
    </xf>
    <xf numFmtId="4" fontId="33" fillId="19" borderId="120" applyNumberFormat="0" applyProtection="0">
      <alignment horizontal="right" vertical="center"/>
    </xf>
    <xf numFmtId="0" fontId="94" fillId="54" borderId="125" applyBorder="0"/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91" fillId="48" borderId="126" applyNumberFormat="0" applyAlignment="0" applyProtection="0"/>
    <xf numFmtId="0" fontId="93" fillId="50" borderId="120" applyNumberFormat="0" applyAlignment="0" applyProtection="0"/>
    <xf numFmtId="4" fontId="33" fillId="14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74" fillId="23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4" fontId="33" fillId="21" borderId="120" applyNumberFormat="0" applyProtection="0">
      <alignment horizontal="right" vertical="center"/>
    </xf>
    <xf numFmtId="4" fontId="33" fillId="26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4" fontId="33" fillId="24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0" fontId="91" fillId="48" borderId="126" applyNumberFormat="0" applyAlignment="0" applyProtection="0"/>
    <xf numFmtId="4" fontId="33" fillId="14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91" fillId="48" borderId="126" applyNumberFormat="0" applyAlignment="0" applyProtection="0"/>
    <xf numFmtId="4" fontId="73" fillId="2" borderId="120" applyNumberFormat="0" applyProtection="0">
      <alignment vertical="center"/>
    </xf>
    <xf numFmtId="4" fontId="33" fillId="17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3" fontId="40" fillId="0" borderId="107"/>
    <xf numFmtId="4" fontId="33" fillId="29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91" fillId="48" borderId="126" applyNumberFormat="0" applyAlignment="0" applyProtection="0"/>
    <xf numFmtId="196" fontId="56" fillId="0" borderId="107" applyFill="0" applyBorder="0" applyAlignment="0"/>
    <xf numFmtId="4" fontId="33" fillId="29" borderId="120" applyNumberFormat="0" applyProtection="0">
      <alignment vertical="center"/>
    </xf>
    <xf numFmtId="0" fontId="31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73" fillId="24" borderId="120" applyNumberFormat="0" applyProtection="0">
      <alignment horizontal="right" vertical="center"/>
    </xf>
    <xf numFmtId="3" fontId="40" fillId="0" borderId="107"/>
    <xf numFmtId="4" fontId="33" fillId="29" borderId="120" applyNumberFormat="0" applyProtection="0">
      <alignment horizontal="left" vertical="center" indent="1"/>
    </xf>
    <xf numFmtId="0" fontId="87" fillId="50" borderId="126" applyNumberFormat="0" applyAlignment="0" applyProtection="0"/>
    <xf numFmtId="0" fontId="31" fillId="1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0" fontId="94" fillId="54" borderId="125" applyBorder="0"/>
    <xf numFmtId="0" fontId="87" fillId="50" borderId="126" applyNumberFormat="0" applyAlignment="0" applyProtection="0"/>
    <xf numFmtId="0" fontId="93" fillId="50" borderId="120" applyNumberFormat="0" applyAlignment="0" applyProtection="0"/>
    <xf numFmtId="0" fontId="31" fillId="13" borderId="120" applyNumberFormat="0" applyProtection="0">
      <alignment horizontal="left" vertical="center" indent="1"/>
    </xf>
    <xf numFmtId="3" fontId="40" fillId="0" borderId="107"/>
    <xf numFmtId="4" fontId="33" fillId="29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4" fontId="33" fillId="2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0" fontId="94" fillId="54" borderId="125" applyBorder="0"/>
    <xf numFmtId="4" fontId="33" fillId="2" borderId="120" applyNumberFormat="0" applyProtection="0">
      <alignment vertical="center"/>
    </xf>
    <xf numFmtId="4" fontId="74" fillId="23" borderId="120" applyNumberFormat="0" applyProtection="0">
      <alignment horizontal="left" vertical="center" indent="1"/>
    </xf>
    <xf numFmtId="0" fontId="87" fillId="50" borderId="126" applyNumberFormat="0" applyAlignment="0" applyProtection="0"/>
    <xf numFmtId="0" fontId="87" fillId="50" borderId="126" applyNumberFormat="0" applyAlignment="0" applyProtection="0"/>
    <xf numFmtId="4" fontId="3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87" fillId="50" borderId="126" applyNumberFormat="0" applyAlignment="0" applyProtection="0"/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196" fontId="56" fillId="0" borderId="107" applyFill="0" applyBorder="0" applyAlignment="0"/>
    <xf numFmtId="4" fontId="33" fillId="19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3" fontId="40" fillId="0" borderId="107"/>
    <xf numFmtId="0" fontId="31" fillId="26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14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0" fontId="63" fillId="0" borderId="94">
      <alignment horizontal="left" vertical="center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24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0" fontId="91" fillId="48" borderId="126" applyNumberFormat="0" applyAlignment="0" applyProtection="0"/>
    <xf numFmtId="4" fontId="33" fillId="14" borderId="120" applyNumberFormat="0" applyProtection="0">
      <alignment horizontal="right" vertical="center"/>
    </xf>
    <xf numFmtId="0" fontId="91" fillId="48" borderId="126" applyNumberFormat="0" applyAlignment="0" applyProtection="0"/>
    <xf numFmtId="4" fontId="33" fillId="21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3" fontId="40" fillId="0" borderId="107"/>
    <xf numFmtId="4" fontId="73" fillId="2" borderId="120" applyNumberFormat="0" applyProtection="0">
      <alignment vertical="center"/>
    </xf>
    <xf numFmtId="4" fontId="33" fillId="18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3" fontId="40" fillId="0" borderId="107"/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3" fontId="40" fillId="0" borderId="107"/>
    <xf numFmtId="0" fontId="31" fillId="28" borderId="120" applyNumberFormat="0" applyProtection="0">
      <alignment horizontal="left" vertical="center" indent="1"/>
    </xf>
    <xf numFmtId="3" fontId="40" fillId="0" borderId="107"/>
    <xf numFmtId="3" fontId="40" fillId="0" borderId="107"/>
    <xf numFmtId="4" fontId="33" fillId="24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9" borderId="120" applyNumberFormat="0" applyProtection="0">
      <alignment horizontal="left" vertical="center" indent="1"/>
    </xf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4" fontId="33" fillId="21" borderId="120" applyNumberFormat="0" applyProtection="0">
      <alignment horizontal="right" vertical="center"/>
    </xf>
    <xf numFmtId="196" fontId="56" fillId="0" borderId="107" applyFill="0" applyBorder="0" applyAlignment="0"/>
    <xf numFmtId="0" fontId="63" fillId="0" borderId="94">
      <alignment horizontal="left" vertical="center"/>
    </xf>
    <xf numFmtId="0" fontId="63" fillId="0" borderId="94">
      <alignment horizontal="left" vertical="center"/>
    </xf>
    <xf numFmtId="0" fontId="31" fillId="13" borderId="120" applyNumberFormat="0" applyProtection="0">
      <alignment horizontal="left" vertical="center" indent="1"/>
    </xf>
    <xf numFmtId="0" fontId="91" fillId="48" borderId="126" applyNumberFormat="0" applyAlignment="0" applyProtection="0"/>
    <xf numFmtId="10" fontId="61" fillId="11" borderId="107" applyNumberFormat="0" applyBorder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4" fontId="33" fillId="29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61" fillId="55" borderId="107"/>
    <xf numFmtId="0" fontId="61" fillId="55" borderId="107"/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72" fillId="1" borderId="94" applyNumberFormat="0" applyFont="0" applyAlignment="0">
      <alignment horizontal="center"/>
    </xf>
    <xf numFmtId="0" fontId="72" fillId="1" borderId="94" applyNumberFormat="0" applyFont="0" applyAlignment="0">
      <alignment horizontal="center"/>
    </xf>
    <xf numFmtId="0" fontId="61" fillId="47" borderId="126" applyNumberFormat="0" applyFont="0" applyAlignment="0" applyProtection="0"/>
    <xf numFmtId="4" fontId="33" fillId="19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196" fontId="56" fillId="0" borderId="107" applyFill="0" applyBorder="0" applyAlignment="0"/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21" fillId="8" borderId="118" applyNumberFormat="0" applyFont="0" applyAlignment="0" applyProtection="0">
      <alignment vertical="center"/>
    </xf>
    <xf numFmtId="4" fontId="33" fillId="20" borderId="120" applyNumberFormat="0" applyProtection="0">
      <alignment horizontal="right" vertical="center"/>
    </xf>
    <xf numFmtId="0" fontId="87" fillId="50" borderId="126" applyNumberFormat="0" applyAlignment="0" applyProtection="0"/>
    <xf numFmtId="4" fontId="33" fillId="17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33" fillId="24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87" fillId="50" borderId="126" applyNumberFormat="0" applyAlignment="0" applyProtection="0"/>
    <xf numFmtId="4" fontId="73" fillId="2" borderId="120" applyNumberFormat="0" applyProtection="0">
      <alignment vertical="center"/>
    </xf>
    <xf numFmtId="4" fontId="33" fillId="16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0" fontId="91" fillId="48" borderId="126" applyNumberFormat="0" applyAlignment="0" applyProtection="0"/>
    <xf numFmtId="4" fontId="33" fillId="15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19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0" fontId="87" fillId="50" borderId="126" applyNumberFormat="0" applyAlignment="0" applyProtection="0"/>
    <xf numFmtId="4" fontId="33" fillId="16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4" fontId="74" fillId="23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73" fillId="2" borderId="120" applyNumberFormat="0" applyProtection="0">
      <alignment vertical="center"/>
    </xf>
    <xf numFmtId="4" fontId="74" fillId="2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0" fontId="94" fillId="54" borderId="125" applyBorder="0"/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15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15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0" fontId="93" fillId="50" borderId="120" applyNumberFormat="0" applyAlignment="0" applyProtection="0"/>
    <xf numFmtId="0" fontId="31" fillId="1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4" fontId="33" fillId="29" borderId="120" applyNumberFormat="0" applyProtection="0">
      <alignment vertical="center"/>
    </xf>
    <xf numFmtId="0" fontId="63" fillId="0" borderId="94">
      <alignment horizontal="lef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72" fillId="1" borderId="94" applyNumberFormat="0" applyFont="0" applyAlignment="0">
      <alignment horizontal="center"/>
    </xf>
    <xf numFmtId="3" fontId="40" fillId="0" borderId="107"/>
    <xf numFmtId="3" fontId="40" fillId="0" borderId="107"/>
    <xf numFmtId="3" fontId="40" fillId="0" borderId="107"/>
    <xf numFmtId="3" fontId="40" fillId="0" borderId="107"/>
    <xf numFmtId="3" fontId="40" fillId="0" borderId="107"/>
    <xf numFmtId="3" fontId="40" fillId="0" borderId="107"/>
    <xf numFmtId="196" fontId="56" fillId="0" borderId="107" applyFill="0" applyBorder="0" applyAlignment="0"/>
    <xf numFmtId="196" fontId="56" fillId="0" borderId="107" applyFill="0" applyBorder="0" applyAlignment="0"/>
    <xf numFmtId="10" fontId="61" fillId="11" borderId="107" applyNumberFormat="0" applyBorder="0" applyAlignment="0" applyProtection="0"/>
    <xf numFmtId="10" fontId="61" fillId="11" borderId="107" applyNumberFormat="0" applyBorder="0" applyAlignment="0" applyProtection="0"/>
    <xf numFmtId="0" fontId="61" fillId="55" borderId="107"/>
    <xf numFmtId="0" fontId="61" fillId="55" borderId="107"/>
    <xf numFmtId="4" fontId="3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94" fillId="54" borderId="125" applyBorder="0"/>
    <xf numFmtId="3" fontId="40" fillId="0" borderId="107"/>
    <xf numFmtId="4" fontId="33" fillId="26" borderId="120" applyNumberFormat="0" applyProtection="0">
      <alignment horizontal="left" vertical="center" indent="1"/>
    </xf>
    <xf numFmtId="0" fontId="93" fillId="50" borderId="120" applyNumberFormat="0" applyAlignment="0" applyProtection="0"/>
    <xf numFmtId="0" fontId="91" fillId="48" borderId="126" applyNumberFormat="0" applyAlignment="0" applyProtection="0"/>
    <xf numFmtId="0" fontId="119" fillId="105" borderId="117" applyNumberFormat="0" applyAlignment="0" applyProtection="0">
      <alignment vertical="center"/>
    </xf>
    <xf numFmtId="4" fontId="73" fillId="24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15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3" fontId="40" fillId="0" borderId="107"/>
    <xf numFmtId="4" fontId="74" fillId="23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33" fillId="21" borderId="120" applyNumberFormat="0" applyProtection="0">
      <alignment horizontal="right" vertical="center"/>
    </xf>
    <xf numFmtId="4" fontId="33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125" fillId="92" borderId="117" applyNumberFormat="0" applyAlignment="0" applyProtection="0">
      <alignment vertical="center"/>
    </xf>
    <xf numFmtId="10" fontId="61" fillId="11" borderId="107" applyNumberFormat="0" applyBorder="0" applyAlignment="0" applyProtection="0"/>
    <xf numFmtId="4" fontId="33" fillId="15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93" fillId="50" borderId="120" applyNumberFormat="0" applyAlignment="0" applyProtection="0"/>
    <xf numFmtId="0" fontId="31" fillId="13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14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0" fontId="87" fillId="50" borderId="126" applyNumberFormat="0" applyAlignment="0" applyProtection="0"/>
    <xf numFmtId="4" fontId="33" fillId="16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91" fillId="48" borderId="126" applyNumberFormat="0" applyAlignment="0" applyProtection="0"/>
    <xf numFmtId="4" fontId="33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7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18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24" borderId="122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33" fillId="21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91" fillId="48" borderId="126" applyNumberFormat="0" applyAlignment="0" applyProtection="0"/>
    <xf numFmtId="0" fontId="31" fillId="27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94" fillId="54" borderId="125" applyBorder="0"/>
    <xf numFmtId="4" fontId="33" fillId="20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26" borderId="120" applyNumberFormat="0" applyProtection="0">
      <alignment horizontal="left" vertical="center" indent="1"/>
    </xf>
    <xf numFmtId="0" fontId="63" fillId="0" borderId="94">
      <alignment horizontal="left"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72" fillId="1" borderId="94" applyNumberFormat="0" applyFont="0" applyAlignment="0">
      <alignment horizontal="center"/>
    </xf>
    <xf numFmtId="4" fontId="33" fillId="29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61" fillId="47" borderId="126" applyNumberFormat="0" applyFont="0" applyAlignment="0" applyProtection="0"/>
    <xf numFmtId="0" fontId="31" fillId="27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93" fillId="50" borderId="120" applyNumberFormat="0" applyAlignment="0" applyProtection="0"/>
    <xf numFmtId="0" fontId="93" fillId="50" borderId="120" applyNumberFormat="0" applyAlignment="0" applyProtection="0"/>
    <xf numFmtId="3" fontId="40" fillId="0" borderId="107"/>
    <xf numFmtId="0" fontId="31" fillId="13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4" fontId="33" fillId="22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125" fillId="92" borderId="117" applyNumberFormat="0" applyAlignment="0" applyProtection="0">
      <alignment vertical="center"/>
    </xf>
    <xf numFmtId="3" fontId="40" fillId="0" borderId="107"/>
    <xf numFmtId="4" fontId="33" fillId="18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93" fillId="50" borderId="120" applyNumberFormat="0" applyAlignment="0" applyProtection="0"/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0" fontId="91" fillId="48" borderId="126" applyNumberFormat="0" applyAlignment="0" applyProtection="0"/>
    <xf numFmtId="0" fontId="31" fillId="28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72" fillId="1" borderId="94" applyNumberFormat="0" applyFont="0" applyAlignment="0">
      <alignment horizontal="center"/>
    </xf>
    <xf numFmtId="4" fontId="33" fillId="20" borderId="120" applyNumberFormat="0" applyProtection="0">
      <alignment horizontal="right" vertical="center"/>
    </xf>
    <xf numFmtId="0" fontId="91" fillId="48" borderId="126" applyNumberFormat="0" applyAlignment="0" applyProtection="0"/>
    <xf numFmtId="4" fontId="77" fillId="24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0" fontId="87" fillId="50" borderId="126" applyNumberFormat="0" applyAlignment="0" applyProtection="0"/>
    <xf numFmtId="0" fontId="114" fillId="0" borderId="119" applyNumberFormat="0" applyFill="0" applyAlignment="0" applyProtection="0">
      <alignment vertical="center"/>
    </xf>
    <xf numFmtId="3" fontId="40" fillId="0" borderId="107"/>
    <xf numFmtId="0" fontId="31" fillId="26" borderId="120" applyNumberFormat="0" applyProtection="0">
      <alignment horizontal="left" vertical="center" indent="1"/>
    </xf>
    <xf numFmtId="0" fontId="94" fillId="54" borderId="125" applyBorder="0"/>
    <xf numFmtId="4" fontId="33" fillId="19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19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87" fillId="50" borderId="126" applyNumberFormat="0" applyAlignment="0" applyProtection="0"/>
    <xf numFmtId="0" fontId="21" fillId="8" borderId="118" applyNumberFormat="0" applyFont="0" applyAlignmen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0" fontId="91" fillId="48" borderId="126" applyNumberFormat="0" applyAlignment="0" applyProtection="0"/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31" fillId="13" borderId="120" applyNumberFormat="0" applyProtection="0">
      <alignment horizontal="left" vertical="center" indent="1"/>
    </xf>
    <xf numFmtId="0" fontId="63" fillId="0" borderId="94">
      <alignment horizontal="left" vertical="center"/>
    </xf>
    <xf numFmtId="0" fontId="63" fillId="0" borderId="94">
      <alignment horizontal="left" vertical="center"/>
    </xf>
    <xf numFmtId="4" fontId="33" fillId="14" borderId="120" applyNumberFormat="0" applyProtection="0">
      <alignment horizontal="right" vertical="center"/>
    </xf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31" fillId="28" borderId="120" applyNumberFormat="0" applyProtection="0">
      <alignment horizontal="left" vertical="center" indent="1"/>
    </xf>
    <xf numFmtId="0" fontId="94" fillId="54" borderId="125" applyBorder="0"/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31" fillId="13" borderId="120" applyNumberFormat="0" applyProtection="0">
      <alignment horizontal="left" vertical="center" indent="1"/>
    </xf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21" fillId="8" borderId="118" applyNumberFormat="0" applyFont="0" applyAlignment="0" applyProtection="0">
      <alignment vertical="center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72" fillId="1" borderId="94" applyNumberFormat="0" applyFont="0" applyAlignment="0">
      <alignment horizontal="center"/>
    </xf>
    <xf numFmtId="0" fontId="72" fillId="1" borderId="94" applyNumberFormat="0" applyFont="0" applyAlignment="0">
      <alignment horizontal="center"/>
    </xf>
    <xf numFmtId="4" fontId="33" fillId="2" borderId="120" applyNumberFormat="0" applyProtection="0">
      <alignment vertical="center"/>
    </xf>
    <xf numFmtId="4" fontId="77" fillId="24" borderId="120" applyNumberFormat="0" applyProtection="0">
      <alignment horizontal="right" vertical="center"/>
    </xf>
    <xf numFmtId="0" fontId="63" fillId="0" borderId="94">
      <alignment horizontal="left" vertical="center"/>
    </xf>
    <xf numFmtId="0" fontId="31" fillId="26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4" borderId="122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3" fontId="40" fillId="0" borderId="107"/>
    <xf numFmtId="0" fontId="61" fillId="47" borderId="126" applyNumberFormat="0" applyFont="0" applyAlignment="0" applyProtection="0"/>
    <xf numFmtId="0" fontId="63" fillId="0" borderId="94">
      <alignment horizontal="left" vertical="center"/>
    </xf>
    <xf numFmtId="0" fontId="61" fillId="55" borderId="107"/>
    <xf numFmtId="0" fontId="91" fillId="48" borderId="126" applyNumberFormat="0" applyAlignment="0" applyProtection="0"/>
    <xf numFmtId="0" fontId="61" fillId="47" borderId="126" applyNumberFormat="0" applyFont="0" applyAlignment="0" applyProtection="0"/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94" fillId="54" borderId="125" applyBorder="0"/>
    <xf numFmtId="0" fontId="93" fillId="50" borderId="120" applyNumberFormat="0" applyAlignment="0" applyProtection="0"/>
    <xf numFmtId="4" fontId="33" fillId="19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24" borderId="122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0" fontId="61" fillId="55" borderId="107"/>
    <xf numFmtId="4" fontId="33" fillId="2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16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196" fontId="56" fillId="0" borderId="107" applyFill="0" applyBorder="0" applyAlignment="0"/>
    <xf numFmtId="4" fontId="77" fillId="24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21" fillId="8" borderId="118" applyNumberFormat="0" applyFont="0" applyAlignmen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0" fontId="61" fillId="55" borderId="107"/>
    <xf numFmtId="4" fontId="33" fillId="15" borderId="120" applyNumberFormat="0" applyProtection="0">
      <alignment horizontal="right" vertical="center"/>
    </xf>
    <xf numFmtId="0" fontId="61" fillId="47" borderId="126" applyNumberFormat="0" applyFont="0" applyAlignment="0" applyProtection="0"/>
    <xf numFmtId="4" fontId="7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93" fillId="50" borderId="120" applyNumberFormat="0" applyAlignment="0" applyProtection="0"/>
    <xf numFmtId="0" fontId="31" fillId="13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3" fontId="40" fillId="0" borderId="107"/>
    <xf numFmtId="4" fontId="33" fillId="29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0" fontId="72" fillId="1" borderId="94" applyNumberFormat="0" applyFont="0" applyAlignment="0">
      <alignment horizontal="center"/>
    </xf>
    <xf numFmtId="4" fontId="33" fillId="1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61" fillId="55" borderId="107"/>
    <xf numFmtId="4" fontId="33" fillId="2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94" fillId="54" borderId="125" applyBorder="0"/>
    <xf numFmtId="0" fontId="31" fillId="28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3" fontId="40" fillId="0" borderId="107"/>
    <xf numFmtId="0" fontId="87" fillId="50" borderId="126" applyNumberFormat="0" applyAlignment="0" applyProtection="0"/>
    <xf numFmtId="4" fontId="33" fillId="18" borderId="120" applyNumberFormat="0" applyProtection="0">
      <alignment horizontal="right" vertical="center"/>
    </xf>
    <xf numFmtId="4" fontId="33" fillId="29" borderId="120" applyNumberFormat="0" applyProtection="0">
      <alignment vertical="center"/>
    </xf>
    <xf numFmtId="4" fontId="33" fillId="15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87" fillId="50" borderId="126" applyNumberFormat="0" applyAlignment="0" applyProtection="0"/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87" fillId="50" borderId="126" applyNumberFormat="0" applyAlignment="0" applyProtection="0"/>
    <xf numFmtId="0" fontId="31" fillId="13" borderId="120" applyNumberFormat="0" applyProtection="0">
      <alignment horizontal="left" vertical="center" indent="1"/>
    </xf>
    <xf numFmtId="10" fontId="61" fillId="11" borderId="107" applyNumberFormat="0" applyBorder="0" applyAlignment="0" applyProtection="0"/>
    <xf numFmtId="4" fontId="33" fillId="22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0" fontId="94" fillId="54" borderId="125" applyBorder="0"/>
    <xf numFmtId="4" fontId="73" fillId="2" borderId="120" applyNumberFormat="0" applyProtection="0">
      <alignment vertical="center"/>
    </xf>
    <xf numFmtId="0" fontId="61" fillId="47" borderId="126" applyNumberFormat="0" applyFont="0" applyAlignment="0" applyProtection="0"/>
    <xf numFmtId="4" fontId="73" fillId="2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0" fontId="31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4" fontId="73" fillId="29" borderId="120" applyNumberFormat="0" applyProtection="0">
      <alignment vertical="center"/>
    </xf>
    <xf numFmtId="4" fontId="33" fillId="22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29" borderId="120" applyNumberFormat="0" applyProtection="0">
      <alignment vertical="center"/>
    </xf>
    <xf numFmtId="0" fontId="31" fillId="28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87" fillId="50" borderId="126" applyNumberFormat="0" applyAlignment="0" applyProtection="0"/>
    <xf numFmtId="4" fontId="33" fillId="18" borderId="120" applyNumberFormat="0" applyProtection="0">
      <alignment horizontal="right" vertical="center"/>
    </xf>
    <xf numFmtId="0" fontId="94" fillId="54" borderId="125" applyBorder="0"/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74" fillId="23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0" fontId="21" fillId="8" borderId="118" applyNumberFormat="0" applyFont="0" applyAlignment="0" applyProtection="0">
      <alignment vertical="center"/>
    </xf>
    <xf numFmtId="4" fontId="33" fillId="14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4" fontId="33" fillId="20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125" fillId="92" borderId="117" applyNumberFormat="0" applyAlignment="0" applyProtection="0">
      <alignment vertical="center"/>
    </xf>
    <xf numFmtId="4" fontId="33" fillId="2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61" fillId="47" borderId="126" applyNumberFormat="0" applyFont="0" applyAlignment="0" applyProtection="0"/>
    <xf numFmtId="4" fontId="33" fillId="29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4" fontId="33" fillId="19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94" fillId="54" borderId="125" applyBorder="0"/>
    <xf numFmtId="4" fontId="73" fillId="2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33" fillId="22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3" fontId="40" fillId="0" borderId="107"/>
    <xf numFmtId="3" fontId="40" fillId="0" borderId="107"/>
    <xf numFmtId="3" fontId="40" fillId="0" borderId="107"/>
    <xf numFmtId="3" fontId="40" fillId="0" borderId="107"/>
    <xf numFmtId="3" fontId="40" fillId="0" borderId="107"/>
    <xf numFmtId="3" fontId="40" fillId="0" borderId="107"/>
    <xf numFmtId="196" fontId="56" fillId="0" borderId="107" applyFill="0" applyBorder="0" applyAlignment="0"/>
    <xf numFmtId="196" fontId="56" fillId="0" borderId="107" applyFill="0" applyBorder="0" applyAlignment="0"/>
    <xf numFmtId="10" fontId="61" fillId="11" borderId="107" applyNumberFormat="0" applyBorder="0" applyAlignment="0" applyProtection="0"/>
    <xf numFmtId="10" fontId="61" fillId="11" borderId="107" applyNumberFormat="0" applyBorder="0" applyAlignment="0" applyProtection="0"/>
    <xf numFmtId="0" fontId="61" fillId="55" borderId="107"/>
    <xf numFmtId="0" fontId="61" fillId="55" borderId="107"/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0" fontId="31" fillId="27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17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3" fontId="40" fillId="0" borderId="107"/>
    <xf numFmtId="4" fontId="73" fillId="29" borderId="120" applyNumberFormat="0" applyProtection="0">
      <alignment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87" fillId="50" borderId="126" applyNumberFormat="0" applyAlignment="0" applyProtection="0"/>
    <xf numFmtId="4" fontId="33" fillId="29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94" fillId="54" borderId="125" applyBorder="0"/>
    <xf numFmtId="4" fontId="74" fillId="2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26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15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74" fillId="2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77" fillId="24" borderId="120" applyNumberFormat="0" applyProtection="0">
      <alignment horizontal="right" vertical="center"/>
    </xf>
    <xf numFmtId="0" fontId="91" fillId="48" borderId="126" applyNumberFormat="0" applyAlignment="0" applyProtection="0"/>
    <xf numFmtId="0" fontId="87" fillId="50" borderId="126" applyNumberFormat="0" applyAlignment="0" applyProtection="0"/>
    <xf numFmtId="4" fontId="33" fillId="2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72" fillId="1" borderId="94" applyNumberFormat="0" applyFont="0" applyAlignment="0">
      <alignment horizontal="center"/>
    </xf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21" fillId="8" borderId="118" applyNumberFormat="0" applyFont="0" applyAlignment="0" applyProtection="0">
      <alignment vertical="center"/>
    </xf>
    <xf numFmtId="4" fontId="33" fillId="29" borderId="120" applyNumberFormat="0" applyProtection="0">
      <alignment horizontal="left" vertical="center" indent="1"/>
    </xf>
    <xf numFmtId="0" fontId="93" fillId="50" borderId="120" applyNumberFormat="0" applyAlignment="0" applyProtection="0"/>
    <xf numFmtId="0" fontId="31" fillId="27" borderId="120" applyNumberFormat="0" applyProtection="0">
      <alignment horizontal="left" vertical="center" indent="1"/>
    </xf>
    <xf numFmtId="0" fontId="119" fillId="105" borderId="117" applyNumberFormat="0" applyAlignmen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1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131" fillId="105" borderId="120" applyNumberFormat="0" applyAlignment="0" applyProtection="0">
      <alignment vertical="center"/>
    </xf>
    <xf numFmtId="0" fontId="63" fillId="0" borderId="94">
      <alignment horizontal="left"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72" fillId="1" borderId="94" applyNumberFormat="0" applyFont="0" applyAlignment="0">
      <alignment horizontal="center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" borderId="120" applyNumberFormat="0" applyProtection="0">
      <alignment vertical="center"/>
    </xf>
    <xf numFmtId="4" fontId="33" fillId="24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131" fillId="105" borderId="120" applyNumberFormat="0" applyAlignment="0" applyProtection="0">
      <alignment vertical="center"/>
    </xf>
    <xf numFmtId="0" fontId="131" fillId="105" borderId="120" applyNumberForma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14" fillId="0" borderId="119" applyNumberFormat="0" applyFill="0" applyAlignment="0" applyProtection="0">
      <alignment vertical="center"/>
    </xf>
    <xf numFmtId="0" fontId="114" fillId="0" borderId="119" applyNumberFormat="0" applyFill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119" fillId="105" borderId="117" applyNumberFormat="0" applyAlignment="0" applyProtection="0">
      <alignment vertical="center"/>
    </xf>
    <xf numFmtId="0" fontId="119" fillId="105" borderId="117" applyNumberFormat="0" applyAlignment="0" applyProtection="0">
      <alignment vertical="center"/>
    </xf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63" fillId="0" borderId="94">
      <alignment horizontal="left" vertical="center"/>
    </xf>
    <xf numFmtId="0" fontId="63" fillId="0" borderId="94">
      <alignment horizontal="left" vertical="center"/>
    </xf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72" fillId="1" borderId="94" applyNumberFormat="0" applyFont="0" applyAlignment="0">
      <alignment horizontal="center"/>
    </xf>
    <xf numFmtId="0" fontId="72" fillId="1" borderId="94" applyNumberFormat="0" applyFont="0" applyAlignment="0">
      <alignment horizontal="center"/>
    </xf>
    <xf numFmtId="4" fontId="33" fillId="17" borderId="120" applyNumberFormat="0" applyProtection="0">
      <alignment horizontal="right" vertical="center"/>
    </xf>
    <xf numFmtId="0" fontId="63" fillId="0" borderId="94">
      <alignment horizontal="left" vertical="center"/>
    </xf>
    <xf numFmtId="0" fontId="31" fillId="27" borderId="120" applyNumberFormat="0" applyProtection="0">
      <alignment horizontal="left" vertical="center" indent="1"/>
    </xf>
    <xf numFmtId="0" fontId="94" fillId="54" borderId="125" applyBorder="0"/>
    <xf numFmtId="0" fontId="31" fillId="13" borderId="120" applyNumberFormat="0" applyProtection="0">
      <alignment horizontal="left" vertical="center" indent="1"/>
    </xf>
    <xf numFmtId="0" fontId="114" fillId="0" borderId="119" applyNumberFormat="0" applyFill="0" applyAlignment="0" applyProtection="0">
      <alignment vertical="center"/>
    </xf>
    <xf numFmtId="0" fontId="61" fillId="47" borderId="126" applyNumberFormat="0" applyFont="0" applyAlignment="0" applyProtection="0"/>
    <xf numFmtId="4" fontId="33" fillId="24" borderId="120" applyNumberFormat="0" applyProtection="0">
      <alignment horizontal="right" vertical="center"/>
    </xf>
    <xf numFmtId="0" fontId="91" fillId="48" borderId="126" applyNumberFormat="0" applyAlignment="0" applyProtection="0"/>
    <xf numFmtId="4" fontId="33" fillId="21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4" fontId="33" fillId="15" borderId="120" applyNumberFormat="0" applyProtection="0">
      <alignment horizontal="right" vertical="center"/>
    </xf>
    <xf numFmtId="0" fontId="93" fillId="50" borderId="120" applyNumberFormat="0" applyAlignment="0" applyProtection="0"/>
    <xf numFmtId="0" fontId="61" fillId="47" borderId="126" applyNumberFormat="0" applyFont="0" applyAlignment="0" applyProtection="0"/>
    <xf numFmtId="0" fontId="93" fillId="50" borderId="120" applyNumberFormat="0" applyAlignment="0" applyProtection="0"/>
    <xf numFmtId="0" fontId="61" fillId="47" borderId="126" applyNumberFormat="0" applyFont="0" applyAlignment="0" applyProtection="0"/>
    <xf numFmtId="4" fontId="33" fillId="1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33" fillId="19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119" fillId="105" borderId="117" applyNumberFormat="0" applyAlignment="0" applyProtection="0">
      <alignment vertical="center"/>
    </xf>
    <xf numFmtId="4" fontId="33" fillId="16" borderId="120" applyNumberFormat="0" applyProtection="0">
      <alignment horizontal="right" vertical="center"/>
    </xf>
    <xf numFmtId="0" fontId="61" fillId="55" borderId="107"/>
    <xf numFmtId="4" fontId="33" fillId="2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3" fontId="40" fillId="0" borderId="107"/>
    <xf numFmtId="0" fontId="91" fillId="48" borderId="126" applyNumberFormat="0" applyAlignment="0" applyProtection="0"/>
    <xf numFmtId="10" fontId="61" fillId="11" borderId="107" applyNumberFormat="0" applyBorder="0" applyAlignment="0" applyProtection="0"/>
    <xf numFmtId="4" fontId="33" fillId="15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3" fontId="40" fillId="0" borderId="107"/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21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10" fontId="61" fillId="11" borderId="107" applyNumberFormat="0" applyBorder="0" applyAlignment="0" applyProtection="0"/>
    <xf numFmtId="4" fontId="33" fillId="24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91" fillId="48" borderId="126" applyNumberFormat="0" applyAlignment="0" applyProtection="0"/>
    <xf numFmtId="0" fontId="61" fillId="47" borderId="126" applyNumberFormat="0" applyFont="0" applyAlignment="0" applyProtection="0"/>
    <xf numFmtId="4" fontId="33" fillId="18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4" fontId="33" fillId="22" borderId="120" applyNumberFormat="0" applyProtection="0">
      <alignment horizontal="right" vertical="center"/>
    </xf>
    <xf numFmtId="0" fontId="91" fillId="48" borderId="126" applyNumberFormat="0" applyAlignment="0" applyProtection="0"/>
    <xf numFmtId="0" fontId="31" fillId="28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91" fillId="48" borderId="126" applyNumberFormat="0" applyAlignment="0" applyProtection="0"/>
    <xf numFmtId="4" fontId="33" fillId="17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114" fillId="0" borderId="119" applyNumberFormat="0" applyFill="0" applyAlignment="0" applyProtection="0">
      <alignment vertical="center"/>
    </xf>
    <xf numFmtId="0" fontId="91" fillId="48" borderId="126" applyNumberFormat="0" applyAlignment="0" applyProtection="0"/>
    <xf numFmtId="0" fontId="87" fillId="50" borderId="126" applyNumberFormat="0" applyAlignment="0" applyProtection="0"/>
    <xf numFmtId="4" fontId="33" fillId="26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91" fillId="48" borderId="126" applyNumberFormat="0" applyAlignment="0" applyProtection="0"/>
    <xf numFmtId="0" fontId="91" fillId="48" borderId="126" applyNumberFormat="0" applyAlignment="0" applyProtection="0"/>
    <xf numFmtId="3" fontId="40" fillId="0" borderId="107"/>
    <xf numFmtId="4" fontId="33" fillId="24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0" fontId="125" fillId="92" borderId="117" applyNumberFormat="0" applyAlignment="0" applyProtection="0">
      <alignment vertical="center"/>
    </xf>
    <xf numFmtId="0" fontId="87" fillId="50" borderId="126" applyNumberFormat="0" applyAlignment="0" applyProtection="0"/>
    <xf numFmtId="0" fontId="31" fillId="28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4" fontId="33" fillId="15" borderId="120" applyNumberFormat="0" applyProtection="0">
      <alignment horizontal="right" vertical="center"/>
    </xf>
    <xf numFmtId="0" fontId="72" fillId="1" borderId="94" applyNumberFormat="0" applyFont="0" applyAlignment="0">
      <alignment horizontal="center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4" fontId="33" fillId="20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196" fontId="56" fillId="0" borderId="107" applyFill="0" applyBorder="0" applyAlignment="0"/>
    <xf numFmtId="4" fontId="33" fillId="22" borderId="120" applyNumberFormat="0" applyProtection="0">
      <alignment horizontal="right" vertical="center"/>
    </xf>
    <xf numFmtId="0" fontId="94" fillId="54" borderId="125" applyBorder="0"/>
    <xf numFmtId="4" fontId="33" fillId="18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114" fillId="0" borderId="119" applyNumberFormat="0" applyFill="0" applyAlignment="0" applyProtection="0">
      <alignment vertical="center"/>
    </xf>
    <xf numFmtId="4" fontId="33" fillId="20" borderId="120" applyNumberFormat="0" applyProtection="0">
      <alignment horizontal="right" vertical="center"/>
    </xf>
    <xf numFmtId="0" fontId="93" fillId="50" borderId="120" applyNumberFormat="0" applyAlignment="0" applyProtection="0"/>
    <xf numFmtId="0" fontId="91" fillId="48" borderId="126" applyNumberFormat="0" applyAlignment="0" applyProtection="0"/>
    <xf numFmtId="4" fontId="33" fillId="24" borderId="122" applyNumberFormat="0" applyProtection="0">
      <alignment horizontal="left" vertical="center" indent="1"/>
    </xf>
    <xf numFmtId="0" fontId="21" fillId="8" borderId="118" applyNumberFormat="0" applyFont="0" applyAlignment="0" applyProtection="0">
      <alignment vertical="center"/>
    </xf>
    <xf numFmtId="0" fontId="61" fillId="47" borderId="126" applyNumberFormat="0" applyFont="0" applyAlignment="0" applyProtection="0"/>
    <xf numFmtId="0" fontId="31" fillId="28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73" fillId="24" borderId="120" applyNumberFormat="0" applyProtection="0">
      <alignment horizontal="right" vertical="center"/>
    </xf>
    <xf numFmtId="0" fontId="94" fillId="54" borderId="125" applyBorder="0"/>
    <xf numFmtId="4" fontId="33" fillId="1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94" fillId="54" borderId="125" applyBorder="0"/>
    <xf numFmtId="0" fontId="31" fillId="26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2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4" fontId="73" fillId="24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0" fontId="63" fillId="0" borderId="94">
      <alignment horizontal="left" vertical="center"/>
    </xf>
    <xf numFmtId="0" fontId="91" fillId="48" borderId="126" applyNumberFormat="0" applyAlignment="0" applyProtection="0"/>
    <xf numFmtId="0" fontId="31" fillId="28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0" fontId="94" fillId="54" borderId="125" applyBorder="0"/>
    <xf numFmtId="0" fontId="94" fillId="54" borderId="125" applyBorder="0"/>
    <xf numFmtId="4" fontId="33" fillId="24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72" fillId="1" borderId="94" applyNumberFormat="0" applyFont="0" applyAlignment="0">
      <alignment horizontal="center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31" fillId="27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0" fontId="94" fillId="54" borderId="125" applyBorder="0"/>
    <xf numFmtId="4" fontId="33" fillId="17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91" fillId="48" borderId="126" applyNumberFormat="0" applyAlignment="0" applyProtection="0"/>
    <xf numFmtId="4" fontId="33" fillId="18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87" fillId="50" borderId="126" applyNumberFormat="0" applyAlignment="0" applyProtection="0"/>
    <xf numFmtId="4" fontId="33" fillId="20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28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10" fontId="61" fillId="11" borderId="107" applyNumberFormat="0" applyBorder="0" applyAlignment="0" applyProtection="0"/>
    <xf numFmtId="0" fontId="31" fillId="28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24" borderId="122" applyNumberFormat="0" applyProtection="0">
      <alignment horizontal="left" vertical="center" indent="1"/>
    </xf>
    <xf numFmtId="0" fontId="87" fillId="50" borderId="126" applyNumberFormat="0" applyAlignment="0" applyProtection="0"/>
    <xf numFmtId="4" fontId="33" fillId="18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0" fontId="63" fillId="0" borderId="94">
      <alignment horizontal="left" vertical="center"/>
    </xf>
    <xf numFmtId="4" fontId="33" fillId="29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0" borderId="120" applyNumberFormat="0" applyProtection="0">
      <alignment horizontal="right" vertical="center"/>
    </xf>
    <xf numFmtId="0" fontId="33" fillId="0" borderId="0">
      <alignment vertical="top"/>
    </xf>
    <xf numFmtId="4" fontId="33" fillId="2" borderId="120" applyNumberFormat="0" applyProtection="0">
      <alignment vertical="center"/>
    </xf>
    <xf numFmtId="4" fontId="33" fillId="20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93" fillId="50" borderId="120" applyNumberFormat="0" applyAlignment="0" applyProtection="0"/>
    <xf numFmtId="0" fontId="31" fillId="28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0" fontId="91" fillId="48" borderId="126" applyNumberFormat="0" applyAlignment="0" applyProtection="0"/>
    <xf numFmtId="4" fontId="33" fillId="2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26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4" fontId="33" fillId="22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16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0" fontId="114" fillId="0" borderId="119" applyNumberFormat="0" applyFill="0" applyAlignment="0" applyProtection="0">
      <alignment vertical="center"/>
    </xf>
    <xf numFmtId="4" fontId="33" fillId="15" borderId="120" applyNumberFormat="0" applyProtection="0">
      <alignment horizontal="right" vertical="center"/>
    </xf>
    <xf numFmtId="0" fontId="125" fillId="92" borderId="117" applyNumberFormat="0" applyAlignmen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1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94" fillId="54" borderId="125" applyBorder="0"/>
    <xf numFmtId="4" fontId="33" fillId="22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10" fontId="61" fillId="11" borderId="107" applyNumberFormat="0" applyBorder="0" applyAlignment="0" applyProtection="0"/>
    <xf numFmtId="0" fontId="72" fillId="1" borderId="94" applyNumberFormat="0" applyFont="0" applyAlignment="0">
      <alignment horizontal="center"/>
    </xf>
    <xf numFmtId="4" fontId="33" fillId="24" borderId="120" applyNumberFormat="0" applyProtection="0">
      <alignment horizontal="right" vertical="center"/>
    </xf>
    <xf numFmtId="0" fontId="119" fillId="105" borderId="117" applyNumberFormat="0" applyAlignment="0" applyProtection="0">
      <alignment vertical="center"/>
    </xf>
    <xf numFmtId="4" fontId="33" fillId="22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20" borderId="120" applyNumberFormat="0" applyProtection="0">
      <alignment horizontal="right" vertical="center"/>
    </xf>
    <xf numFmtId="0" fontId="93" fillId="50" borderId="120" applyNumberFormat="0" applyAlignment="0" applyProtection="0"/>
    <xf numFmtId="4" fontId="33" fillId="2" borderId="120" applyNumberFormat="0" applyProtection="0">
      <alignment vertical="center"/>
    </xf>
    <xf numFmtId="4" fontId="33" fillId="14" borderId="120" applyNumberFormat="0" applyProtection="0">
      <alignment horizontal="right" vertical="center"/>
    </xf>
    <xf numFmtId="0" fontId="91" fillId="48" borderId="126" applyNumberFormat="0" applyAlignment="0" applyProtection="0"/>
    <xf numFmtId="0" fontId="91" fillId="48" borderId="126" applyNumberFormat="0" applyAlignment="0" applyProtection="0"/>
    <xf numFmtId="4" fontId="74" fillId="2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33" fillId="0" borderId="0">
      <alignment vertical="top"/>
    </xf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87" fillId="50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91" fillId="48" borderId="126" applyNumberForma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61" fillId="47" borderId="126" applyNumberFormat="0" applyFon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0" fontId="94" fillId="54" borderId="125" applyBorder="0"/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3" fontId="40" fillId="0" borderId="107"/>
    <xf numFmtId="4" fontId="33" fillId="29" borderId="120" applyNumberFormat="0" applyProtection="0">
      <alignment vertical="center"/>
    </xf>
    <xf numFmtId="0" fontId="72" fillId="1" borderId="94" applyNumberFormat="0" applyFont="0" applyAlignment="0">
      <alignment horizontal="center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91" fillId="48" borderId="126" applyNumberFormat="0" applyAlignment="0" applyProtection="0"/>
    <xf numFmtId="0" fontId="21" fillId="8" borderId="118" applyNumberFormat="0" applyFont="0" applyAlignment="0" applyProtection="0">
      <alignment vertical="center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91" fillId="48" borderId="126" applyNumberFormat="0" applyAlignment="0" applyProtection="0"/>
    <xf numFmtId="4" fontId="33" fillId="26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63" fillId="0" borderId="94">
      <alignment horizontal="left" vertical="center"/>
    </xf>
    <xf numFmtId="4" fontId="33" fillId="26" borderId="120" applyNumberFormat="0" applyProtection="0">
      <alignment horizontal="left" vertical="center" indent="1"/>
    </xf>
    <xf numFmtId="0" fontId="87" fillId="50" borderId="126" applyNumberFormat="0" applyAlignment="0" applyProtection="0"/>
    <xf numFmtId="4" fontId="33" fillId="18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0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0" fontId="91" fillId="48" borderId="126" applyNumberFormat="0" applyAlignment="0" applyProtection="0"/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87" fillId="50" borderId="126" applyNumberFormat="0" applyAlignment="0" applyProtection="0"/>
    <xf numFmtId="4" fontId="33" fillId="15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18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0" fontId="61" fillId="55" borderId="107"/>
    <xf numFmtId="0" fontId="31" fillId="28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63" fillId="0" borderId="94">
      <alignment horizontal="left" vertical="center"/>
    </xf>
    <xf numFmtId="4" fontId="74" fillId="2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114" fillId="0" borderId="119" applyNumberFormat="0" applyFill="0" applyAlignmen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93" fillId="50" borderId="120" applyNumberFormat="0" applyAlignment="0" applyProtection="0"/>
    <xf numFmtId="0" fontId="31" fillId="27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3" fontId="40" fillId="0" borderId="107"/>
    <xf numFmtId="0" fontId="72" fillId="1" borderId="94" applyNumberFormat="0" applyFont="0" applyAlignment="0">
      <alignment horizontal="center"/>
    </xf>
    <xf numFmtId="4" fontId="33" fillId="21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0" fontId="91" fillId="48" borderId="126" applyNumberFormat="0" applyAlignment="0" applyProtection="0"/>
    <xf numFmtId="0" fontId="131" fillId="105" borderId="120" applyNumberFormat="0" applyAlignment="0" applyProtection="0">
      <alignment vertical="center"/>
    </xf>
    <xf numFmtId="0" fontId="31" fillId="26" borderId="120" applyNumberFormat="0" applyProtection="0">
      <alignment horizontal="left" vertical="center" indent="1"/>
    </xf>
    <xf numFmtId="0" fontId="94" fillId="54" borderId="125" applyBorder="0"/>
    <xf numFmtId="0" fontId="119" fillId="105" borderId="117" applyNumberFormat="0" applyAlignment="0" applyProtection="0">
      <alignment vertical="center"/>
    </xf>
    <xf numFmtId="4" fontId="33" fillId="16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33" fillId="14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93" fillId="50" borderId="120" applyNumberFormat="0" applyAlignment="0" applyProtection="0"/>
    <xf numFmtId="0" fontId="31" fillId="26" borderId="120" applyNumberFormat="0" applyProtection="0">
      <alignment horizontal="left" vertical="center" indent="1"/>
    </xf>
    <xf numFmtId="0" fontId="61" fillId="55" borderId="107"/>
    <xf numFmtId="0" fontId="119" fillId="105" borderId="117" applyNumberFormat="0" applyAlignment="0" applyProtection="0">
      <alignment vertical="center"/>
    </xf>
    <xf numFmtId="0" fontId="119" fillId="105" borderId="117" applyNumberFormat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21" fillId="8" borderId="118" applyNumberFormat="0" applyFon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125" fillId="92" borderId="117" applyNumberFormat="0" applyAlignmen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0" fontId="61" fillId="55" borderId="107"/>
    <xf numFmtId="4" fontId="33" fillId="2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61" fillId="47" borderId="126" applyNumberFormat="0" applyFont="0" applyAlignment="0" applyProtection="0"/>
    <xf numFmtId="4" fontId="74" fillId="2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63" fillId="0" borderId="94">
      <alignment horizontal="left" vertical="center"/>
    </xf>
    <xf numFmtId="0" fontId="31" fillId="28" borderId="120" applyNumberFormat="0" applyProtection="0">
      <alignment horizontal="left" vertical="center" indent="1"/>
    </xf>
    <xf numFmtId="0" fontId="63" fillId="0" borderId="37" applyNumberFormat="0" applyAlignment="0" applyProtection="0">
      <alignment horizontal="left" vertical="center"/>
    </xf>
    <xf numFmtId="4" fontId="33" fillId="15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0" fontId="91" fillId="48" borderId="126" applyNumberFormat="0" applyAlignment="0" applyProtection="0"/>
    <xf numFmtId="0" fontId="91" fillId="48" borderId="126" applyNumberFormat="0" applyAlignment="0" applyProtection="0"/>
    <xf numFmtId="4" fontId="33" fillId="2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0" fontId="61" fillId="47" borderId="126" applyNumberFormat="0" applyFont="0" applyAlignment="0" applyProtection="0"/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4" fontId="33" fillId="29" borderId="120" applyNumberFormat="0" applyProtection="0">
      <alignment vertical="center"/>
    </xf>
    <xf numFmtId="4" fontId="33" fillId="19" borderId="120" applyNumberFormat="0" applyProtection="0">
      <alignment horizontal="right" vertical="center"/>
    </xf>
    <xf numFmtId="3" fontId="40" fillId="0" borderId="107"/>
    <xf numFmtId="3" fontId="40" fillId="0" borderId="107"/>
    <xf numFmtId="4" fontId="33" fillId="21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4" fontId="33" fillId="22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28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18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4" fontId="33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87" fillId="50" borderId="126" applyNumberFormat="0" applyAlignment="0" applyProtection="0"/>
    <xf numFmtId="0" fontId="31" fillId="28" borderId="120" applyNumberFormat="0" applyProtection="0">
      <alignment horizontal="left" vertical="center" indent="1"/>
    </xf>
    <xf numFmtId="10" fontId="61" fillId="11" borderId="107" applyNumberFormat="0" applyBorder="0" applyAlignment="0" applyProtection="0"/>
    <xf numFmtId="0" fontId="31" fillId="1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63" fillId="0" borderId="94">
      <alignment horizontal="left" vertical="center"/>
    </xf>
    <xf numFmtId="0" fontId="31" fillId="13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0" fontId="94" fillId="54" borderId="125" applyBorder="0"/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4" fontId="33" fillId="22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0" fontId="125" fillId="92" borderId="117" applyNumberFormat="0" applyAlignment="0" applyProtection="0">
      <alignment vertical="center"/>
    </xf>
    <xf numFmtId="0" fontId="91" fillId="48" borderId="126" applyNumberFormat="0" applyAlignment="0" applyProtection="0"/>
    <xf numFmtId="0" fontId="91" fillId="48" borderId="126" applyNumberFormat="0" applyAlignment="0" applyProtection="0"/>
    <xf numFmtId="4" fontId="33" fillId="16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0" fontId="21" fillId="8" borderId="118" applyNumberFormat="0" applyFont="0" applyAlignment="0" applyProtection="0">
      <alignment vertical="center"/>
    </xf>
    <xf numFmtId="0" fontId="87" fillId="50" borderId="126" applyNumberFormat="0" applyAlignment="0" applyProtection="0"/>
    <xf numFmtId="4" fontId="73" fillId="24" borderId="120" applyNumberFormat="0" applyProtection="0">
      <alignment horizontal="right" vertical="center"/>
    </xf>
    <xf numFmtId="0" fontId="91" fillId="48" borderId="126" applyNumberFormat="0" applyAlignment="0" applyProtection="0"/>
    <xf numFmtId="0" fontId="91" fillId="48" borderId="126" applyNumberFormat="0" applyAlignment="0" applyProtection="0"/>
    <xf numFmtId="0" fontId="31" fillId="26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0" fontId="94" fillId="54" borderId="125" applyBorder="0"/>
    <xf numFmtId="4" fontId="33" fillId="29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4" fillId="23" borderId="120" applyNumberFormat="0" applyProtection="0">
      <alignment horizontal="left" vertical="center" indent="1"/>
    </xf>
    <xf numFmtId="0" fontId="87" fillId="50" borderId="126" applyNumberFormat="0" applyAlignment="0" applyProtection="0"/>
    <xf numFmtId="0" fontId="31" fillId="13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28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4" fontId="33" fillId="21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4" fontId="33" fillId="20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4" fontId="33" fillId="29" borderId="120" applyNumberFormat="0" applyProtection="0">
      <alignment vertical="center"/>
    </xf>
    <xf numFmtId="4" fontId="33" fillId="26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4" fontId="33" fillId="2" borderId="120" applyNumberFormat="0" applyProtection="0">
      <alignment vertical="center"/>
    </xf>
    <xf numFmtId="4" fontId="33" fillId="18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0" fontId="93" fillId="50" borderId="120" applyNumberFormat="0" applyAlignment="0" applyProtection="0"/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3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4" fontId="77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26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74" fillId="23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17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196" fontId="56" fillId="0" borderId="107" applyFill="0" applyBorder="0" applyAlignment="0"/>
    <xf numFmtId="0" fontId="31" fillId="27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4" fillId="2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0" fontId="61" fillId="47" borderId="126" applyNumberFormat="0" applyFont="0" applyAlignment="0" applyProtection="0"/>
    <xf numFmtId="4" fontId="33" fillId="16" borderId="120" applyNumberFormat="0" applyProtection="0">
      <alignment horizontal="right" vertical="center"/>
    </xf>
    <xf numFmtId="4" fontId="73" fillId="29" borderId="120" applyNumberFormat="0" applyProtection="0">
      <alignment vertical="center"/>
    </xf>
    <xf numFmtId="0" fontId="93" fillId="50" borderId="120" applyNumberFormat="0" applyAlignment="0" applyProtection="0"/>
    <xf numFmtId="0" fontId="31" fillId="26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87" fillId="50" borderId="126" applyNumberFormat="0" applyAlignment="0" applyProtection="0"/>
    <xf numFmtId="0" fontId="131" fillId="105" borderId="120" applyNumberFormat="0" applyAlignment="0" applyProtection="0">
      <alignment vertical="center"/>
    </xf>
    <xf numFmtId="0" fontId="94" fillId="54" borderId="125" applyBorder="0"/>
    <xf numFmtId="4" fontId="77" fillId="2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4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94" fillId="54" borderId="125" applyBorder="0"/>
    <xf numFmtId="4" fontId="33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21" fillId="8" borderId="118" applyNumberFormat="0" applyFont="0" applyAlignment="0" applyProtection="0">
      <alignment vertical="center"/>
    </xf>
    <xf numFmtId="4" fontId="33" fillId="2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63" fillId="0" borderId="94">
      <alignment horizontal="left" vertical="center"/>
    </xf>
    <xf numFmtId="4" fontId="33" fillId="17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61" fillId="47" borderId="126" applyNumberFormat="0" applyFont="0" applyAlignment="0" applyProtection="0"/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72" fillId="1" borderId="94" applyNumberFormat="0" applyFont="0" applyAlignment="0">
      <alignment horizontal="center"/>
    </xf>
    <xf numFmtId="0" fontId="31" fillId="13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4" fontId="33" fillId="29" borderId="120" applyNumberFormat="0" applyProtection="0">
      <alignment vertical="center"/>
    </xf>
    <xf numFmtId="4" fontId="73" fillId="29" borderId="120" applyNumberFormat="0" applyProtection="0">
      <alignment vertical="center"/>
    </xf>
    <xf numFmtId="0" fontId="31" fillId="28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10" fontId="61" fillId="11" borderId="107" applyNumberFormat="0" applyBorder="0" applyAlignment="0" applyProtection="0"/>
    <xf numFmtId="4" fontId="33" fillId="29" borderId="120" applyNumberFormat="0" applyProtection="0">
      <alignment vertical="center"/>
    </xf>
    <xf numFmtId="4" fontId="74" fillId="23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93" fillId="50" borderId="120" applyNumberFormat="0" applyAlignment="0" applyProtection="0"/>
    <xf numFmtId="4" fontId="33" fillId="17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3" fontId="40" fillId="0" borderId="107"/>
    <xf numFmtId="4" fontId="73" fillId="2" borderId="120" applyNumberFormat="0" applyProtection="0">
      <alignment vertical="center"/>
    </xf>
    <xf numFmtId="0" fontId="93" fillId="50" borderId="120" applyNumberFormat="0" applyAlignment="0" applyProtection="0"/>
    <xf numFmtId="4" fontId="33" fillId="19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0" fontId="31" fillId="26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0" fontId="61" fillId="47" borderId="126" applyNumberFormat="0" applyFont="0" applyAlignment="0" applyProtection="0"/>
    <xf numFmtId="0" fontId="91" fillId="48" borderId="126" applyNumberFormat="0" applyAlignment="0" applyProtection="0"/>
    <xf numFmtId="4" fontId="33" fillId="24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0" fontId="114" fillId="0" borderId="119" applyNumberFormat="0" applyFill="0" applyAlignment="0" applyProtection="0">
      <alignment vertical="center"/>
    </xf>
    <xf numFmtId="4" fontId="33" fillId="29" borderId="120" applyNumberFormat="0" applyProtection="0">
      <alignment vertical="center"/>
    </xf>
    <xf numFmtId="0" fontId="31" fillId="28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87" fillId="50" borderId="126" applyNumberFormat="0" applyAlignment="0" applyProtection="0"/>
    <xf numFmtId="4" fontId="33" fillId="15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3" fontId="40" fillId="0" borderId="107"/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10" fontId="61" fillId="11" borderId="107" applyNumberFormat="0" applyBorder="0" applyAlignment="0" applyProtection="0"/>
    <xf numFmtId="4" fontId="33" fillId="21" borderId="120" applyNumberFormat="0" applyProtection="0">
      <alignment horizontal="right" vertical="center"/>
    </xf>
    <xf numFmtId="0" fontId="125" fillId="92" borderId="117" applyNumberFormat="0" applyAlignment="0" applyProtection="0">
      <alignment vertical="center"/>
    </xf>
    <xf numFmtId="10" fontId="61" fillId="11" borderId="107" applyNumberFormat="0" applyBorder="0" applyAlignment="0" applyProtection="0"/>
    <xf numFmtId="4" fontId="73" fillId="2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0" fontId="93" fillId="50" borderId="120" applyNumberFormat="0" applyAlignment="0" applyProtection="0"/>
    <xf numFmtId="4" fontId="33" fillId="19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4" fontId="33" fillId="16" borderId="120" applyNumberFormat="0" applyProtection="0">
      <alignment horizontal="right" vertical="center"/>
    </xf>
    <xf numFmtId="0" fontId="87" fillId="50" borderId="126" applyNumberFormat="0" applyAlignment="0" applyProtection="0"/>
    <xf numFmtId="0" fontId="91" fillId="48" borderId="126" applyNumberFormat="0" applyAlignment="0" applyProtection="0"/>
    <xf numFmtId="4" fontId="33" fillId="2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4" fontId="33" fillId="20" borderId="120" applyNumberFormat="0" applyProtection="0">
      <alignment horizontal="right" vertical="center"/>
    </xf>
    <xf numFmtId="4" fontId="33" fillId="24" borderId="122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9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33" fillId="26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73" fillId="2" borderId="120" applyNumberFormat="0" applyProtection="0">
      <alignment vertical="center"/>
    </xf>
    <xf numFmtId="4" fontId="77" fillId="24" borderId="120" applyNumberFormat="0" applyProtection="0">
      <alignment horizontal="right" vertical="center"/>
    </xf>
    <xf numFmtId="0" fontId="21" fillId="8" borderId="118" applyNumberFormat="0" applyFont="0" applyAlignment="0" applyProtection="0">
      <alignment vertical="center"/>
    </xf>
    <xf numFmtId="0" fontId="31" fillId="26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3" fontId="40" fillId="0" borderId="107"/>
    <xf numFmtId="4" fontId="33" fillId="19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77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4" fontId="33" fillId="24" borderId="120" applyNumberFormat="0" applyProtection="0">
      <alignment horizontal="left" vertical="center" indent="1"/>
    </xf>
    <xf numFmtId="3" fontId="40" fillId="0" borderId="107"/>
    <xf numFmtId="0" fontId="94" fillId="54" borderId="125" applyBorder="0"/>
    <xf numFmtId="0" fontId="94" fillId="54" borderId="125" applyBorder="0"/>
    <xf numFmtId="4" fontId="73" fillId="2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3" fontId="40" fillId="0" borderId="107"/>
    <xf numFmtId="4" fontId="33" fillId="16" borderId="120" applyNumberFormat="0" applyProtection="0">
      <alignment horizontal="right" vertical="center"/>
    </xf>
    <xf numFmtId="4" fontId="73" fillId="29" borderId="120" applyNumberFormat="0" applyProtection="0">
      <alignment vertical="center"/>
    </xf>
    <xf numFmtId="0" fontId="61" fillId="47" borderId="126" applyNumberFormat="0" applyFont="0" applyAlignment="0" applyProtection="0"/>
    <xf numFmtId="196" fontId="56" fillId="0" borderId="107" applyFill="0" applyBorder="0" applyAlignment="0"/>
    <xf numFmtId="4" fontId="33" fillId="2" borderId="120" applyNumberFormat="0" applyProtection="0">
      <alignment vertical="center"/>
    </xf>
    <xf numFmtId="4" fontId="33" fillId="20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72" fillId="1" borderId="94" applyNumberFormat="0" applyFont="0" applyAlignment="0">
      <alignment horizontal="center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196" fontId="56" fillId="0" borderId="107" applyFill="0" applyBorder="0" applyAlignment="0"/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0" fontId="94" fillId="54" borderId="125" applyBorder="0"/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7" fillId="24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131" fillId="105" borderId="120" applyNumberFormat="0" applyAlignment="0" applyProtection="0">
      <alignment vertical="center"/>
    </xf>
    <xf numFmtId="196" fontId="56" fillId="0" borderId="107" applyFill="0" applyBorder="0" applyAlignment="0"/>
    <xf numFmtId="4" fontId="33" fillId="26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0" fontId="91" fillId="48" borderId="126" applyNumberFormat="0" applyAlignment="0" applyProtection="0"/>
    <xf numFmtId="4" fontId="77" fillId="24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29" borderId="120" applyNumberFormat="0" applyProtection="0">
      <alignment vertical="center"/>
    </xf>
    <xf numFmtId="0" fontId="31" fillId="28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29" borderId="120" applyNumberFormat="0" applyProtection="0">
      <alignment vertical="center"/>
    </xf>
    <xf numFmtId="4" fontId="33" fillId="2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4" fontId="3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77" fillId="24" borderId="120" applyNumberFormat="0" applyProtection="0">
      <alignment horizontal="right" vertical="center"/>
    </xf>
    <xf numFmtId="4" fontId="33" fillId="17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29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87" fillId="50" borderId="126" applyNumberFormat="0" applyAlignment="0" applyProtection="0"/>
    <xf numFmtId="4" fontId="33" fillId="19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10" fontId="61" fillId="11" borderId="107" applyNumberFormat="0" applyBorder="0" applyAlignment="0" applyProtection="0"/>
    <xf numFmtId="4" fontId="33" fillId="2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61" fillId="55" borderId="107"/>
    <xf numFmtId="0" fontId="61" fillId="47" borderId="126" applyNumberFormat="0" applyFont="0" applyAlignment="0" applyProtection="0"/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4" fontId="33" fillId="21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33" fillId="16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4" fontId="74" fillId="23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91" fillId="48" borderId="126" applyNumberFormat="0" applyAlignment="0" applyProtection="0"/>
    <xf numFmtId="0" fontId="93" fillId="50" borderId="120" applyNumberFormat="0" applyAlignment="0" applyProtection="0"/>
    <xf numFmtId="4" fontId="33" fillId="20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3" fillId="50" borderId="120" applyNumberFormat="0" applyAlignment="0" applyProtection="0"/>
    <xf numFmtId="4" fontId="33" fillId="16" borderId="120" applyNumberFormat="0" applyProtection="0">
      <alignment horizontal="right" vertical="center"/>
    </xf>
    <xf numFmtId="0" fontId="91" fillId="48" borderId="126" applyNumberFormat="0" applyAlignment="0" applyProtection="0"/>
    <xf numFmtId="4" fontId="33" fillId="2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4" fontId="73" fillId="2" borderId="120" applyNumberFormat="0" applyProtection="0">
      <alignment vertical="center"/>
    </xf>
    <xf numFmtId="0" fontId="114" fillId="0" borderId="119" applyNumberFormat="0" applyFill="0" applyAlignment="0" applyProtection="0">
      <alignment vertical="center"/>
    </xf>
    <xf numFmtId="4" fontId="33" fillId="17" borderId="120" applyNumberFormat="0" applyProtection="0">
      <alignment horizontal="right" vertical="center"/>
    </xf>
    <xf numFmtId="0" fontId="91" fillId="48" borderId="126" applyNumberFormat="0" applyAlignment="0" applyProtection="0"/>
    <xf numFmtId="196" fontId="56" fillId="0" borderId="107" applyFill="0" applyBorder="0" applyAlignment="0"/>
    <xf numFmtId="4" fontId="33" fillId="20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4" fontId="77" fillId="24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0" fontId="61" fillId="47" borderId="126" applyNumberFormat="0" applyFont="0" applyAlignment="0" applyProtection="0"/>
    <xf numFmtId="4" fontId="33" fillId="19" borderId="120" applyNumberFormat="0" applyProtection="0">
      <alignment horizontal="right" vertical="center"/>
    </xf>
    <xf numFmtId="4" fontId="33" fillId="29" borderId="120" applyNumberFormat="0" applyProtection="0">
      <alignment vertical="center"/>
    </xf>
    <xf numFmtId="0" fontId="93" fillId="50" borderId="120" applyNumberFormat="0" applyAlignment="0" applyProtection="0"/>
    <xf numFmtId="4" fontId="7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0" fontId="31" fillId="28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18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3" fillId="50" borderId="120" applyNumberFormat="0" applyAlignment="0" applyProtection="0"/>
    <xf numFmtId="0" fontId="61" fillId="47" borderId="126" applyNumberFormat="0" applyFont="0" applyAlignment="0" applyProtection="0"/>
    <xf numFmtId="0" fontId="31" fillId="13" borderId="120" applyNumberFormat="0" applyProtection="0">
      <alignment horizontal="left" vertical="center" indent="1"/>
    </xf>
    <xf numFmtId="0" fontId="63" fillId="0" borderId="94">
      <alignment horizontal="left" vertical="center"/>
    </xf>
    <xf numFmtId="4" fontId="33" fillId="17" borderId="120" applyNumberFormat="0" applyProtection="0">
      <alignment horizontal="right" vertical="center"/>
    </xf>
    <xf numFmtId="0" fontId="61" fillId="55" borderId="107"/>
    <xf numFmtId="4" fontId="74" fillId="23" borderId="120" applyNumberFormat="0" applyProtection="0">
      <alignment horizontal="left" vertical="center" indent="1"/>
    </xf>
    <xf numFmtId="0" fontId="63" fillId="0" borderId="94">
      <alignment horizontal="left" vertical="center"/>
    </xf>
    <xf numFmtId="4" fontId="33" fillId="21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4" fontId="33" fillId="26" borderId="120" applyNumberFormat="0" applyProtection="0">
      <alignment horizontal="left" vertical="center" indent="1"/>
    </xf>
    <xf numFmtId="4" fontId="33" fillId="14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22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1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0" fontId="125" fillId="92" borderId="117" applyNumberFormat="0" applyAlignment="0" applyProtection="0">
      <alignment vertical="center"/>
    </xf>
    <xf numFmtId="4" fontId="33" fillId="1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33" fillId="24" borderId="120" applyNumberFormat="0" applyProtection="0">
      <alignment horizontal="right" vertical="center"/>
    </xf>
    <xf numFmtId="4" fontId="33" fillId="22" borderId="120" applyNumberFormat="0" applyProtection="0">
      <alignment horizontal="right" vertical="center"/>
    </xf>
    <xf numFmtId="0" fontId="61" fillId="47" borderId="126" applyNumberFormat="0" applyFont="0" applyAlignment="0" applyProtection="0"/>
    <xf numFmtId="0" fontId="31" fillId="13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0" fontId="131" fillId="105" borderId="120" applyNumberFormat="0" applyAlignment="0" applyProtection="0">
      <alignment vertical="center"/>
    </xf>
    <xf numFmtId="4" fontId="33" fillId="16" borderId="120" applyNumberFormat="0" applyProtection="0">
      <alignment horizontal="right" vertical="center"/>
    </xf>
    <xf numFmtId="0" fontId="94" fillId="54" borderId="125" applyBorder="0"/>
    <xf numFmtId="4" fontId="33" fillId="24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74" fillId="23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4" fontId="33" fillId="24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4" borderId="120" applyNumberFormat="0" applyProtection="0">
      <alignment horizontal="right" vertical="center"/>
    </xf>
    <xf numFmtId="0" fontId="31" fillId="28" borderId="120" applyNumberFormat="0" applyProtection="0">
      <alignment horizontal="left" vertical="center" indent="1"/>
    </xf>
    <xf numFmtId="4" fontId="33" fillId="24" borderId="122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4" fontId="33" fillId="24" borderId="120" applyNumberFormat="0" applyProtection="0">
      <alignment horizontal="left" vertical="center" indent="1"/>
    </xf>
    <xf numFmtId="0" fontId="119" fillId="105" borderId="117" applyNumberFormat="0" applyAlignment="0" applyProtection="0">
      <alignment vertical="center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3" fillId="29" borderId="120" applyNumberFormat="0" applyProtection="0">
      <alignment vertical="center"/>
    </xf>
    <xf numFmtId="4" fontId="33" fillId="21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91" fillId="48" borderId="126" applyNumberFormat="0" applyAlignment="0" applyProtection="0"/>
    <xf numFmtId="4" fontId="33" fillId="21" borderId="120" applyNumberFormat="0" applyProtection="0">
      <alignment horizontal="right" vertical="center"/>
    </xf>
    <xf numFmtId="4" fontId="73" fillId="2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0" fontId="31" fillId="27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4" fontId="33" fillId="15" borderId="120" applyNumberFormat="0" applyProtection="0">
      <alignment horizontal="right" vertical="center"/>
    </xf>
    <xf numFmtId="4" fontId="33" fillId="19" borderId="120" applyNumberFormat="0" applyProtection="0">
      <alignment horizontal="right" vertical="center"/>
    </xf>
    <xf numFmtId="0" fontId="61" fillId="47" borderId="126" applyNumberFormat="0" applyFont="0" applyAlignment="0" applyProtection="0"/>
    <xf numFmtId="4" fontId="33" fillId="17" borderId="120" applyNumberFormat="0" applyProtection="0">
      <alignment horizontal="right" vertical="center"/>
    </xf>
    <xf numFmtId="4" fontId="33" fillId="29" borderId="120" applyNumberFormat="0" applyProtection="0">
      <alignment horizontal="left" vertical="center" indent="1"/>
    </xf>
    <xf numFmtId="0" fontId="31" fillId="26" borderId="120" applyNumberFormat="0" applyProtection="0">
      <alignment horizontal="left" vertical="center" indent="1"/>
    </xf>
    <xf numFmtId="0" fontId="87" fillId="50" borderId="126" applyNumberFormat="0" applyAlignment="0" applyProtection="0"/>
    <xf numFmtId="4" fontId="33" fillId="15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94" fillId="54" borderId="125" applyBorder="0"/>
    <xf numFmtId="0" fontId="31" fillId="26" borderId="120" applyNumberFormat="0" applyProtection="0">
      <alignment horizontal="left" vertical="center" indent="1"/>
    </xf>
    <xf numFmtId="4" fontId="33" fillId="18" borderId="120" applyNumberFormat="0" applyProtection="0">
      <alignment horizontal="right" vertical="center"/>
    </xf>
    <xf numFmtId="0" fontId="21" fillId="8" borderId="118" applyNumberFormat="0" applyFont="0" applyAlignment="0" applyProtection="0">
      <alignment vertical="center"/>
    </xf>
    <xf numFmtId="4" fontId="33" fillId="20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0" fontId="87" fillId="50" borderId="126" applyNumberFormat="0" applyAlignment="0" applyProtection="0"/>
    <xf numFmtId="0" fontId="61" fillId="55" borderId="107"/>
    <xf numFmtId="4" fontId="33" fillId="2" borderId="120" applyNumberFormat="0" applyProtection="0">
      <alignment vertical="center"/>
    </xf>
    <xf numFmtId="0" fontId="94" fillId="54" borderId="125" applyBorder="0"/>
    <xf numFmtId="0" fontId="31" fillId="13" borderId="120" applyNumberFormat="0" applyProtection="0">
      <alignment horizontal="left" vertical="center" indent="1"/>
    </xf>
    <xf numFmtId="4" fontId="73" fillId="24" borderId="120" applyNumberFormat="0" applyProtection="0">
      <alignment horizontal="right" vertical="center"/>
    </xf>
    <xf numFmtId="0" fontId="31" fillId="26" borderId="120" applyNumberFormat="0" applyProtection="0">
      <alignment horizontal="left" vertical="center" indent="1"/>
    </xf>
    <xf numFmtId="4" fontId="33" fillId="20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61" fillId="47" borderId="126" applyNumberFormat="0" applyFont="0" applyAlignment="0" applyProtection="0"/>
    <xf numFmtId="4" fontId="33" fillId="24" borderId="120" applyNumberFormat="0" applyProtection="0">
      <alignment horizontal="left" vertical="center" indent="1"/>
    </xf>
    <xf numFmtId="4" fontId="33" fillId="24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4" fontId="33" fillId="21" borderId="120" applyNumberFormat="0" applyProtection="0">
      <alignment horizontal="right" vertical="center"/>
    </xf>
    <xf numFmtId="4" fontId="33" fillId="16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4" fontId="73" fillId="2" borderId="120" applyNumberFormat="0" applyProtection="0">
      <alignment vertical="center"/>
    </xf>
    <xf numFmtId="4" fontId="3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16" borderId="120" applyNumberFormat="0" applyProtection="0">
      <alignment horizontal="right" vertical="center"/>
    </xf>
    <xf numFmtId="0" fontId="93" fillId="50" borderId="120" applyNumberFormat="0" applyAlignment="0" applyProtection="0"/>
    <xf numFmtId="4" fontId="33" fillId="18" borderId="120" applyNumberFormat="0" applyProtection="0">
      <alignment horizontal="right" vertical="center"/>
    </xf>
    <xf numFmtId="4" fontId="33" fillId="29" borderId="120" applyNumberFormat="0" applyProtection="0">
      <alignment vertical="center"/>
    </xf>
    <xf numFmtId="4" fontId="33" fillId="24" borderId="122" applyNumberFormat="0" applyProtection="0">
      <alignment horizontal="left" vertical="center" indent="1"/>
    </xf>
    <xf numFmtId="4" fontId="33" fillId="29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0" fontId="87" fillId="50" borderId="126" applyNumberFormat="0" applyAlignment="0" applyProtection="0"/>
    <xf numFmtId="4" fontId="33" fillId="2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4" fontId="33" fillId="24" borderId="120" applyNumberFormat="0" applyProtection="0">
      <alignment horizontal="right" vertical="center"/>
    </xf>
    <xf numFmtId="0" fontId="33" fillId="0" borderId="0">
      <alignment vertical="top"/>
    </xf>
    <xf numFmtId="0" fontId="72" fillId="1" borderId="94" applyNumberFormat="0" applyFont="0" applyAlignment="0">
      <alignment horizontal="center"/>
    </xf>
    <xf numFmtId="0" fontId="31" fillId="13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17" borderId="120" applyNumberFormat="0" applyProtection="0">
      <alignment horizontal="right" vertical="center"/>
    </xf>
    <xf numFmtId="4" fontId="33" fillId="2" borderId="120" applyNumberFormat="0" applyProtection="0">
      <alignment vertical="center"/>
    </xf>
    <xf numFmtId="0" fontId="125" fillId="92" borderId="117" applyNumberFormat="0" applyAlignment="0" applyProtection="0">
      <alignment vertical="center"/>
    </xf>
    <xf numFmtId="4" fontId="33" fillId="16" borderId="120" applyNumberFormat="0" applyProtection="0">
      <alignment horizontal="right" vertical="center"/>
    </xf>
    <xf numFmtId="196" fontId="56" fillId="0" borderId="107" applyFill="0" applyBorder="0" applyAlignment="0"/>
    <xf numFmtId="196" fontId="56" fillId="0" borderId="107" applyFill="0" applyBorder="0" applyAlignment="0"/>
    <xf numFmtId="4" fontId="33" fillId="24" borderId="120" applyNumberFormat="0" applyProtection="0">
      <alignment horizontal="right" vertical="center"/>
    </xf>
    <xf numFmtId="0" fontId="31" fillId="13" borderId="120" applyNumberFormat="0" applyProtection="0">
      <alignment horizontal="left" vertical="center" indent="1"/>
    </xf>
    <xf numFmtId="4" fontId="33" fillId="26" borderId="120" applyNumberFormat="0" applyProtection="0">
      <alignment horizontal="left" vertical="center" indent="1"/>
    </xf>
    <xf numFmtId="4" fontId="33" fillId="19" borderId="120" applyNumberFormat="0" applyProtection="0">
      <alignment horizontal="right" vertical="center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2" borderId="120" applyNumberFormat="0" applyProtection="0">
      <alignment horizontal="right" vertical="center"/>
    </xf>
    <xf numFmtId="4" fontId="33" fillId="24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4" fontId="33" fillId="15" borderId="120" applyNumberFormat="0" applyProtection="0">
      <alignment horizontal="right" vertical="center"/>
    </xf>
    <xf numFmtId="0" fontId="61" fillId="47" borderId="126" applyNumberFormat="0" applyFont="0" applyAlignment="0" applyProtection="0"/>
    <xf numFmtId="4" fontId="33" fillId="19" borderId="120" applyNumberFormat="0" applyProtection="0">
      <alignment horizontal="right" vertical="center"/>
    </xf>
    <xf numFmtId="4" fontId="73" fillId="29" borderId="120" applyNumberFormat="0" applyProtection="0">
      <alignment vertical="center"/>
    </xf>
    <xf numFmtId="0" fontId="93" fillId="50" borderId="120" applyNumberFormat="0" applyAlignment="0" applyProtection="0"/>
    <xf numFmtId="4" fontId="73" fillId="2" borderId="120" applyNumberFormat="0" applyProtection="0">
      <alignment vertical="center"/>
    </xf>
    <xf numFmtId="0" fontId="31" fillId="13" borderId="120" applyNumberFormat="0" applyProtection="0">
      <alignment horizontal="left" vertical="center" indent="1"/>
    </xf>
    <xf numFmtId="4" fontId="33" fillId="29" borderId="120" applyNumberFormat="0" applyProtection="0">
      <alignment horizontal="left" vertical="center" indent="1"/>
    </xf>
    <xf numFmtId="0" fontId="31" fillId="27" borderId="120" applyNumberFormat="0" applyProtection="0">
      <alignment horizontal="left" vertical="center" indent="1"/>
    </xf>
    <xf numFmtId="0" fontId="91" fillId="48" borderId="126" applyNumberFormat="0" applyAlignment="0" applyProtection="0"/>
    <xf numFmtId="0" fontId="31" fillId="13" borderId="120" applyNumberFormat="0" applyProtection="0">
      <alignment horizontal="left" vertical="center" indent="1"/>
    </xf>
    <xf numFmtId="4" fontId="33" fillId="2" borderId="120" applyNumberFormat="0" applyProtection="0">
      <alignment horizontal="left" vertical="center" indent="1"/>
    </xf>
    <xf numFmtId="0" fontId="31" fillId="13" borderId="120" applyNumberFormat="0" applyProtection="0">
      <alignment horizontal="left" vertical="center" indent="1"/>
    </xf>
    <xf numFmtId="0" fontId="31" fillId="28" borderId="120" applyNumberFormat="0" applyProtection="0">
      <alignment horizontal="left" vertical="center" indent="1"/>
    </xf>
    <xf numFmtId="0" fontId="33" fillId="0" borderId="0">
      <alignment vertical="top"/>
    </xf>
    <xf numFmtId="0" fontId="7" fillId="0" borderId="0">
      <alignment vertical="center"/>
    </xf>
    <xf numFmtId="0" fontId="7" fillId="0" borderId="0">
      <alignment vertical="center"/>
    </xf>
    <xf numFmtId="0" fontId="38" fillId="0" borderId="132">
      <alignment horizontal="center"/>
    </xf>
    <xf numFmtId="3" fontId="40" fillId="0" borderId="127"/>
    <xf numFmtId="0" fontId="72" fillId="1" borderId="133" applyNumberFormat="0" applyFont="0" applyAlignment="0">
      <alignment horizontal="center"/>
    </xf>
    <xf numFmtId="4" fontId="77" fillId="24" borderId="134" applyNumberFormat="0" applyProtection="0">
      <alignment horizontal="right" vertical="center"/>
    </xf>
    <xf numFmtId="0" fontId="31" fillId="13" borderId="134" applyNumberFormat="0" applyProtection="0">
      <alignment horizontal="left" vertical="center" indent="1"/>
    </xf>
    <xf numFmtId="0" fontId="31" fillId="13" borderId="134" applyNumberFormat="0" applyProtection="0">
      <alignment horizontal="left" vertical="center" indent="1"/>
    </xf>
    <xf numFmtId="4" fontId="73" fillId="24" borderId="134" applyNumberFormat="0" applyProtection="0">
      <alignment horizontal="right" vertical="center"/>
    </xf>
    <xf numFmtId="4" fontId="33" fillId="24" borderId="134" applyNumberFormat="0" applyProtection="0">
      <alignment horizontal="right" vertical="center"/>
    </xf>
    <xf numFmtId="4" fontId="33" fillId="29" borderId="134" applyNumberFormat="0" applyProtection="0">
      <alignment horizontal="left" vertical="center" indent="1"/>
    </xf>
    <xf numFmtId="4" fontId="33" fillId="29" borderId="134" applyNumberFormat="0" applyProtection="0">
      <alignment horizontal="left" vertical="center" indent="1"/>
    </xf>
    <xf numFmtId="4" fontId="73" fillId="29" borderId="134" applyNumberFormat="0" applyProtection="0">
      <alignment vertical="center"/>
    </xf>
    <xf numFmtId="4" fontId="33" fillId="29" borderId="134" applyNumberFormat="0" applyProtection="0">
      <alignment vertical="center"/>
    </xf>
    <xf numFmtId="0" fontId="31" fillId="13" borderId="134" applyNumberFormat="0" applyProtection="0">
      <alignment horizontal="left" vertical="center" indent="1"/>
    </xf>
    <xf numFmtId="0" fontId="31" fillId="13" borderId="134" applyNumberFormat="0" applyProtection="0">
      <alignment horizontal="left" vertical="center" indent="1"/>
    </xf>
    <xf numFmtId="0" fontId="31" fillId="28" borderId="134" applyNumberFormat="0" applyProtection="0">
      <alignment horizontal="left" vertical="center" indent="1"/>
    </xf>
    <xf numFmtId="0" fontId="31" fillId="28" borderId="134" applyNumberFormat="0" applyProtection="0">
      <alignment horizontal="left" vertical="center" indent="1"/>
    </xf>
    <xf numFmtId="0" fontId="31" fillId="27" borderId="134" applyNumberFormat="0" applyProtection="0">
      <alignment horizontal="left" vertical="center" indent="1"/>
    </xf>
    <xf numFmtId="0" fontId="31" fillId="27" borderId="134" applyNumberFormat="0" applyProtection="0">
      <alignment horizontal="left" vertical="center" indent="1"/>
    </xf>
    <xf numFmtId="0" fontId="31" fillId="26" borderId="134" applyNumberFormat="0" applyProtection="0">
      <alignment horizontal="left" vertical="center" indent="1"/>
    </xf>
    <xf numFmtId="0" fontId="31" fillId="26" borderId="134" applyNumberFormat="0" applyProtection="0">
      <alignment horizontal="left" vertical="center" indent="1"/>
    </xf>
    <xf numFmtId="4" fontId="33" fillId="26" borderId="134" applyNumberFormat="0" applyProtection="0">
      <alignment horizontal="left" vertical="center" indent="1"/>
    </xf>
    <xf numFmtId="4" fontId="33" fillId="24" borderId="134" applyNumberFormat="0" applyProtection="0">
      <alignment horizontal="left" vertical="center" indent="1"/>
    </xf>
    <xf numFmtId="0" fontId="31" fillId="13" borderId="134" applyNumberFormat="0" applyProtection="0">
      <alignment horizontal="left" vertical="center" indent="1"/>
    </xf>
    <xf numFmtId="4" fontId="33" fillId="24" borderId="135" applyNumberFormat="0" applyProtection="0">
      <alignment horizontal="left" vertical="center" indent="1"/>
    </xf>
    <xf numFmtId="4" fontId="74" fillId="23" borderId="134" applyNumberFormat="0" applyProtection="0">
      <alignment horizontal="left" vertical="center" indent="1"/>
    </xf>
    <xf numFmtId="4" fontId="33" fillId="22" borderId="134" applyNumberFormat="0" applyProtection="0">
      <alignment horizontal="right" vertical="center"/>
    </xf>
    <xf numFmtId="4" fontId="33" fillId="21" borderId="134" applyNumberFormat="0" applyProtection="0">
      <alignment horizontal="right" vertical="center"/>
    </xf>
    <xf numFmtId="4" fontId="33" fillId="20" borderId="134" applyNumberFormat="0" applyProtection="0">
      <alignment horizontal="right" vertical="center"/>
    </xf>
    <xf numFmtId="4" fontId="33" fillId="19" borderId="134" applyNumberFormat="0" applyProtection="0">
      <alignment horizontal="right" vertical="center"/>
    </xf>
    <xf numFmtId="4" fontId="33" fillId="18" borderId="134" applyNumberFormat="0" applyProtection="0">
      <alignment horizontal="right" vertical="center"/>
    </xf>
    <xf numFmtId="4" fontId="33" fillId="17" borderId="134" applyNumberFormat="0" applyProtection="0">
      <alignment horizontal="right" vertical="center"/>
    </xf>
    <xf numFmtId="4" fontId="33" fillId="16" borderId="134" applyNumberFormat="0" applyProtection="0">
      <alignment horizontal="right" vertical="center"/>
    </xf>
    <xf numFmtId="4" fontId="33" fillId="15" borderId="134" applyNumberFormat="0" applyProtection="0">
      <alignment horizontal="right" vertical="center"/>
    </xf>
    <xf numFmtId="4" fontId="33" fillId="14" borderId="134" applyNumberFormat="0" applyProtection="0">
      <alignment horizontal="right" vertical="center"/>
    </xf>
    <xf numFmtId="0" fontId="31" fillId="13" borderId="134" applyNumberFormat="0" applyProtection="0">
      <alignment horizontal="left" vertical="center" indent="1"/>
    </xf>
    <xf numFmtId="4" fontId="33" fillId="2" borderId="134" applyNumberFormat="0" applyProtection="0">
      <alignment horizontal="left" vertical="center" indent="1"/>
    </xf>
    <xf numFmtId="4" fontId="33" fillId="2" borderId="134" applyNumberFormat="0" applyProtection="0">
      <alignment horizontal="left" vertical="center" indent="1"/>
    </xf>
    <xf numFmtId="4" fontId="73" fillId="2" borderId="134" applyNumberFormat="0" applyProtection="0">
      <alignment vertical="center"/>
    </xf>
    <xf numFmtId="4" fontId="33" fillId="2" borderId="134" applyNumberFormat="0" applyProtection="0">
      <alignment vertical="center"/>
    </xf>
    <xf numFmtId="0" fontId="63" fillId="0" borderId="133">
      <alignment horizontal="left" vertical="center"/>
    </xf>
    <xf numFmtId="0" fontId="70" fillId="0" borderId="38"/>
    <xf numFmtId="0" fontId="65" fillId="0" borderId="38">
      <alignment horizontal="center"/>
    </xf>
    <xf numFmtId="3" fontId="40" fillId="0" borderId="127"/>
    <xf numFmtId="3" fontId="40" fillId="0" borderId="127"/>
    <xf numFmtId="196" fontId="56" fillId="0" borderId="127" applyFill="0" applyBorder="0" applyAlignment="0"/>
    <xf numFmtId="10" fontId="61" fillId="11" borderId="127" applyNumberFormat="0" applyBorder="0" applyAlignment="0" applyProtection="0"/>
    <xf numFmtId="3" fontId="40" fillId="0" borderId="136"/>
    <xf numFmtId="3" fontId="40" fillId="0" borderId="136"/>
    <xf numFmtId="41" fontId="46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3" fontId="40" fillId="0" borderId="136"/>
    <xf numFmtId="196" fontId="56" fillId="0" borderId="136" applyFill="0" applyBorder="0" applyAlignment="0"/>
    <xf numFmtId="10" fontId="61" fillId="11" borderId="136" applyNumberFormat="0" applyBorder="0" applyAlignment="0" applyProtection="0"/>
    <xf numFmtId="4" fontId="33" fillId="2" borderId="134" applyNumberFormat="0" applyProtection="0">
      <alignment vertical="center"/>
    </xf>
    <xf numFmtId="4" fontId="73" fillId="2" borderId="134" applyNumberFormat="0" applyProtection="0">
      <alignment vertical="center"/>
    </xf>
    <xf numFmtId="4" fontId="33" fillId="2" borderId="134" applyNumberFormat="0" applyProtection="0">
      <alignment horizontal="left" vertical="center" indent="1"/>
    </xf>
    <xf numFmtId="4" fontId="33" fillId="2" borderId="134" applyNumberFormat="0" applyProtection="0">
      <alignment horizontal="left" vertical="center" indent="1"/>
    </xf>
    <xf numFmtId="0" fontId="31" fillId="13" borderId="134" applyNumberFormat="0" applyProtection="0">
      <alignment horizontal="left" vertical="center" indent="1"/>
    </xf>
    <xf numFmtId="4" fontId="33" fillId="14" borderId="134" applyNumberFormat="0" applyProtection="0">
      <alignment horizontal="right" vertical="center"/>
    </xf>
    <xf numFmtId="4" fontId="33" fillId="15" borderId="134" applyNumberFormat="0" applyProtection="0">
      <alignment horizontal="right" vertical="center"/>
    </xf>
    <xf numFmtId="4" fontId="33" fillId="16" borderId="134" applyNumberFormat="0" applyProtection="0">
      <alignment horizontal="right" vertical="center"/>
    </xf>
    <xf numFmtId="4" fontId="33" fillId="17" borderId="134" applyNumberFormat="0" applyProtection="0">
      <alignment horizontal="right" vertical="center"/>
    </xf>
    <xf numFmtId="4" fontId="33" fillId="18" borderId="134" applyNumberFormat="0" applyProtection="0">
      <alignment horizontal="right" vertical="center"/>
    </xf>
    <xf numFmtId="4" fontId="33" fillId="19" borderId="134" applyNumberFormat="0" applyProtection="0">
      <alignment horizontal="right" vertical="center"/>
    </xf>
    <xf numFmtId="4" fontId="33" fillId="20" borderId="134" applyNumberFormat="0" applyProtection="0">
      <alignment horizontal="right" vertical="center"/>
    </xf>
    <xf numFmtId="4" fontId="33" fillId="21" borderId="134" applyNumberFormat="0" applyProtection="0">
      <alignment horizontal="right" vertical="center"/>
    </xf>
    <xf numFmtId="4" fontId="33" fillId="22" borderId="134" applyNumberFormat="0" applyProtection="0">
      <alignment horizontal="right" vertical="center"/>
    </xf>
    <xf numFmtId="4" fontId="74" fillId="23" borderId="134" applyNumberFormat="0" applyProtection="0">
      <alignment horizontal="left" vertical="center" indent="1"/>
    </xf>
    <xf numFmtId="0" fontId="31" fillId="13" borderId="134" applyNumberFormat="0" applyProtection="0">
      <alignment horizontal="left" vertical="center" indent="1"/>
    </xf>
    <xf numFmtId="4" fontId="33" fillId="24" borderId="134" applyNumberFormat="0" applyProtection="0">
      <alignment horizontal="left" vertical="center" indent="1"/>
    </xf>
    <xf numFmtId="4" fontId="33" fillId="26" borderId="134" applyNumberFormat="0" applyProtection="0">
      <alignment horizontal="left" vertical="center" indent="1"/>
    </xf>
    <xf numFmtId="0" fontId="31" fillId="26" borderId="134" applyNumberFormat="0" applyProtection="0">
      <alignment horizontal="left" vertical="center" indent="1"/>
    </xf>
    <xf numFmtId="0" fontId="31" fillId="26" borderId="134" applyNumberFormat="0" applyProtection="0">
      <alignment horizontal="left" vertical="center" indent="1"/>
    </xf>
    <xf numFmtId="0" fontId="31" fillId="27" borderId="134" applyNumberFormat="0" applyProtection="0">
      <alignment horizontal="left" vertical="center" indent="1"/>
    </xf>
    <xf numFmtId="0" fontId="31" fillId="27" borderId="134" applyNumberFormat="0" applyProtection="0">
      <alignment horizontal="left" vertical="center" indent="1"/>
    </xf>
    <xf numFmtId="0" fontId="31" fillId="28" borderId="134" applyNumberFormat="0" applyProtection="0">
      <alignment horizontal="left" vertical="center" indent="1"/>
    </xf>
    <xf numFmtId="0" fontId="31" fillId="28" borderId="134" applyNumberFormat="0" applyProtection="0">
      <alignment horizontal="left" vertical="center" indent="1"/>
    </xf>
    <xf numFmtId="0" fontId="31" fillId="13" borderId="134" applyNumberFormat="0" applyProtection="0">
      <alignment horizontal="left" vertical="center" indent="1"/>
    </xf>
    <xf numFmtId="0" fontId="31" fillId="13" borderId="134" applyNumberFormat="0" applyProtection="0">
      <alignment horizontal="left" vertical="center" indent="1"/>
    </xf>
    <xf numFmtId="4" fontId="33" fillId="29" borderId="134" applyNumberFormat="0" applyProtection="0">
      <alignment vertical="center"/>
    </xf>
    <xf numFmtId="4" fontId="73" fillId="29" borderId="134" applyNumberFormat="0" applyProtection="0">
      <alignment vertical="center"/>
    </xf>
    <xf numFmtId="4" fontId="33" fillId="29" borderId="134" applyNumberFormat="0" applyProtection="0">
      <alignment horizontal="left" vertical="center" indent="1"/>
    </xf>
    <xf numFmtId="4" fontId="33" fillId="29" borderId="134" applyNumberFormat="0" applyProtection="0">
      <alignment horizontal="left" vertical="center" indent="1"/>
    </xf>
    <xf numFmtId="4" fontId="33" fillId="24" borderId="134" applyNumberFormat="0" applyProtection="0">
      <alignment horizontal="right" vertical="center"/>
    </xf>
    <xf numFmtId="4" fontId="73" fillId="24" borderId="134" applyNumberFormat="0" applyProtection="0">
      <alignment horizontal="right" vertical="center"/>
    </xf>
    <xf numFmtId="0" fontId="31" fillId="13" borderId="134" applyNumberFormat="0" applyProtection="0">
      <alignment horizontal="left" vertical="center" indent="1"/>
    </xf>
    <xf numFmtId="0" fontId="31" fillId="13" borderId="134" applyNumberFormat="0" applyProtection="0">
      <alignment horizontal="left" vertical="center" indent="1"/>
    </xf>
    <xf numFmtId="4" fontId="77" fillId="24" borderId="134" applyNumberFormat="0" applyProtection="0">
      <alignment horizontal="right" vertical="center"/>
    </xf>
    <xf numFmtId="0" fontId="119" fillId="105" borderId="137" applyNumberFormat="0" applyAlignment="0" applyProtection="0">
      <alignment vertical="center"/>
    </xf>
    <xf numFmtId="0" fontId="119" fillId="105" borderId="137" applyNumberFormat="0" applyAlignment="0" applyProtection="0">
      <alignment vertical="center"/>
    </xf>
    <xf numFmtId="0" fontId="21" fillId="8" borderId="138" applyNumberFormat="0" applyFont="0" applyAlignment="0" applyProtection="0">
      <alignment vertical="center"/>
    </xf>
    <xf numFmtId="0" fontId="21" fillId="8" borderId="138" applyNumberFormat="0" applyFont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114" fillId="0" borderId="139" applyNumberFormat="0" applyFill="0" applyAlignment="0" applyProtection="0">
      <alignment vertical="center"/>
    </xf>
    <xf numFmtId="0" fontId="114" fillId="0" borderId="139" applyNumberFormat="0" applyFill="0" applyAlignment="0" applyProtection="0">
      <alignment vertical="center"/>
    </xf>
    <xf numFmtId="0" fontId="125" fillId="92" borderId="137" applyNumberFormat="0" applyAlignment="0" applyProtection="0">
      <alignment vertical="center"/>
    </xf>
    <xf numFmtId="0" fontId="125" fillId="92" borderId="137" applyNumberFormat="0" applyAlignment="0" applyProtection="0">
      <alignment vertical="center"/>
    </xf>
    <xf numFmtId="0" fontId="131" fillId="105" borderId="134" applyNumberFormat="0" applyAlignment="0" applyProtection="0">
      <alignment vertical="center"/>
    </xf>
    <xf numFmtId="0" fontId="131" fillId="105" borderId="134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150" fillId="0" borderId="0" applyFont="0" applyFill="0" applyBorder="0" applyAlignment="0" applyProtection="0">
      <alignment vertical="center"/>
    </xf>
    <xf numFmtId="4" fontId="33" fillId="2" borderId="245" applyNumberFormat="0" applyProtection="0">
      <alignment vertical="center"/>
    </xf>
    <xf numFmtId="4" fontId="73" fillId="2" borderId="245" applyNumberFormat="0" applyProtection="0">
      <alignment vertical="center"/>
    </xf>
    <xf numFmtId="4" fontId="33" fillId="2" borderId="245" applyNumberFormat="0" applyProtection="0">
      <alignment horizontal="left" vertical="center" indent="1"/>
    </xf>
    <xf numFmtId="4" fontId="33" fillId="2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4" fontId="33" fillId="14" borderId="245" applyNumberFormat="0" applyProtection="0">
      <alignment horizontal="right" vertical="center"/>
    </xf>
    <xf numFmtId="4" fontId="33" fillId="15" borderId="245" applyNumberFormat="0" applyProtection="0">
      <alignment horizontal="right" vertical="center"/>
    </xf>
    <xf numFmtId="4" fontId="33" fillId="16" borderId="245" applyNumberFormat="0" applyProtection="0">
      <alignment horizontal="right" vertical="center"/>
    </xf>
    <xf numFmtId="4" fontId="33" fillId="17" borderId="245" applyNumberFormat="0" applyProtection="0">
      <alignment horizontal="right" vertical="center"/>
    </xf>
    <xf numFmtId="4" fontId="33" fillId="18" borderId="245" applyNumberFormat="0" applyProtection="0">
      <alignment horizontal="right" vertical="center"/>
    </xf>
    <xf numFmtId="4" fontId="33" fillId="19" borderId="245" applyNumberFormat="0" applyProtection="0">
      <alignment horizontal="right" vertical="center"/>
    </xf>
    <xf numFmtId="4" fontId="33" fillId="20" borderId="245" applyNumberFormat="0" applyProtection="0">
      <alignment horizontal="right" vertical="center"/>
    </xf>
    <xf numFmtId="4" fontId="33" fillId="21" borderId="245" applyNumberFormat="0" applyProtection="0">
      <alignment horizontal="right" vertical="center"/>
    </xf>
    <xf numFmtId="4" fontId="33" fillId="22" borderId="245" applyNumberFormat="0" applyProtection="0">
      <alignment horizontal="right" vertical="center"/>
    </xf>
    <xf numFmtId="4" fontId="74" fillId="23" borderId="245" applyNumberFormat="0" applyProtection="0">
      <alignment horizontal="left" vertical="center" indent="1"/>
    </xf>
    <xf numFmtId="4" fontId="33" fillId="24" borderId="246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4" fontId="33" fillId="24" borderId="245" applyNumberFormat="0" applyProtection="0">
      <alignment horizontal="left" vertical="center" indent="1"/>
    </xf>
    <xf numFmtId="4" fontId="33" fillId="26" borderId="245" applyNumberFormat="0" applyProtection="0">
      <alignment horizontal="left" vertical="center" indent="1"/>
    </xf>
    <xf numFmtId="0" fontId="31" fillId="26" borderId="245" applyNumberFormat="0" applyProtection="0">
      <alignment horizontal="left" vertical="center" indent="1"/>
    </xf>
    <xf numFmtId="0" fontId="31" fillId="26" borderId="245" applyNumberFormat="0" applyProtection="0">
      <alignment horizontal="left" vertical="center" indent="1"/>
    </xf>
    <xf numFmtId="0" fontId="31" fillId="27" borderId="245" applyNumberFormat="0" applyProtection="0">
      <alignment horizontal="left" vertical="center" indent="1"/>
    </xf>
    <xf numFmtId="0" fontId="31" fillId="27" borderId="245" applyNumberFormat="0" applyProtection="0">
      <alignment horizontal="left" vertical="center" indent="1"/>
    </xf>
    <xf numFmtId="0" fontId="31" fillId="28" borderId="245" applyNumberFormat="0" applyProtection="0">
      <alignment horizontal="left" vertical="center" indent="1"/>
    </xf>
    <xf numFmtId="0" fontId="31" fillId="28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4" fontId="33" fillId="29" borderId="245" applyNumberFormat="0" applyProtection="0">
      <alignment vertical="center"/>
    </xf>
    <xf numFmtId="4" fontId="73" fillId="29" borderId="245" applyNumberFormat="0" applyProtection="0">
      <alignment vertical="center"/>
    </xf>
    <xf numFmtId="4" fontId="33" fillId="29" borderId="245" applyNumberFormat="0" applyProtection="0">
      <alignment horizontal="left" vertical="center" indent="1"/>
    </xf>
    <xf numFmtId="4" fontId="33" fillId="29" borderId="245" applyNumberFormat="0" applyProtection="0">
      <alignment horizontal="left" vertical="center" indent="1"/>
    </xf>
    <xf numFmtId="4" fontId="33" fillId="24" borderId="245" applyNumberFormat="0" applyProtection="0">
      <alignment horizontal="right" vertical="center"/>
    </xf>
    <xf numFmtId="4" fontId="73" fillId="24" borderId="245" applyNumberFormat="0" applyProtection="0">
      <alignment horizontal="right" vertical="center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4" fontId="77" fillId="24" borderId="245" applyNumberFormat="0" applyProtection="0">
      <alignment horizontal="right" vertical="center"/>
    </xf>
    <xf numFmtId="0" fontId="119" fillId="105" borderId="247" applyNumberFormat="0" applyAlignment="0" applyProtection="0">
      <alignment vertical="center"/>
    </xf>
    <xf numFmtId="0" fontId="21" fillId="8" borderId="248" applyNumberFormat="0" applyFont="0" applyAlignment="0" applyProtection="0">
      <alignment vertical="center"/>
    </xf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114" fillId="0" borderId="249" applyNumberFormat="0" applyFill="0" applyAlignment="0" applyProtection="0">
      <alignment vertical="center"/>
    </xf>
    <xf numFmtId="0" fontId="125" fillId="92" borderId="247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1" fillId="105" borderId="245" applyNumberFormat="0" applyAlignment="0" applyProtection="0">
      <alignment vertical="center"/>
    </xf>
    <xf numFmtId="0" fontId="21" fillId="0" borderId="0"/>
    <xf numFmtId="0" fontId="21" fillId="0" borderId="0"/>
    <xf numFmtId="0" fontId="34" fillId="0" borderId="0">
      <protection locked="0"/>
    </xf>
    <xf numFmtId="0" fontId="38" fillId="0" borderId="233">
      <alignment horizontal="center"/>
    </xf>
    <xf numFmtId="3" fontId="40" fillId="0" borderId="258"/>
    <xf numFmtId="3" fontId="40" fillId="0" borderId="258"/>
    <xf numFmtId="3" fontId="40" fillId="0" borderId="258"/>
    <xf numFmtId="196" fontId="56" fillId="0" borderId="258" applyFill="0" applyBorder="0" applyAlignment="0"/>
    <xf numFmtId="0" fontId="63" fillId="0" borderId="259">
      <alignment horizontal="left" vertical="center"/>
    </xf>
    <xf numFmtId="10" fontId="61" fillId="11" borderId="258" applyNumberFormat="0" applyBorder="0" applyAlignment="0" applyProtection="0"/>
    <xf numFmtId="0" fontId="72" fillId="1" borderId="259" applyNumberFormat="0" applyFont="0" applyAlignment="0">
      <alignment horizontal="center"/>
    </xf>
    <xf numFmtId="3" fontId="40" fillId="0" borderId="258"/>
    <xf numFmtId="3" fontId="40" fillId="0" borderId="258"/>
    <xf numFmtId="3" fontId="40" fillId="0" borderId="258"/>
    <xf numFmtId="0" fontId="87" fillId="50" borderId="260" applyNumberFormat="0" applyAlignment="0" applyProtection="0"/>
    <xf numFmtId="0" fontId="87" fillId="50" borderId="260" applyNumberFormat="0" applyAlignment="0" applyProtection="0"/>
    <xf numFmtId="0" fontId="87" fillId="50" borderId="260" applyNumberFormat="0" applyAlignment="0" applyProtection="0"/>
    <xf numFmtId="0" fontId="87" fillId="50" borderId="260" applyNumberFormat="0" applyAlignment="0" applyProtection="0"/>
    <xf numFmtId="0" fontId="87" fillId="50" borderId="260" applyNumberFormat="0" applyAlignment="0" applyProtection="0"/>
    <xf numFmtId="196" fontId="56" fillId="0" borderId="258" applyFill="0" applyBorder="0" applyAlignment="0"/>
    <xf numFmtId="0" fontId="63" fillId="0" borderId="259">
      <alignment horizontal="left" vertical="center"/>
    </xf>
    <xf numFmtId="0" fontId="63" fillId="0" borderId="259">
      <alignment horizontal="left" vertical="center"/>
    </xf>
    <xf numFmtId="0" fontId="91" fillId="48" borderId="260" applyNumberFormat="0" applyAlignment="0" applyProtection="0"/>
    <xf numFmtId="10" fontId="61" fillId="11" borderId="258" applyNumberFormat="0" applyBorder="0" applyAlignment="0" applyProtection="0"/>
    <xf numFmtId="0" fontId="91" fillId="48" borderId="260" applyNumberFormat="0" applyAlignment="0" applyProtection="0"/>
    <xf numFmtId="0" fontId="91" fillId="48" borderId="260" applyNumberFormat="0" applyAlignment="0" applyProtection="0"/>
    <xf numFmtId="0" fontId="91" fillId="48" borderId="260" applyNumberFormat="0" applyAlignment="0" applyProtection="0"/>
    <xf numFmtId="0" fontId="91" fillId="48" borderId="260" applyNumberFormat="0" applyAlignment="0" applyProtection="0"/>
    <xf numFmtId="0" fontId="91" fillId="48" borderId="260" applyNumberFormat="0" applyAlignment="0" applyProtection="0"/>
    <xf numFmtId="0" fontId="91" fillId="48" borderId="260" applyNumberFormat="0" applyAlignment="0" applyProtection="0"/>
    <xf numFmtId="0" fontId="91" fillId="48" borderId="260" applyNumberFormat="0" applyAlignment="0" applyProtection="0"/>
    <xf numFmtId="0" fontId="91" fillId="48" borderId="260" applyNumberFormat="0" applyAlignment="0" applyProtection="0"/>
    <xf numFmtId="0" fontId="61" fillId="47" borderId="260" applyNumberFormat="0" applyFont="0" applyAlignment="0" applyProtection="0"/>
    <xf numFmtId="0" fontId="61" fillId="47" borderId="260" applyNumberFormat="0" applyFont="0" applyAlignment="0" applyProtection="0"/>
    <xf numFmtId="0" fontId="61" fillId="47" borderId="260" applyNumberFormat="0" applyFont="0" applyAlignment="0" applyProtection="0"/>
    <xf numFmtId="0" fontId="61" fillId="47" borderId="260" applyNumberFormat="0" applyFont="0" applyAlignment="0" applyProtection="0"/>
    <xf numFmtId="0" fontId="61" fillId="47" borderId="260" applyNumberFormat="0" applyFont="0" applyAlignment="0" applyProtection="0"/>
    <xf numFmtId="0" fontId="93" fillId="50" borderId="245" applyNumberFormat="0" applyAlignment="0" applyProtection="0"/>
    <xf numFmtId="0" fontId="93" fillId="50" borderId="245" applyNumberFormat="0" applyAlignment="0" applyProtection="0"/>
    <xf numFmtId="0" fontId="93" fillId="50" borderId="245" applyNumberFormat="0" applyAlignment="0" applyProtection="0"/>
    <xf numFmtId="0" fontId="93" fillId="50" borderId="245" applyNumberFormat="0" applyAlignment="0" applyProtection="0"/>
    <xf numFmtId="0" fontId="93" fillId="50" borderId="245" applyNumberFormat="0" applyAlignment="0" applyProtection="0"/>
    <xf numFmtId="4" fontId="33" fillId="2" borderId="245" applyNumberFormat="0" applyProtection="0">
      <alignment vertical="center"/>
    </xf>
    <xf numFmtId="4" fontId="33" fillId="2" borderId="245" applyNumberFormat="0" applyProtection="0">
      <alignment vertical="center"/>
    </xf>
    <xf numFmtId="4" fontId="33" fillId="2" borderId="245" applyNumberFormat="0" applyProtection="0">
      <alignment vertical="center"/>
    </xf>
    <xf numFmtId="4" fontId="33" fillId="2" borderId="245" applyNumberFormat="0" applyProtection="0">
      <alignment vertical="center"/>
    </xf>
    <xf numFmtId="4" fontId="73" fillId="2" borderId="245" applyNumberFormat="0" applyProtection="0">
      <alignment vertical="center"/>
    </xf>
    <xf numFmtId="4" fontId="73" fillId="2" borderId="245" applyNumberFormat="0" applyProtection="0">
      <alignment vertical="center"/>
    </xf>
    <xf numFmtId="4" fontId="73" fillId="2" borderId="245" applyNumberFormat="0" applyProtection="0">
      <alignment vertical="center"/>
    </xf>
    <xf numFmtId="4" fontId="73" fillId="2" borderId="245" applyNumberFormat="0" applyProtection="0">
      <alignment vertical="center"/>
    </xf>
    <xf numFmtId="4" fontId="33" fillId="2" borderId="245" applyNumberFormat="0" applyProtection="0">
      <alignment horizontal="left" vertical="center" indent="1"/>
    </xf>
    <xf numFmtId="4" fontId="33" fillId="2" borderId="245" applyNumberFormat="0" applyProtection="0">
      <alignment horizontal="left" vertical="center" indent="1"/>
    </xf>
    <xf numFmtId="4" fontId="33" fillId="2" borderId="245" applyNumberFormat="0" applyProtection="0">
      <alignment horizontal="left" vertical="center" indent="1"/>
    </xf>
    <xf numFmtId="4" fontId="33" fillId="2" borderId="245" applyNumberFormat="0" applyProtection="0">
      <alignment horizontal="left" vertical="center" indent="1"/>
    </xf>
    <xf numFmtId="4" fontId="33" fillId="2" borderId="245" applyNumberFormat="0" applyProtection="0">
      <alignment horizontal="left" vertical="center" indent="1"/>
    </xf>
    <xf numFmtId="4" fontId="33" fillId="2" borderId="245" applyNumberFormat="0" applyProtection="0">
      <alignment horizontal="left" vertical="center" indent="1"/>
    </xf>
    <xf numFmtId="4" fontId="33" fillId="2" borderId="245" applyNumberFormat="0" applyProtection="0">
      <alignment horizontal="left" vertical="center" indent="1"/>
    </xf>
    <xf numFmtId="4" fontId="33" fillId="2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4" fontId="33" fillId="14" borderId="245" applyNumberFormat="0" applyProtection="0">
      <alignment horizontal="right" vertical="center"/>
    </xf>
    <xf numFmtId="4" fontId="33" fillId="14" borderId="245" applyNumberFormat="0" applyProtection="0">
      <alignment horizontal="right" vertical="center"/>
    </xf>
    <xf numFmtId="4" fontId="33" fillId="14" borderId="245" applyNumberFormat="0" applyProtection="0">
      <alignment horizontal="right" vertical="center"/>
    </xf>
    <xf numFmtId="4" fontId="33" fillId="14" borderId="245" applyNumberFormat="0" applyProtection="0">
      <alignment horizontal="right" vertical="center"/>
    </xf>
    <xf numFmtId="4" fontId="33" fillId="15" borderId="245" applyNumberFormat="0" applyProtection="0">
      <alignment horizontal="right" vertical="center"/>
    </xf>
    <xf numFmtId="4" fontId="33" fillId="15" borderId="245" applyNumberFormat="0" applyProtection="0">
      <alignment horizontal="right" vertical="center"/>
    </xf>
    <xf numFmtId="4" fontId="33" fillId="15" borderId="245" applyNumberFormat="0" applyProtection="0">
      <alignment horizontal="right" vertical="center"/>
    </xf>
    <xf numFmtId="4" fontId="33" fillId="15" borderId="245" applyNumberFormat="0" applyProtection="0">
      <alignment horizontal="right" vertical="center"/>
    </xf>
    <xf numFmtId="4" fontId="33" fillId="16" borderId="245" applyNumberFormat="0" applyProtection="0">
      <alignment horizontal="right" vertical="center"/>
    </xf>
    <xf numFmtId="4" fontId="33" fillId="16" borderId="245" applyNumberFormat="0" applyProtection="0">
      <alignment horizontal="right" vertical="center"/>
    </xf>
    <xf numFmtId="4" fontId="33" fillId="16" borderId="245" applyNumberFormat="0" applyProtection="0">
      <alignment horizontal="right" vertical="center"/>
    </xf>
    <xf numFmtId="4" fontId="33" fillId="16" borderId="245" applyNumberFormat="0" applyProtection="0">
      <alignment horizontal="right" vertical="center"/>
    </xf>
    <xf numFmtId="4" fontId="33" fillId="17" borderId="245" applyNumberFormat="0" applyProtection="0">
      <alignment horizontal="right" vertical="center"/>
    </xf>
    <xf numFmtId="4" fontId="33" fillId="17" borderId="245" applyNumberFormat="0" applyProtection="0">
      <alignment horizontal="right" vertical="center"/>
    </xf>
    <xf numFmtId="4" fontId="33" fillId="17" borderId="245" applyNumberFormat="0" applyProtection="0">
      <alignment horizontal="right" vertical="center"/>
    </xf>
    <xf numFmtId="4" fontId="33" fillId="17" borderId="245" applyNumberFormat="0" applyProtection="0">
      <alignment horizontal="right" vertical="center"/>
    </xf>
    <xf numFmtId="4" fontId="33" fillId="18" borderId="245" applyNumberFormat="0" applyProtection="0">
      <alignment horizontal="right" vertical="center"/>
    </xf>
    <xf numFmtId="4" fontId="33" fillId="18" borderId="245" applyNumberFormat="0" applyProtection="0">
      <alignment horizontal="right" vertical="center"/>
    </xf>
    <xf numFmtId="4" fontId="33" fillId="18" borderId="245" applyNumberFormat="0" applyProtection="0">
      <alignment horizontal="right" vertical="center"/>
    </xf>
    <xf numFmtId="4" fontId="33" fillId="18" borderId="245" applyNumberFormat="0" applyProtection="0">
      <alignment horizontal="right" vertical="center"/>
    </xf>
    <xf numFmtId="4" fontId="33" fillId="19" borderId="245" applyNumberFormat="0" applyProtection="0">
      <alignment horizontal="right" vertical="center"/>
    </xf>
    <xf numFmtId="4" fontId="33" fillId="19" borderId="245" applyNumberFormat="0" applyProtection="0">
      <alignment horizontal="right" vertical="center"/>
    </xf>
    <xf numFmtId="4" fontId="33" fillId="19" borderId="245" applyNumberFormat="0" applyProtection="0">
      <alignment horizontal="right" vertical="center"/>
    </xf>
    <xf numFmtId="4" fontId="33" fillId="19" borderId="245" applyNumberFormat="0" applyProtection="0">
      <alignment horizontal="right" vertical="center"/>
    </xf>
    <xf numFmtId="4" fontId="33" fillId="20" borderId="245" applyNumberFormat="0" applyProtection="0">
      <alignment horizontal="right" vertical="center"/>
    </xf>
    <xf numFmtId="4" fontId="33" fillId="20" borderId="245" applyNumberFormat="0" applyProtection="0">
      <alignment horizontal="right" vertical="center"/>
    </xf>
    <xf numFmtId="4" fontId="33" fillId="20" borderId="245" applyNumberFormat="0" applyProtection="0">
      <alignment horizontal="right" vertical="center"/>
    </xf>
    <xf numFmtId="4" fontId="33" fillId="20" borderId="245" applyNumberFormat="0" applyProtection="0">
      <alignment horizontal="right" vertical="center"/>
    </xf>
    <xf numFmtId="4" fontId="33" fillId="21" borderId="245" applyNumberFormat="0" applyProtection="0">
      <alignment horizontal="right" vertical="center"/>
    </xf>
    <xf numFmtId="4" fontId="33" fillId="21" borderId="245" applyNumberFormat="0" applyProtection="0">
      <alignment horizontal="right" vertical="center"/>
    </xf>
    <xf numFmtId="4" fontId="33" fillId="21" borderId="245" applyNumberFormat="0" applyProtection="0">
      <alignment horizontal="right" vertical="center"/>
    </xf>
    <xf numFmtId="4" fontId="33" fillId="21" borderId="245" applyNumberFormat="0" applyProtection="0">
      <alignment horizontal="right" vertical="center"/>
    </xf>
    <xf numFmtId="4" fontId="33" fillId="22" borderId="245" applyNumberFormat="0" applyProtection="0">
      <alignment horizontal="right" vertical="center"/>
    </xf>
    <xf numFmtId="4" fontId="33" fillId="22" borderId="245" applyNumberFormat="0" applyProtection="0">
      <alignment horizontal="right" vertical="center"/>
    </xf>
    <xf numFmtId="4" fontId="33" fillId="22" borderId="245" applyNumberFormat="0" applyProtection="0">
      <alignment horizontal="right" vertical="center"/>
    </xf>
    <xf numFmtId="4" fontId="33" fillId="22" borderId="245" applyNumberFormat="0" applyProtection="0">
      <alignment horizontal="right" vertical="center"/>
    </xf>
    <xf numFmtId="4" fontId="74" fillId="23" borderId="245" applyNumberFormat="0" applyProtection="0">
      <alignment horizontal="left" vertical="center" indent="1"/>
    </xf>
    <xf numFmtId="4" fontId="74" fillId="23" borderId="245" applyNumberFormat="0" applyProtection="0">
      <alignment horizontal="left" vertical="center" indent="1"/>
    </xf>
    <xf numFmtId="4" fontId="74" fillId="23" borderId="245" applyNumberFormat="0" applyProtection="0">
      <alignment horizontal="left" vertical="center" indent="1"/>
    </xf>
    <xf numFmtId="4" fontId="74" fillId="23" borderId="245" applyNumberFormat="0" applyProtection="0">
      <alignment horizontal="left" vertical="center" indent="1"/>
    </xf>
    <xf numFmtId="4" fontId="33" fillId="24" borderId="246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4" fontId="33" fillId="24" borderId="245" applyNumberFormat="0" applyProtection="0">
      <alignment horizontal="left" vertical="center" indent="1"/>
    </xf>
    <xf numFmtId="4" fontId="33" fillId="24" borderId="245" applyNumberFormat="0" applyProtection="0">
      <alignment horizontal="left" vertical="center" indent="1"/>
    </xf>
    <xf numFmtId="4" fontId="33" fillId="24" borderId="245" applyNumberFormat="0" applyProtection="0">
      <alignment horizontal="left" vertical="center" indent="1"/>
    </xf>
    <xf numFmtId="4" fontId="33" fillId="24" borderId="245" applyNumberFormat="0" applyProtection="0">
      <alignment horizontal="left" vertical="center" indent="1"/>
    </xf>
    <xf numFmtId="4" fontId="33" fillId="26" borderId="245" applyNumberFormat="0" applyProtection="0">
      <alignment horizontal="left" vertical="center" indent="1"/>
    </xf>
    <xf numFmtId="4" fontId="33" fillId="26" borderId="245" applyNumberFormat="0" applyProtection="0">
      <alignment horizontal="left" vertical="center" indent="1"/>
    </xf>
    <xf numFmtId="4" fontId="33" fillId="26" borderId="245" applyNumberFormat="0" applyProtection="0">
      <alignment horizontal="left" vertical="center" indent="1"/>
    </xf>
    <xf numFmtId="4" fontId="33" fillId="26" borderId="245" applyNumberFormat="0" applyProtection="0">
      <alignment horizontal="left" vertical="center" indent="1"/>
    </xf>
    <xf numFmtId="0" fontId="31" fillId="26" borderId="245" applyNumberFormat="0" applyProtection="0">
      <alignment horizontal="left" vertical="center" indent="1"/>
    </xf>
    <xf numFmtId="0" fontId="31" fillId="26" borderId="245" applyNumberFormat="0" applyProtection="0">
      <alignment horizontal="left" vertical="center" indent="1"/>
    </xf>
    <xf numFmtId="0" fontId="31" fillId="26" borderId="245" applyNumberFormat="0" applyProtection="0">
      <alignment horizontal="left" vertical="center" indent="1"/>
    </xf>
    <xf numFmtId="0" fontId="31" fillId="26" borderId="245" applyNumberFormat="0" applyProtection="0">
      <alignment horizontal="left" vertical="center" indent="1"/>
    </xf>
    <xf numFmtId="0" fontId="31" fillId="26" borderId="245" applyNumberFormat="0" applyProtection="0">
      <alignment horizontal="left" vertical="center" indent="1"/>
    </xf>
    <xf numFmtId="0" fontId="31" fillId="26" borderId="245" applyNumberFormat="0" applyProtection="0">
      <alignment horizontal="left" vertical="center" indent="1"/>
    </xf>
    <xf numFmtId="0" fontId="31" fillId="26" borderId="245" applyNumberFormat="0" applyProtection="0">
      <alignment horizontal="left" vertical="center" indent="1"/>
    </xf>
    <xf numFmtId="0" fontId="31" fillId="26" borderId="245" applyNumberFormat="0" applyProtection="0">
      <alignment horizontal="left" vertical="center" indent="1"/>
    </xf>
    <xf numFmtId="0" fontId="31" fillId="27" borderId="245" applyNumberFormat="0" applyProtection="0">
      <alignment horizontal="left" vertical="center" indent="1"/>
    </xf>
    <xf numFmtId="0" fontId="31" fillId="27" borderId="245" applyNumberFormat="0" applyProtection="0">
      <alignment horizontal="left" vertical="center" indent="1"/>
    </xf>
    <xf numFmtId="0" fontId="31" fillId="27" borderId="245" applyNumberFormat="0" applyProtection="0">
      <alignment horizontal="left" vertical="center" indent="1"/>
    </xf>
    <xf numFmtId="0" fontId="31" fillId="27" borderId="245" applyNumberFormat="0" applyProtection="0">
      <alignment horizontal="left" vertical="center" indent="1"/>
    </xf>
    <xf numFmtId="0" fontId="31" fillId="27" borderId="245" applyNumberFormat="0" applyProtection="0">
      <alignment horizontal="left" vertical="center" indent="1"/>
    </xf>
    <xf numFmtId="0" fontId="31" fillId="27" borderId="245" applyNumberFormat="0" applyProtection="0">
      <alignment horizontal="left" vertical="center" indent="1"/>
    </xf>
    <xf numFmtId="0" fontId="31" fillId="27" borderId="245" applyNumberFormat="0" applyProtection="0">
      <alignment horizontal="left" vertical="center" indent="1"/>
    </xf>
    <xf numFmtId="0" fontId="31" fillId="27" borderId="245" applyNumberFormat="0" applyProtection="0">
      <alignment horizontal="left" vertical="center" indent="1"/>
    </xf>
    <xf numFmtId="0" fontId="31" fillId="28" borderId="245" applyNumberFormat="0" applyProtection="0">
      <alignment horizontal="left" vertical="center" indent="1"/>
    </xf>
    <xf numFmtId="0" fontId="31" fillId="28" borderId="245" applyNumberFormat="0" applyProtection="0">
      <alignment horizontal="left" vertical="center" indent="1"/>
    </xf>
    <xf numFmtId="0" fontId="31" fillId="28" borderId="245" applyNumberFormat="0" applyProtection="0">
      <alignment horizontal="left" vertical="center" indent="1"/>
    </xf>
    <xf numFmtId="0" fontId="31" fillId="28" borderId="245" applyNumberFormat="0" applyProtection="0">
      <alignment horizontal="left" vertical="center" indent="1"/>
    </xf>
    <xf numFmtId="0" fontId="31" fillId="28" borderId="245" applyNumberFormat="0" applyProtection="0">
      <alignment horizontal="left" vertical="center" indent="1"/>
    </xf>
    <xf numFmtId="0" fontId="31" fillId="28" borderId="245" applyNumberFormat="0" applyProtection="0">
      <alignment horizontal="left" vertical="center" indent="1"/>
    </xf>
    <xf numFmtId="0" fontId="31" fillId="28" borderId="245" applyNumberFormat="0" applyProtection="0">
      <alignment horizontal="left" vertical="center" indent="1"/>
    </xf>
    <xf numFmtId="0" fontId="31" fillId="28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94" fillId="54" borderId="261" applyBorder="0"/>
    <xf numFmtId="0" fontId="94" fillId="54" borderId="261" applyBorder="0"/>
    <xf numFmtId="0" fontId="94" fillId="54" borderId="261" applyBorder="0"/>
    <xf numFmtId="0" fontId="94" fillId="54" borderId="261" applyBorder="0"/>
    <xf numFmtId="0" fontId="94" fillId="54" borderId="261" applyBorder="0"/>
    <xf numFmtId="0" fontId="94" fillId="54" borderId="261" applyBorder="0"/>
    <xf numFmtId="4" fontId="33" fillId="29" borderId="245" applyNumberFormat="0" applyProtection="0">
      <alignment vertical="center"/>
    </xf>
    <xf numFmtId="4" fontId="33" fillId="29" borderId="245" applyNumberFormat="0" applyProtection="0">
      <alignment vertical="center"/>
    </xf>
    <xf numFmtId="4" fontId="33" fillId="29" borderId="245" applyNumberFormat="0" applyProtection="0">
      <alignment vertical="center"/>
    </xf>
    <xf numFmtId="4" fontId="33" fillId="29" borderId="245" applyNumberFormat="0" applyProtection="0">
      <alignment vertical="center"/>
    </xf>
    <xf numFmtId="4" fontId="73" fillId="29" borderId="245" applyNumberFormat="0" applyProtection="0">
      <alignment vertical="center"/>
    </xf>
    <xf numFmtId="4" fontId="73" fillId="29" borderId="245" applyNumberFormat="0" applyProtection="0">
      <alignment vertical="center"/>
    </xf>
    <xf numFmtId="4" fontId="73" fillId="29" borderId="245" applyNumberFormat="0" applyProtection="0">
      <alignment vertical="center"/>
    </xf>
    <xf numFmtId="4" fontId="73" fillId="29" borderId="245" applyNumberFormat="0" applyProtection="0">
      <alignment vertical="center"/>
    </xf>
    <xf numFmtId="4" fontId="33" fillId="29" borderId="245" applyNumberFormat="0" applyProtection="0">
      <alignment horizontal="left" vertical="center" indent="1"/>
    </xf>
    <xf numFmtId="4" fontId="33" fillId="29" borderId="245" applyNumberFormat="0" applyProtection="0">
      <alignment horizontal="left" vertical="center" indent="1"/>
    </xf>
    <xf numFmtId="4" fontId="33" fillId="29" borderId="245" applyNumberFormat="0" applyProtection="0">
      <alignment horizontal="left" vertical="center" indent="1"/>
    </xf>
    <xf numFmtId="4" fontId="33" fillId="29" borderId="245" applyNumberFormat="0" applyProtection="0">
      <alignment horizontal="left" vertical="center" indent="1"/>
    </xf>
    <xf numFmtId="4" fontId="33" fillId="29" borderId="245" applyNumberFormat="0" applyProtection="0">
      <alignment horizontal="left" vertical="center" indent="1"/>
    </xf>
    <xf numFmtId="4" fontId="33" fillId="29" borderId="245" applyNumberFormat="0" applyProtection="0">
      <alignment horizontal="left" vertical="center" indent="1"/>
    </xf>
    <xf numFmtId="4" fontId="33" fillId="29" borderId="245" applyNumberFormat="0" applyProtection="0">
      <alignment horizontal="left" vertical="center" indent="1"/>
    </xf>
    <xf numFmtId="4" fontId="33" fillId="29" borderId="245" applyNumberFormat="0" applyProtection="0">
      <alignment horizontal="left" vertical="center" indent="1"/>
    </xf>
    <xf numFmtId="4" fontId="33" fillId="24" borderId="245" applyNumberFormat="0" applyProtection="0">
      <alignment horizontal="right" vertical="center"/>
    </xf>
    <xf numFmtId="4" fontId="33" fillId="24" borderId="245" applyNumberFormat="0" applyProtection="0">
      <alignment horizontal="right" vertical="center"/>
    </xf>
    <xf numFmtId="4" fontId="33" fillId="24" borderId="245" applyNumberFormat="0" applyProtection="0">
      <alignment horizontal="right" vertical="center"/>
    </xf>
    <xf numFmtId="4" fontId="33" fillId="24" borderId="245" applyNumberFormat="0" applyProtection="0">
      <alignment horizontal="right" vertical="center"/>
    </xf>
    <xf numFmtId="4" fontId="73" fillId="24" borderId="245" applyNumberFormat="0" applyProtection="0">
      <alignment horizontal="right" vertical="center"/>
    </xf>
    <xf numFmtId="4" fontId="73" fillId="24" borderId="245" applyNumberFormat="0" applyProtection="0">
      <alignment horizontal="right" vertical="center"/>
    </xf>
    <xf numFmtId="4" fontId="73" fillId="24" borderId="245" applyNumberFormat="0" applyProtection="0">
      <alignment horizontal="right" vertical="center"/>
    </xf>
    <xf numFmtId="4" fontId="73" fillId="24" borderId="245" applyNumberFormat="0" applyProtection="0">
      <alignment horizontal="right" vertical="center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31" fillId="13" borderId="245" applyNumberFormat="0" applyProtection="0">
      <alignment horizontal="left" vertical="center" indent="1"/>
    </xf>
    <xf numFmtId="0" fontId="61" fillId="55" borderId="258"/>
    <xf numFmtId="0" fontId="61" fillId="55" borderId="258"/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4" fontId="77" fillId="24" borderId="245" applyNumberFormat="0" applyProtection="0">
      <alignment horizontal="right" vertical="center"/>
    </xf>
    <xf numFmtId="0" fontId="72" fillId="1" borderId="259" applyNumberFormat="0" applyFont="0" applyAlignment="0">
      <alignment horizontal="center"/>
    </xf>
    <xf numFmtId="0" fontId="72" fillId="1" borderId="259" applyNumberFormat="0" applyFont="0" applyAlignment="0">
      <alignment horizont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" fontId="40" fillId="0" borderId="258"/>
    <xf numFmtId="3" fontId="40" fillId="0" borderId="258"/>
    <xf numFmtId="3" fontId="40" fillId="0" borderId="258"/>
    <xf numFmtId="3" fontId="40" fillId="0" borderId="258"/>
    <xf numFmtId="3" fontId="40" fillId="0" borderId="258"/>
    <xf numFmtId="3" fontId="40" fillId="0" borderId="258"/>
    <xf numFmtId="196" fontId="56" fillId="0" borderId="258" applyFill="0" applyBorder="0" applyAlignment="0"/>
    <xf numFmtId="196" fontId="56" fillId="0" borderId="258" applyFill="0" applyBorder="0" applyAlignment="0"/>
    <xf numFmtId="10" fontId="61" fillId="11" borderId="258" applyNumberFormat="0" applyBorder="0" applyAlignment="0" applyProtection="0"/>
    <xf numFmtId="10" fontId="61" fillId="11" borderId="258" applyNumberFormat="0" applyBorder="0" applyAlignment="0" applyProtection="0"/>
    <xf numFmtId="0" fontId="61" fillId="55" borderId="258"/>
    <xf numFmtId="0" fontId="61" fillId="55" borderId="258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4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9" borderId="0" applyNumberFormat="0" applyBorder="0" applyAlignment="0" applyProtection="0">
      <alignment vertical="center"/>
    </xf>
    <xf numFmtId="0" fontId="1" fillId="72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76" borderId="0" applyNumberFormat="0" applyBorder="0" applyAlignment="0" applyProtection="0">
      <alignment vertical="center"/>
    </xf>
    <xf numFmtId="0" fontId="1" fillId="77" borderId="0" applyNumberFormat="0" applyBorder="0" applyAlignment="0" applyProtection="0">
      <alignment vertical="center"/>
    </xf>
    <xf numFmtId="0" fontId="1" fillId="80" borderId="0" applyNumberFormat="0" applyBorder="0" applyAlignment="0" applyProtection="0">
      <alignment vertical="center"/>
    </xf>
    <xf numFmtId="0" fontId="1" fillId="81" borderId="0" applyNumberFormat="0" applyBorder="0" applyAlignment="0" applyProtection="0">
      <alignment vertical="center"/>
    </xf>
    <xf numFmtId="0" fontId="1" fillId="84" borderId="0" applyNumberFormat="0" applyBorder="0" applyAlignment="0" applyProtection="0">
      <alignment vertical="center"/>
    </xf>
    <xf numFmtId="0" fontId="1" fillId="85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2" borderId="70" applyNumberFormat="0" applyFont="0" applyAlignment="0" applyProtection="0">
      <alignment vertical="center"/>
    </xf>
    <xf numFmtId="0" fontId="63" fillId="0" borderId="259">
      <alignment horizontal="left" vertical="center"/>
    </xf>
    <xf numFmtId="4" fontId="33" fillId="2" borderId="262" applyNumberFormat="0" applyProtection="0">
      <alignment vertical="center"/>
    </xf>
    <xf numFmtId="4" fontId="73" fillId="2" borderId="262" applyNumberFormat="0" applyProtection="0">
      <alignment vertical="center"/>
    </xf>
    <xf numFmtId="4" fontId="33" fillId="2" borderId="262" applyNumberFormat="0" applyProtection="0">
      <alignment horizontal="left" vertical="center" indent="1"/>
    </xf>
    <xf numFmtId="4" fontId="33" fillId="2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4" fontId="33" fillId="14" borderId="262" applyNumberFormat="0" applyProtection="0">
      <alignment horizontal="right" vertical="center"/>
    </xf>
    <xf numFmtId="4" fontId="33" fillId="15" borderId="262" applyNumberFormat="0" applyProtection="0">
      <alignment horizontal="right" vertical="center"/>
    </xf>
    <xf numFmtId="4" fontId="33" fillId="16" borderId="262" applyNumberFormat="0" applyProtection="0">
      <alignment horizontal="right" vertical="center"/>
    </xf>
    <xf numFmtId="4" fontId="33" fillId="17" borderId="262" applyNumberFormat="0" applyProtection="0">
      <alignment horizontal="right" vertical="center"/>
    </xf>
    <xf numFmtId="4" fontId="33" fillId="18" borderId="262" applyNumberFormat="0" applyProtection="0">
      <alignment horizontal="right" vertical="center"/>
    </xf>
    <xf numFmtId="4" fontId="33" fillId="19" borderId="262" applyNumberFormat="0" applyProtection="0">
      <alignment horizontal="right" vertical="center"/>
    </xf>
    <xf numFmtId="4" fontId="33" fillId="20" borderId="262" applyNumberFormat="0" applyProtection="0">
      <alignment horizontal="right" vertical="center"/>
    </xf>
    <xf numFmtId="4" fontId="33" fillId="21" borderId="262" applyNumberFormat="0" applyProtection="0">
      <alignment horizontal="right" vertical="center"/>
    </xf>
    <xf numFmtId="4" fontId="33" fillId="22" borderId="262" applyNumberFormat="0" applyProtection="0">
      <alignment horizontal="right" vertical="center"/>
    </xf>
    <xf numFmtId="4" fontId="74" fillId="23" borderId="262" applyNumberFormat="0" applyProtection="0">
      <alignment horizontal="left" vertical="center" indent="1"/>
    </xf>
    <xf numFmtId="4" fontId="33" fillId="24" borderId="246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4" fontId="33" fillId="24" borderId="262" applyNumberFormat="0" applyProtection="0">
      <alignment horizontal="left" vertical="center" indent="1"/>
    </xf>
    <xf numFmtId="4" fontId="33" fillId="26" borderId="262" applyNumberFormat="0" applyProtection="0">
      <alignment horizontal="left" vertical="center" indent="1"/>
    </xf>
    <xf numFmtId="0" fontId="31" fillId="26" borderId="262" applyNumberFormat="0" applyProtection="0">
      <alignment horizontal="left" vertical="center" indent="1"/>
    </xf>
    <xf numFmtId="0" fontId="31" fillId="26" borderId="262" applyNumberFormat="0" applyProtection="0">
      <alignment horizontal="left" vertical="center" indent="1"/>
    </xf>
    <xf numFmtId="0" fontId="31" fillId="27" borderId="262" applyNumberFormat="0" applyProtection="0">
      <alignment horizontal="left" vertical="center" indent="1"/>
    </xf>
    <xf numFmtId="0" fontId="31" fillId="27" borderId="262" applyNumberFormat="0" applyProtection="0">
      <alignment horizontal="left" vertical="center" indent="1"/>
    </xf>
    <xf numFmtId="0" fontId="31" fillId="28" borderId="262" applyNumberFormat="0" applyProtection="0">
      <alignment horizontal="left" vertical="center" indent="1"/>
    </xf>
    <xf numFmtId="0" fontId="31" fillId="28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4" fontId="33" fillId="29" borderId="262" applyNumberFormat="0" applyProtection="0">
      <alignment vertical="center"/>
    </xf>
    <xf numFmtId="4" fontId="73" fillId="29" borderId="262" applyNumberFormat="0" applyProtection="0">
      <alignment vertical="center"/>
    </xf>
    <xf numFmtId="4" fontId="33" fillId="29" borderId="262" applyNumberFormat="0" applyProtection="0">
      <alignment horizontal="left" vertical="center" indent="1"/>
    </xf>
    <xf numFmtId="4" fontId="33" fillId="29" borderId="262" applyNumberFormat="0" applyProtection="0">
      <alignment horizontal="left" vertical="center" indent="1"/>
    </xf>
    <xf numFmtId="4" fontId="33" fillId="24" borderId="262" applyNumberFormat="0" applyProtection="0">
      <alignment horizontal="right" vertical="center"/>
    </xf>
    <xf numFmtId="4" fontId="73" fillId="24" borderId="262" applyNumberFormat="0" applyProtection="0">
      <alignment horizontal="right" vertical="center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4" fontId="77" fillId="24" borderId="262" applyNumberFormat="0" applyProtection="0">
      <alignment horizontal="right" vertical="center"/>
    </xf>
    <xf numFmtId="0" fontId="72" fillId="1" borderId="259" applyNumberFormat="0" applyFont="0" applyAlignment="0">
      <alignment horizont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1" fillId="105" borderId="262" applyNumberFormat="0" applyAlignment="0" applyProtection="0">
      <alignment vertical="center"/>
    </xf>
    <xf numFmtId="0" fontId="131" fillId="105" borderId="262" applyNumberFormat="0" applyAlignment="0" applyProtection="0">
      <alignment vertical="center"/>
    </xf>
    <xf numFmtId="0" fontId="125" fillId="92" borderId="265" applyNumberFormat="0" applyAlignment="0" applyProtection="0">
      <alignment vertical="center"/>
    </xf>
    <xf numFmtId="0" fontId="125" fillId="92" borderId="265" applyNumberFormat="0" applyAlignment="0" applyProtection="0">
      <alignment vertical="center"/>
    </xf>
    <xf numFmtId="0" fontId="114" fillId="0" borderId="267" applyNumberFormat="0" applyFill="0" applyAlignment="0" applyProtection="0">
      <alignment vertical="center"/>
    </xf>
    <xf numFmtId="0" fontId="114" fillId="0" borderId="267" applyNumberFormat="0" applyFill="0" applyAlignment="0" applyProtection="0">
      <alignment vertical="center"/>
    </xf>
    <xf numFmtId="0" fontId="21" fillId="8" borderId="266" applyNumberFormat="0" applyFont="0" applyAlignment="0" applyProtection="0">
      <alignment vertical="center"/>
    </xf>
    <xf numFmtId="0" fontId="21" fillId="8" borderId="266" applyNumberFormat="0" applyFont="0" applyAlignment="0" applyProtection="0">
      <alignment vertical="center"/>
    </xf>
    <xf numFmtId="0" fontId="119" fillId="105" borderId="265" applyNumberFormat="0" applyAlignment="0" applyProtection="0">
      <alignment vertical="center"/>
    </xf>
    <xf numFmtId="0" fontId="119" fillId="105" borderId="265" applyNumberFormat="0" applyAlignment="0" applyProtection="0">
      <alignment vertical="center"/>
    </xf>
    <xf numFmtId="0" fontId="87" fillId="50" borderId="263" applyNumberFormat="0" applyAlignment="0" applyProtection="0"/>
    <xf numFmtId="0" fontId="87" fillId="50" borderId="263" applyNumberFormat="0" applyAlignment="0" applyProtection="0"/>
    <xf numFmtId="0" fontId="87" fillId="50" borderId="263" applyNumberFormat="0" applyAlignment="0" applyProtection="0"/>
    <xf numFmtId="0" fontId="87" fillId="50" borderId="263" applyNumberFormat="0" applyAlignment="0" applyProtection="0"/>
    <xf numFmtId="0" fontId="87" fillId="50" borderId="263" applyNumberFormat="0" applyAlignment="0" applyProtection="0"/>
    <xf numFmtId="0" fontId="63" fillId="0" borderId="259">
      <alignment horizontal="left" vertical="center"/>
    </xf>
    <xf numFmtId="0" fontId="63" fillId="0" borderId="259">
      <alignment horizontal="left" vertical="center"/>
    </xf>
    <xf numFmtId="0" fontId="91" fillId="48" borderId="263" applyNumberFormat="0" applyAlignment="0" applyProtection="0"/>
    <xf numFmtId="0" fontId="91" fillId="48" borderId="263" applyNumberFormat="0" applyAlignment="0" applyProtection="0"/>
    <xf numFmtId="0" fontId="91" fillId="48" borderId="263" applyNumberFormat="0" applyAlignment="0" applyProtection="0"/>
    <xf numFmtId="0" fontId="91" fillId="48" borderId="263" applyNumberFormat="0" applyAlignment="0" applyProtection="0"/>
    <xf numFmtId="0" fontId="91" fillId="48" borderId="263" applyNumberFormat="0" applyAlignment="0" applyProtection="0"/>
    <xf numFmtId="0" fontId="91" fillId="48" borderId="263" applyNumberFormat="0" applyAlignment="0" applyProtection="0"/>
    <xf numFmtId="0" fontId="91" fillId="48" borderId="263" applyNumberFormat="0" applyAlignment="0" applyProtection="0"/>
    <xf numFmtId="0" fontId="91" fillId="48" borderId="263" applyNumberFormat="0" applyAlignment="0" applyProtection="0"/>
    <xf numFmtId="0" fontId="91" fillId="48" borderId="263" applyNumberFormat="0" applyAlignment="0" applyProtection="0"/>
    <xf numFmtId="0" fontId="61" fillId="47" borderId="263" applyNumberFormat="0" applyFont="0" applyAlignment="0" applyProtection="0"/>
    <xf numFmtId="0" fontId="61" fillId="47" borderId="263" applyNumberFormat="0" applyFont="0" applyAlignment="0" applyProtection="0"/>
    <xf numFmtId="0" fontId="61" fillId="47" borderId="263" applyNumberFormat="0" applyFont="0" applyAlignment="0" applyProtection="0"/>
    <xf numFmtId="0" fontId="61" fillId="47" borderId="263" applyNumberFormat="0" applyFont="0" applyAlignment="0" applyProtection="0"/>
    <xf numFmtId="0" fontId="61" fillId="47" borderId="263" applyNumberFormat="0" applyFont="0" applyAlignment="0" applyProtection="0"/>
    <xf numFmtId="0" fontId="93" fillId="50" borderId="262" applyNumberFormat="0" applyAlignment="0" applyProtection="0"/>
    <xf numFmtId="0" fontId="93" fillId="50" borderId="262" applyNumberFormat="0" applyAlignment="0" applyProtection="0"/>
    <xf numFmtId="0" fontId="93" fillId="50" borderId="262" applyNumberFormat="0" applyAlignment="0" applyProtection="0"/>
    <xf numFmtId="0" fontId="93" fillId="50" borderId="262" applyNumberFormat="0" applyAlignment="0" applyProtection="0"/>
    <xf numFmtId="0" fontId="93" fillId="50" borderId="262" applyNumberFormat="0" applyAlignment="0" applyProtection="0"/>
    <xf numFmtId="4" fontId="33" fillId="2" borderId="262" applyNumberFormat="0" applyProtection="0">
      <alignment vertical="center"/>
    </xf>
    <xf numFmtId="4" fontId="33" fillId="2" borderId="262" applyNumberFormat="0" applyProtection="0">
      <alignment vertical="center"/>
    </xf>
    <xf numFmtId="4" fontId="33" fillId="2" borderId="262" applyNumberFormat="0" applyProtection="0">
      <alignment vertical="center"/>
    </xf>
    <xf numFmtId="4" fontId="33" fillId="2" borderId="262" applyNumberFormat="0" applyProtection="0">
      <alignment vertical="center"/>
    </xf>
    <xf numFmtId="4" fontId="73" fillId="2" borderId="262" applyNumberFormat="0" applyProtection="0">
      <alignment vertical="center"/>
    </xf>
    <xf numFmtId="4" fontId="73" fillId="2" borderId="262" applyNumberFormat="0" applyProtection="0">
      <alignment vertical="center"/>
    </xf>
    <xf numFmtId="4" fontId="73" fillId="2" borderId="262" applyNumberFormat="0" applyProtection="0">
      <alignment vertical="center"/>
    </xf>
    <xf numFmtId="4" fontId="73" fillId="2" borderId="262" applyNumberFormat="0" applyProtection="0">
      <alignment vertical="center"/>
    </xf>
    <xf numFmtId="4" fontId="33" fillId="2" borderId="262" applyNumberFormat="0" applyProtection="0">
      <alignment horizontal="left" vertical="center" indent="1"/>
    </xf>
    <xf numFmtId="4" fontId="33" fillId="2" borderId="262" applyNumberFormat="0" applyProtection="0">
      <alignment horizontal="left" vertical="center" indent="1"/>
    </xf>
    <xf numFmtId="4" fontId="33" fillId="2" borderId="262" applyNumberFormat="0" applyProtection="0">
      <alignment horizontal="left" vertical="center" indent="1"/>
    </xf>
    <xf numFmtId="4" fontId="33" fillId="2" borderId="262" applyNumberFormat="0" applyProtection="0">
      <alignment horizontal="left" vertical="center" indent="1"/>
    </xf>
    <xf numFmtId="4" fontId="33" fillId="2" borderId="262" applyNumberFormat="0" applyProtection="0">
      <alignment horizontal="left" vertical="center" indent="1"/>
    </xf>
    <xf numFmtId="4" fontId="33" fillId="2" borderId="262" applyNumberFormat="0" applyProtection="0">
      <alignment horizontal="left" vertical="center" indent="1"/>
    </xf>
    <xf numFmtId="4" fontId="33" fillId="2" borderId="262" applyNumberFormat="0" applyProtection="0">
      <alignment horizontal="left" vertical="center" indent="1"/>
    </xf>
    <xf numFmtId="4" fontId="33" fillId="2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4" fontId="33" fillId="14" borderId="262" applyNumberFormat="0" applyProtection="0">
      <alignment horizontal="right" vertical="center"/>
    </xf>
    <xf numFmtId="4" fontId="33" fillId="14" borderId="262" applyNumberFormat="0" applyProtection="0">
      <alignment horizontal="right" vertical="center"/>
    </xf>
    <xf numFmtId="4" fontId="33" fillId="14" borderId="262" applyNumberFormat="0" applyProtection="0">
      <alignment horizontal="right" vertical="center"/>
    </xf>
    <xf numFmtId="4" fontId="33" fillId="14" borderId="262" applyNumberFormat="0" applyProtection="0">
      <alignment horizontal="right" vertical="center"/>
    </xf>
    <xf numFmtId="4" fontId="33" fillId="15" borderId="262" applyNumberFormat="0" applyProtection="0">
      <alignment horizontal="right" vertical="center"/>
    </xf>
    <xf numFmtId="4" fontId="33" fillId="15" borderId="262" applyNumberFormat="0" applyProtection="0">
      <alignment horizontal="right" vertical="center"/>
    </xf>
    <xf numFmtId="4" fontId="33" fillId="15" borderId="262" applyNumberFormat="0" applyProtection="0">
      <alignment horizontal="right" vertical="center"/>
    </xf>
    <xf numFmtId="4" fontId="33" fillId="15" borderId="262" applyNumberFormat="0" applyProtection="0">
      <alignment horizontal="right" vertical="center"/>
    </xf>
    <xf numFmtId="4" fontId="33" fillId="16" borderId="262" applyNumberFormat="0" applyProtection="0">
      <alignment horizontal="right" vertical="center"/>
    </xf>
    <xf numFmtId="4" fontId="33" fillId="16" borderId="262" applyNumberFormat="0" applyProtection="0">
      <alignment horizontal="right" vertical="center"/>
    </xf>
    <xf numFmtId="4" fontId="33" fillId="16" borderId="262" applyNumberFormat="0" applyProtection="0">
      <alignment horizontal="right" vertical="center"/>
    </xf>
    <xf numFmtId="4" fontId="33" fillId="16" borderId="262" applyNumberFormat="0" applyProtection="0">
      <alignment horizontal="right" vertical="center"/>
    </xf>
    <xf numFmtId="4" fontId="33" fillId="17" borderId="262" applyNumberFormat="0" applyProtection="0">
      <alignment horizontal="right" vertical="center"/>
    </xf>
    <xf numFmtId="4" fontId="33" fillId="17" borderId="262" applyNumberFormat="0" applyProtection="0">
      <alignment horizontal="right" vertical="center"/>
    </xf>
    <xf numFmtId="4" fontId="33" fillId="17" borderId="262" applyNumberFormat="0" applyProtection="0">
      <alignment horizontal="right" vertical="center"/>
    </xf>
    <xf numFmtId="4" fontId="33" fillId="17" borderId="262" applyNumberFormat="0" applyProtection="0">
      <alignment horizontal="right" vertical="center"/>
    </xf>
    <xf numFmtId="4" fontId="33" fillId="18" borderId="262" applyNumberFormat="0" applyProtection="0">
      <alignment horizontal="right" vertical="center"/>
    </xf>
    <xf numFmtId="4" fontId="33" fillId="18" borderId="262" applyNumberFormat="0" applyProtection="0">
      <alignment horizontal="right" vertical="center"/>
    </xf>
    <xf numFmtId="4" fontId="33" fillId="18" borderId="262" applyNumberFormat="0" applyProtection="0">
      <alignment horizontal="right" vertical="center"/>
    </xf>
    <xf numFmtId="4" fontId="33" fillId="18" borderId="262" applyNumberFormat="0" applyProtection="0">
      <alignment horizontal="right" vertical="center"/>
    </xf>
    <xf numFmtId="4" fontId="33" fillId="19" borderId="262" applyNumberFormat="0" applyProtection="0">
      <alignment horizontal="right" vertical="center"/>
    </xf>
    <xf numFmtId="4" fontId="33" fillId="19" borderId="262" applyNumberFormat="0" applyProtection="0">
      <alignment horizontal="right" vertical="center"/>
    </xf>
    <xf numFmtId="4" fontId="33" fillId="19" borderId="262" applyNumberFormat="0" applyProtection="0">
      <alignment horizontal="right" vertical="center"/>
    </xf>
    <xf numFmtId="4" fontId="33" fillId="19" borderId="262" applyNumberFormat="0" applyProtection="0">
      <alignment horizontal="right" vertical="center"/>
    </xf>
    <xf numFmtId="4" fontId="33" fillId="20" borderId="262" applyNumberFormat="0" applyProtection="0">
      <alignment horizontal="right" vertical="center"/>
    </xf>
    <xf numFmtId="4" fontId="33" fillId="20" borderId="262" applyNumberFormat="0" applyProtection="0">
      <alignment horizontal="right" vertical="center"/>
    </xf>
    <xf numFmtId="4" fontId="33" fillId="20" borderId="262" applyNumberFormat="0" applyProtection="0">
      <alignment horizontal="right" vertical="center"/>
    </xf>
    <xf numFmtId="4" fontId="33" fillId="20" borderId="262" applyNumberFormat="0" applyProtection="0">
      <alignment horizontal="right" vertical="center"/>
    </xf>
    <xf numFmtId="4" fontId="33" fillId="21" borderId="262" applyNumberFormat="0" applyProtection="0">
      <alignment horizontal="right" vertical="center"/>
    </xf>
    <xf numFmtId="4" fontId="33" fillId="21" borderId="262" applyNumberFormat="0" applyProtection="0">
      <alignment horizontal="right" vertical="center"/>
    </xf>
    <xf numFmtId="4" fontId="33" fillId="21" borderId="262" applyNumberFormat="0" applyProtection="0">
      <alignment horizontal="right" vertical="center"/>
    </xf>
    <xf numFmtId="4" fontId="33" fillId="21" borderId="262" applyNumberFormat="0" applyProtection="0">
      <alignment horizontal="right" vertical="center"/>
    </xf>
    <xf numFmtId="4" fontId="33" fillId="22" borderId="262" applyNumberFormat="0" applyProtection="0">
      <alignment horizontal="right" vertical="center"/>
    </xf>
    <xf numFmtId="4" fontId="33" fillId="22" borderId="262" applyNumberFormat="0" applyProtection="0">
      <alignment horizontal="right" vertical="center"/>
    </xf>
    <xf numFmtId="4" fontId="33" fillId="22" borderId="262" applyNumberFormat="0" applyProtection="0">
      <alignment horizontal="right" vertical="center"/>
    </xf>
    <xf numFmtId="4" fontId="33" fillId="22" borderId="262" applyNumberFormat="0" applyProtection="0">
      <alignment horizontal="right" vertical="center"/>
    </xf>
    <xf numFmtId="4" fontId="74" fillId="23" borderId="262" applyNumberFormat="0" applyProtection="0">
      <alignment horizontal="left" vertical="center" indent="1"/>
    </xf>
    <xf numFmtId="4" fontId="74" fillId="23" borderId="262" applyNumberFormat="0" applyProtection="0">
      <alignment horizontal="left" vertical="center" indent="1"/>
    </xf>
    <xf numFmtId="4" fontId="74" fillId="23" borderId="262" applyNumberFormat="0" applyProtection="0">
      <alignment horizontal="left" vertical="center" indent="1"/>
    </xf>
    <xf numFmtId="4" fontId="74" fillId="23" borderId="262" applyNumberFormat="0" applyProtection="0">
      <alignment horizontal="left" vertical="center" indent="1"/>
    </xf>
    <xf numFmtId="4" fontId="33" fillId="24" borderId="246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4" fontId="33" fillId="24" borderId="262" applyNumberFormat="0" applyProtection="0">
      <alignment horizontal="left" vertical="center" indent="1"/>
    </xf>
    <xf numFmtId="4" fontId="33" fillId="24" borderId="262" applyNumberFormat="0" applyProtection="0">
      <alignment horizontal="left" vertical="center" indent="1"/>
    </xf>
    <xf numFmtId="4" fontId="33" fillId="24" borderId="262" applyNumberFormat="0" applyProtection="0">
      <alignment horizontal="left" vertical="center" indent="1"/>
    </xf>
    <xf numFmtId="4" fontId="33" fillId="24" borderId="262" applyNumberFormat="0" applyProtection="0">
      <alignment horizontal="left" vertical="center" indent="1"/>
    </xf>
    <xf numFmtId="4" fontId="33" fillId="26" borderId="262" applyNumberFormat="0" applyProtection="0">
      <alignment horizontal="left" vertical="center" indent="1"/>
    </xf>
    <xf numFmtId="4" fontId="33" fillId="26" borderId="262" applyNumberFormat="0" applyProtection="0">
      <alignment horizontal="left" vertical="center" indent="1"/>
    </xf>
    <xf numFmtId="4" fontId="33" fillId="26" borderId="262" applyNumberFormat="0" applyProtection="0">
      <alignment horizontal="left" vertical="center" indent="1"/>
    </xf>
    <xf numFmtId="4" fontId="33" fillId="26" borderId="262" applyNumberFormat="0" applyProtection="0">
      <alignment horizontal="left" vertical="center" indent="1"/>
    </xf>
    <xf numFmtId="0" fontId="31" fillId="26" borderId="262" applyNumberFormat="0" applyProtection="0">
      <alignment horizontal="left" vertical="center" indent="1"/>
    </xf>
    <xf numFmtId="0" fontId="31" fillId="26" borderId="262" applyNumberFormat="0" applyProtection="0">
      <alignment horizontal="left" vertical="center" indent="1"/>
    </xf>
    <xf numFmtId="0" fontId="31" fillId="26" borderId="262" applyNumberFormat="0" applyProtection="0">
      <alignment horizontal="left" vertical="center" indent="1"/>
    </xf>
    <xf numFmtId="0" fontId="31" fillId="26" borderId="262" applyNumberFormat="0" applyProtection="0">
      <alignment horizontal="left" vertical="center" indent="1"/>
    </xf>
    <xf numFmtId="0" fontId="31" fillId="26" borderId="262" applyNumberFormat="0" applyProtection="0">
      <alignment horizontal="left" vertical="center" indent="1"/>
    </xf>
    <xf numFmtId="0" fontId="31" fillId="26" borderId="262" applyNumberFormat="0" applyProtection="0">
      <alignment horizontal="left" vertical="center" indent="1"/>
    </xf>
    <xf numFmtId="0" fontId="31" fillId="26" borderId="262" applyNumberFormat="0" applyProtection="0">
      <alignment horizontal="left" vertical="center" indent="1"/>
    </xf>
    <xf numFmtId="0" fontId="31" fillId="26" borderId="262" applyNumberFormat="0" applyProtection="0">
      <alignment horizontal="left" vertical="center" indent="1"/>
    </xf>
    <xf numFmtId="0" fontId="31" fillId="27" borderId="262" applyNumberFormat="0" applyProtection="0">
      <alignment horizontal="left" vertical="center" indent="1"/>
    </xf>
    <xf numFmtId="0" fontId="31" fillId="27" borderId="262" applyNumberFormat="0" applyProtection="0">
      <alignment horizontal="left" vertical="center" indent="1"/>
    </xf>
    <xf numFmtId="0" fontId="31" fillId="27" borderId="262" applyNumberFormat="0" applyProtection="0">
      <alignment horizontal="left" vertical="center" indent="1"/>
    </xf>
    <xf numFmtId="0" fontId="31" fillId="27" borderId="262" applyNumberFormat="0" applyProtection="0">
      <alignment horizontal="left" vertical="center" indent="1"/>
    </xf>
    <xf numFmtId="0" fontId="31" fillId="27" borderId="262" applyNumberFormat="0" applyProtection="0">
      <alignment horizontal="left" vertical="center" indent="1"/>
    </xf>
    <xf numFmtId="0" fontId="31" fillId="27" borderId="262" applyNumberFormat="0" applyProtection="0">
      <alignment horizontal="left" vertical="center" indent="1"/>
    </xf>
    <xf numFmtId="0" fontId="31" fillId="27" borderId="262" applyNumberFormat="0" applyProtection="0">
      <alignment horizontal="left" vertical="center" indent="1"/>
    </xf>
    <xf numFmtId="0" fontId="31" fillId="27" borderId="262" applyNumberFormat="0" applyProtection="0">
      <alignment horizontal="left" vertical="center" indent="1"/>
    </xf>
    <xf numFmtId="0" fontId="31" fillId="28" borderId="262" applyNumberFormat="0" applyProtection="0">
      <alignment horizontal="left" vertical="center" indent="1"/>
    </xf>
    <xf numFmtId="0" fontId="31" fillId="28" borderId="262" applyNumberFormat="0" applyProtection="0">
      <alignment horizontal="left" vertical="center" indent="1"/>
    </xf>
    <xf numFmtId="0" fontId="31" fillId="28" borderId="262" applyNumberFormat="0" applyProtection="0">
      <alignment horizontal="left" vertical="center" indent="1"/>
    </xf>
    <xf numFmtId="0" fontId="31" fillId="28" borderId="262" applyNumberFormat="0" applyProtection="0">
      <alignment horizontal="left" vertical="center" indent="1"/>
    </xf>
    <xf numFmtId="0" fontId="31" fillId="28" borderId="262" applyNumberFormat="0" applyProtection="0">
      <alignment horizontal="left" vertical="center" indent="1"/>
    </xf>
    <xf numFmtId="0" fontId="31" fillId="28" borderId="262" applyNumberFormat="0" applyProtection="0">
      <alignment horizontal="left" vertical="center" indent="1"/>
    </xf>
    <xf numFmtId="0" fontId="31" fillId="28" borderId="262" applyNumberFormat="0" applyProtection="0">
      <alignment horizontal="left" vertical="center" indent="1"/>
    </xf>
    <xf numFmtId="0" fontId="31" fillId="28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94" fillId="54" borderId="264" applyBorder="0"/>
    <xf numFmtId="0" fontId="94" fillId="54" borderId="264" applyBorder="0"/>
    <xf numFmtId="0" fontId="94" fillId="54" borderId="264" applyBorder="0"/>
    <xf numFmtId="0" fontId="94" fillId="54" borderId="264" applyBorder="0"/>
    <xf numFmtId="0" fontId="94" fillId="54" borderId="264" applyBorder="0"/>
    <xf numFmtId="0" fontId="94" fillId="54" borderId="264" applyBorder="0"/>
    <xf numFmtId="4" fontId="33" fillId="29" borderId="262" applyNumberFormat="0" applyProtection="0">
      <alignment vertical="center"/>
    </xf>
    <xf numFmtId="4" fontId="33" fillId="29" borderId="262" applyNumberFormat="0" applyProtection="0">
      <alignment vertical="center"/>
    </xf>
    <xf numFmtId="4" fontId="33" fillId="29" borderId="262" applyNumberFormat="0" applyProtection="0">
      <alignment vertical="center"/>
    </xf>
    <xf numFmtId="4" fontId="33" fillId="29" borderId="262" applyNumberFormat="0" applyProtection="0">
      <alignment vertical="center"/>
    </xf>
    <xf numFmtId="4" fontId="73" fillId="29" borderId="262" applyNumberFormat="0" applyProtection="0">
      <alignment vertical="center"/>
    </xf>
    <xf numFmtId="4" fontId="73" fillId="29" borderId="262" applyNumberFormat="0" applyProtection="0">
      <alignment vertical="center"/>
    </xf>
    <xf numFmtId="4" fontId="73" fillId="29" borderId="262" applyNumberFormat="0" applyProtection="0">
      <alignment vertical="center"/>
    </xf>
    <xf numFmtId="4" fontId="73" fillId="29" borderId="262" applyNumberFormat="0" applyProtection="0">
      <alignment vertical="center"/>
    </xf>
    <xf numFmtId="4" fontId="33" fillId="29" borderId="262" applyNumberFormat="0" applyProtection="0">
      <alignment horizontal="left" vertical="center" indent="1"/>
    </xf>
    <xf numFmtId="4" fontId="33" fillId="29" borderId="262" applyNumberFormat="0" applyProtection="0">
      <alignment horizontal="left" vertical="center" indent="1"/>
    </xf>
    <xf numFmtId="4" fontId="33" fillId="29" borderId="262" applyNumberFormat="0" applyProtection="0">
      <alignment horizontal="left" vertical="center" indent="1"/>
    </xf>
    <xf numFmtId="4" fontId="33" fillId="29" borderId="262" applyNumberFormat="0" applyProtection="0">
      <alignment horizontal="left" vertical="center" indent="1"/>
    </xf>
    <xf numFmtId="4" fontId="33" fillId="29" borderId="262" applyNumberFormat="0" applyProtection="0">
      <alignment horizontal="left" vertical="center" indent="1"/>
    </xf>
    <xf numFmtId="4" fontId="33" fillId="29" borderId="262" applyNumberFormat="0" applyProtection="0">
      <alignment horizontal="left" vertical="center" indent="1"/>
    </xf>
    <xf numFmtId="4" fontId="33" fillId="29" borderId="262" applyNumberFormat="0" applyProtection="0">
      <alignment horizontal="left" vertical="center" indent="1"/>
    </xf>
    <xf numFmtId="4" fontId="33" fillId="29" borderId="262" applyNumberFormat="0" applyProtection="0">
      <alignment horizontal="left" vertical="center" indent="1"/>
    </xf>
    <xf numFmtId="4" fontId="33" fillId="24" borderId="262" applyNumberFormat="0" applyProtection="0">
      <alignment horizontal="right" vertical="center"/>
    </xf>
    <xf numFmtId="4" fontId="33" fillId="24" borderId="262" applyNumberFormat="0" applyProtection="0">
      <alignment horizontal="right" vertical="center"/>
    </xf>
    <xf numFmtId="4" fontId="33" fillId="24" borderId="262" applyNumberFormat="0" applyProtection="0">
      <alignment horizontal="right" vertical="center"/>
    </xf>
    <xf numFmtId="4" fontId="33" fillId="24" borderId="262" applyNumberFormat="0" applyProtection="0">
      <alignment horizontal="right" vertical="center"/>
    </xf>
    <xf numFmtId="4" fontId="73" fillId="24" borderId="262" applyNumberFormat="0" applyProtection="0">
      <alignment horizontal="right" vertical="center"/>
    </xf>
    <xf numFmtId="4" fontId="73" fillId="24" borderId="262" applyNumberFormat="0" applyProtection="0">
      <alignment horizontal="right" vertical="center"/>
    </xf>
    <xf numFmtId="4" fontId="73" fillId="24" borderId="262" applyNumberFormat="0" applyProtection="0">
      <alignment horizontal="right" vertical="center"/>
    </xf>
    <xf numFmtId="4" fontId="73" fillId="24" borderId="262" applyNumberFormat="0" applyProtection="0">
      <alignment horizontal="right" vertical="center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0" fontId="31" fillId="13" borderId="262" applyNumberFormat="0" applyProtection="0">
      <alignment horizontal="left" vertical="center" indent="1"/>
    </xf>
    <xf numFmtId="4" fontId="77" fillId="24" borderId="262" applyNumberFormat="0" applyProtection="0">
      <alignment horizontal="right" vertical="center"/>
    </xf>
    <xf numFmtId="4" fontId="77" fillId="24" borderId="262" applyNumberFormat="0" applyProtection="0">
      <alignment horizontal="right" vertical="center"/>
    </xf>
    <xf numFmtId="4" fontId="77" fillId="24" borderId="262" applyNumberFormat="0" applyProtection="0">
      <alignment horizontal="right" vertical="center"/>
    </xf>
    <xf numFmtId="4" fontId="77" fillId="24" borderId="262" applyNumberFormat="0" applyProtection="0">
      <alignment horizontal="right" vertical="center"/>
    </xf>
    <xf numFmtId="0" fontId="72" fillId="1" borderId="259" applyNumberFormat="0" applyFont="0" applyAlignment="0">
      <alignment horizontal="center"/>
    </xf>
    <xf numFmtId="0" fontId="72" fillId="1" borderId="259" applyNumberFormat="0" applyFont="0" applyAlignment="0">
      <alignment horizont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4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9" borderId="0" applyNumberFormat="0" applyBorder="0" applyAlignment="0" applyProtection="0">
      <alignment vertical="center"/>
    </xf>
    <xf numFmtId="0" fontId="1" fillId="72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76" borderId="0" applyNumberFormat="0" applyBorder="0" applyAlignment="0" applyProtection="0">
      <alignment vertical="center"/>
    </xf>
    <xf numFmtId="0" fontId="1" fillId="77" borderId="0" applyNumberFormat="0" applyBorder="0" applyAlignment="0" applyProtection="0">
      <alignment vertical="center"/>
    </xf>
    <xf numFmtId="0" fontId="1" fillId="80" borderId="0" applyNumberFormat="0" applyBorder="0" applyAlignment="0" applyProtection="0">
      <alignment vertical="center"/>
    </xf>
    <xf numFmtId="0" fontId="1" fillId="81" borderId="0" applyNumberFormat="0" applyBorder="0" applyAlignment="0" applyProtection="0">
      <alignment vertical="center"/>
    </xf>
    <xf numFmtId="0" fontId="1" fillId="84" borderId="0" applyNumberFormat="0" applyBorder="0" applyAlignment="0" applyProtection="0">
      <alignment vertical="center"/>
    </xf>
    <xf numFmtId="0" fontId="1" fillId="85" borderId="0" applyNumberFormat="0" applyBorder="0" applyAlignment="0" applyProtection="0">
      <alignment vertical="center"/>
    </xf>
    <xf numFmtId="0" fontId="91" fillId="48" borderId="263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" fontId="40" fillId="0" borderId="268"/>
    <xf numFmtId="3" fontId="40" fillId="0" borderId="268"/>
    <xf numFmtId="3" fontId="40" fillId="0" borderId="268"/>
    <xf numFmtId="3" fontId="40" fillId="0" borderId="268"/>
    <xf numFmtId="3" fontId="40" fillId="0" borderId="268"/>
    <xf numFmtId="3" fontId="40" fillId="0" borderId="268"/>
    <xf numFmtId="196" fontId="56" fillId="0" borderId="268" applyFill="0" applyBorder="0" applyAlignment="0"/>
    <xf numFmtId="196" fontId="56" fillId="0" borderId="268" applyFill="0" applyBorder="0" applyAlignment="0"/>
    <xf numFmtId="10" fontId="61" fillId="11" borderId="268" applyNumberFormat="0" applyBorder="0" applyAlignment="0" applyProtection="0"/>
    <xf numFmtId="10" fontId="61" fillId="11" borderId="268" applyNumberFormat="0" applyBorder="0" applyAlignment="0" applyProtection="0"/>
    <xf numFmtId="0" fontId="61" fillId="55" borderId="268"/>
    <xf numFmtId="0" fontId="61" fillId="55" borderId="268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2" borderId="70" applyNumberFormat="0" applyFont="0" applyAlignment="0" applyProtection="0">
      <alignment vertical="center"/>
    </xf>
    <xf numFmtId="0" fontId="63" fillId="0" borderId="269">
      <alignment horizontal="left"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72" fillId="1" borderId="269" applyNumberFormat="0" applyFont="0" applyAlignment="0">
      <alignment horizont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1" fillId="105" borderId="270" applyNumberFormat="0" applyAlignment="0" applyProtection="0">
      <alignment vertical="center"/>
    </xf>
    <xf numFmtId="0" fontId="131" fillId="105" borderId="270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63" fillId="0" borderId="269">
      <alignment horizontal="left" vertical="center"/>
    </xf>
    <xf numFmtId="0" fontId="63" fillId="0" borderId="269">
      <alignment horizontal="left"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72" fillId="1" borderId="269" applyNumberFormat="0" applyFont="0" applyAlignment="0">
      <alignment horizontal="center"/>
    </xf>
    <xf numFmtId="0" fontId="72" fillId="1" borderId="269" applyNumberFormat="0" applyFont="0" applyAlignment="0">
      <alignment horizont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1" fillId="48" borderId="272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9" fillId="105" borderId="274" applyNumberForma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" fontId="40" fillId="0" borderId="277"/>
    <xf numFmtId="3" fontId="40" fillId="0" borderId="277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1" fillId="48" borderId="263" applyNumberFormat="0" applyAlignment="0" applyProtection="0"/>
    <xf numFmtId="3" fontId="40" fillId="0" borderId="277"/>
    <xf numFmtId="3" fontId="40" fillId="0" borderId="277"/>
    <xf numFmtId="3" fontId="40" fillId="0" borderId="277"/>
    <xf numFmtId="3" fontId="40" fillId="0" borderId="277"/>
    <xf numFmtId="196" fontId="56" fillId="0" borderId="277" applyFill="0" applyBorder="0" applyAlignment="0"/>
    <xf numFmtId="196" fontId="56" fillId="0" borderId="277" applyFill="0" applyBorder="0" applyAlignment="0"/>
    <xf numFmtId="0" fontId="91" fillId="48" borderId="272" applyNumberFormat="0" applyAlignment="0" applyProtection="0"/>
    <xf numFmtId="10" fontId="61" fillId="11" borderId="277" applyNumberFormat="0" applyBorder="0" applyAlignment="0" applyProtection="0"/>
    <xf numFmtId="10" fontId="61" fillId="11" borderId="277" applyNumberFormat="0" applyBorder="0" applyAlignment="0" applyProtection="0"/>
    <xf numFmtId="0" fontId="61" fillId="55" borderId="277"/>
    <xf numFmtId="0" fontId="61" fillId="55" borderId="277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3" fillId="0" borderId="278">
      <alignment horizontal="left" vertical="center"/>
    </xf>
    <xf numFmtId="0" fontId="72" fillId="1" borderId="278" applyNumberFormat="0" applyFont="0" applyAlignment="0">
      <alignment horizontal="center"/>
    </xf>
    <xf numFmtId="0" fontId="91" fillId="48" borderId="263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4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9" borderId="0" applyNumberFormat="0" applyBorder="0" applyAlignment="0" applyProtection="0">
      <alignment vertical="center"/>
    </xf>
    <xf numFmtId="0" fontId="1" fillId="72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76" borderId="0" applyNumberFormat="0" applyBorder="0" applyAlignment="0" applyProtection="0">
      <alignment vertical="center"/>
    </xf>
    <xf numFmtId="0" fontId="1" fillId="77" borderId="0" applyNumberFormat="0" applyBorder="0" applyAlignment="0" applyProtection="0">
      <alignment vertical="center"/>
    </xf>
    <xf numFmtId="0" fontId="1" fillId="80" borderId="0" applyNumberFormat="0" applyBorder="0" applyAlignment="0" applyProtection="0">
      <alignment vertical="center"/>
    </xf>
    <xf numFmtId="0" fontId="1" fillId="81" borderId="0" applyNumberFormat="0" applyBorder="0" applyAlignment="0" applyProtection="0">
      <alignment vertical="center"/>
    </xf>
    <xf numFmtId="0" fontId="1" fillId="84" borderId="0" applyNumberFormat="0" applyBorder="0" applyAlignment="0" applyProtection="0">
      <alignment vertical="center"/>
    </xf>
    <xf numFmtId="0" fontId="1" fillId="85" borderId="0" applyNumberFormat="0" applyBorder="0" applyAlignment="0" applyProtection="0">
      <alignment vertical="center"/>
    </xf>
    <xf numFmtId="3" fontId="40" fillId="0" borderId="277"/>
    <xf numFmtId="3" fontId="40" fillId="0" borderId="277"/>
    <xf numFmtId="3" fontId="40" fillId="0" borderId="277"/>
    <xf numFmtId="0" fontId="119" fillId="105" borderId="274" applyNumberForma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31" fillId="105" borderId="270" applyNumberFormat="0" applyAlignment="0" applyProtection="0">
      <alignment vertical="center"/>
    </xf>
    <xf numFmtId="0" fontId="131" fillId="105" borderId="270" applyNumberFormat="0" applyAlignment="0" applyProtection="0">
      <alignment vertical="center"/>
    </xf>
    <xf numFmtId="196" fontId="56" fillId="0" borderId="277" applyFill="0" applyBorder="0" applyAlignment="0"/>
    <xf numFmtId="0" fontId="63" fillId="0" borderId="269">
      <alignment horizontal="left" vertical="center"/>
    </xf>
    <xf numFmtId="10" fontId="61" fillId="11" borderId="277" applyNumberFormat="0" applyBorder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72" fillId="1" borderId="269" applyNumberFormat="0" applyFont="0" applyAlignment="0">
      <alignment horizontal="center"/>
    </xf>
    <xf numFmtId="3" fontId="40" fillId="0" borderId="277"/>
    <xf numFmtId="3" fontId="40" fillId="0" borderId="277"/>
    <xf numFmtId="3" fontId="40" fillId="0" borderId="277"/>
    <xf numFmtId="196" fontId="56" fillId="0" borderId="277" applyFill="0" applyBorder="0" applyAlignment="0"/>
    <xf numFmtId="0" fontId="63" fillId="0" borderId="269">
      <alignment horizontal="left" vertical="center"/>
    </xf>
    <xf numFmtId="10" fontId="61" fillId="11" borderId="277" applyNumberFormat="0" applyBorder="0" applyAlignment="0" applyProtection="0"/>
    <xf numFmtId="4" fontId="33" fillId="24" borderId="271" applyNumberFormat="0" applyProtection="0">
      <alignment horizontal="left" vertical="center" indent="1"/>
    </xf>
    <xf numFmtId="0" fontId="72" fillId="1" borderId="269" applyNumberFormat="0" applyFont="0" applyAlignment="0">
      <alignment horizontal="center"/>
    </xf>
    <xf numFmtId="3" fontId="40" fillId="0" borderId="277"/>
    <xf numFmtId="3" fontId="40" fillId="0" borderId="277"/>
    <xf numFmtId="3" fontId="40" fillId="0" borderId="277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196" fontId="56" fillId="0" borderId="277" applyFill="0" applyBorder="0" applyAlignment="0"/>
    <xf numFmtId="0" fontId="63" fillId="0" borderId="269">
      <alignment horizontal="left" vertical="center"/>
    </xf>
    <xf numFmtId="0" fontId="63" fillId="0" borderId="269">
      <alignment horizontal="left" vertical="center"/>
    </xf>
    <xf numFmtId="0" fontId="91" fillId="48" borderId="272" applyNumberFormat="0" applyAlignment="0" applyProtection="0"/>
    <xf numFmtId="10" fontId="61" fillId="11" borderId="277" applyNumberFormat="0" applyBorder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61" fillId="55" borderId="277"/>
    <xf numFmtId="0" fontId="61" fillId="55" borderId="277"/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72" fillId="1" borderId="269" applyNumberFormat="0" applyFont="0" applyAlignment="0">
      <alignment horizontal="center"/>
    </xf>
    <xf numFmtId="0" fontId="72" fillId="1" borderId="269" applyNumberFormat="0" applyFont="0" applyAlignment="0">
      <alignment horizont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" fontId="40" fillId="0" borderId="277"/>
    <xf numFmtId="3" fontId="40" fillId="0" borderId="277"/>
    <xf numFmtId="3" fontId="40" fillId="0" borderId="277"/>
    <xf numFmtId="3" fontId="40" fillId="0" borderId="277"/>
    <xf numFmtId="3" fontId="40" fillId="0" borderId="277"/>
    <xf numFmtId="3" fontId="40" fillId="0" borderId="277"/>
    <xf numFmtId="196" fontId="56" fillId="0" borderId="277" applyFill="0" applyBorder="0" applyAlignment="0"/>
    <xf numFmtId="196" fontId="56" fillId="0" borderId="277" applyFill="0" applyBorder="0" applyAlignment="0"/>
    <xf numFmtId="10" fontId="61" fillId="11" borderId="277" applyNumberFormat="0" applyBorder="0" applyAlignment="0" applyProtection="0"/>
    <xf numFmtId="10" fontId="61" fillId="11" borderId="277" applyNumberFormat="0" applyBorder="0" applyAlignment="0" applyProtection="0"/>
    <xf numFmtId="0" fontId="61" fillId="55" borderId="277"/>
    <xf numFmtId="0" fontId="61" fillId="55" borderId="277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2" borderId="70" applyNumberFormat="0" applyFont="0" applyAlignment="0" applyProtection="0">
      <alignment vertical="center"/>
    </xf>
    <xf numFmtId="0" fontId="63" fillId="0" borderId="269">
      <alignment horizontal="left"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72" fillId="1" borderId="269" applyNumberFormat="0" applyFont="0" applyAlignment="0">
      <alignment horizont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1" fillId="105" borderId="270" applyNumberFormat="0" applyAlignment="0" applyProtection="0">
      <alignment vertical="center"/>
    </xf>
    <xf numFmtId="0" fontId="131" fillId="105" borderId="270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63" fillId="0" borderId="269">
      <alignment horizontal="left" vertical="center"/>
    </xf>
    <xf numFmtId="0" fontId="63" fillId="0" borderId="269">
      <alignment horizontal="left"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72" fillId="1" borderId="269" applyNumberFormat="0" applyFont="0" applyAlignment="0">
      <alignment horizontal="center"/>
    </xf>
    <xf numFmtId="0" fontId="72" fillId="1" borderId="269" applyNumberFormat="0" applyFont="0" applyAlignment="0">
      <alignment horizont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4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8" borderId="0" applyNumberFormat="0" applyBorder="0" applyAlignment="0" applyProtection="0">
      <alignment vertical="center"/>
    </xf>
    <xf numFmtId="0" fontId="1" fillId="69" borderId="0" applyNumberFormat="0" applyBorder="0" applyAlignment="0" applyProtection="0">
      <alignment vertical="center"/>
    </xf>
    <xf numFmtId="0" fontId="1" fillId="72" borderId="0" applyNumberFormat="0" applyBorder="0" applyAlignment="0" applyProtection="0">
      <alignment vertical="center"/>
    </xf>
    <xf numFmtId="0" fontId="1" fillId="73" borderId="0" applyNumberFormat="0" applyBorder="0" applyAlignment="0" applyProtection="0">
      <alignment vertical="center"/>
    </xf>
    <xf numFmtId="0" fontId="1" fillId="76" borderId="0" applyNumberFormat="0" applyBorder="0" applyAlignment="0" applyProtection="0">
      <alignment vertical="center"/>
    </xf>
    <xf numFmtId="0" fontId="1" fillId="77" borderId="0" applyNumberFormat="0" applyBorder="0" applyAlignment="0" applyProtection="0">
      <alignment vertical="center"/>
    </xf>
    <xf numFmtId="0" fontId="1" fillId="80" borderId="0" applyNumberFormat="0" applyBorder="0" applyAlignment="0" applyProtection="0">
      <alignment vertical="center"/>
    </xf>
    <xf numFmtId="0" fontId="1" fillId="81" borderId="0" applyNumberFormat="0" applyBorder="0" applyAlignment="0" applyProtection="0">
      <alignment vertical="center"/>
    </xf>
    <xf numFmtId="0" fontId="1" fillId="84" borderId="0" applyNumberFormat="0" applyBorder="0" applyAlignment="0" applyProtection="0">
      <alignment vertical="center"/>
    </xf>
    <xf numFmtId="0" fontId="1" fillId="85" borderId="0" applyNumberFormat="0" applyBorder="0" applyAlignment="0" applyProtection="0">
      <alignment vertical="center"/>
    </xf>
    <xf numFmtId="0" fontId="91" fillId="48" borderId="272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" fontId="40" fillId="0" borderId="277"/>
    <xf numFmtId="3" fontId="40" fillId="0" borderId="277"/>
    <xf numFmtId="3" fontId="40" fillId="0" borderId="277"/>
    <xf numFmtId="3" fontId="40" fillId="0" borderId="277"/>
    <xf numFmtId="3" fontId="40" fillId="0" borderId="277"/>
    <xf numFmtId="3" fontId="40" fillId="0" borderId="277"/>
    <xf numFmtId="196" fontId="56" fillId="0" borderId="277" applyFill="0" applyBorder="0" applyAlignment="0"/>
    <xf numFmtId="196" fontId="56" fillId="0" borderId="277" applyFill="0" applyBorder="0" applyAlignment="0"/>
    <xf numFmtId="10" fontId="61" fillId="11" borderId="277" applyNumberFormat="0" applyBorder="0" applyAlignment="0" applyProtection="0"/>
    <xf numFmtId="10" fontId="61" fillId="11" borderId="277" applyNumberFormat="0" applyBorder="0" applyAlignment="0" applyProtection="0"/>
    <xf numFmtId="0" fontId="61" fillId="55" borderId="277"/>
    <xf numFmtId="0" fontId="61" fillId="55" borderId="277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62" borderId="70" applyNumberFormat="0" applyFont="0" applyAlignment="0" applyProtection="0">
      <alignment vertical="center"/>
    </xf>
    <xf numFmtId="0" fontId="63" fillId="0" borderId="278">
      <alignment horizontal="left"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72" fillId="1" borderId="278" applyNumberFormat="0" applyFont="0" applyAlignment="0">
      <alignment horizont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1" fillId="105" borderId="270" applyNumberFormat="0" applyAlignment="0" applyProtection="0">
      <alignment vertical="center"/>
    </xf>
    <xf numFmtId="0" fontId="131" fillId="105" borderId="270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63" fillId="0" borderId="278">
      <alignment horizontal="left" vertical="center"/>
    </xf>
    <xf numFmtId="0" fontId="63" fillId="0" borderId="278">
      <alignment horizontal="left"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72" fillId="1" borderId="278" applyNumberFormat="0" applyFont="0" applyAlignment="0">
      <alignment horizontal="center"/>
    </xf>
    <xf numFmtId="0" fontId="72" fillId="1" borderId="278" applyNumberFormat="0" applyFont="0" applyAlignment="0">
      <alignment horizont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1" fillId="48" borderId="272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9" fillId="105" borderId="274" applyNumberForma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" fontId="40" fillId="0" borderId="277"/>
    <xf numFmtId="3" fontId="40" fillId="0" borderId="277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1" fillId="48" borderId="272" applyNumberFormat="0" applyAlignment="0" applyProtection="0"/>
    <xf numFmtId="3" fontId="40" fillId="0" borderId="277"/>
    <xf numFmtId="3" fontId="40" fillId="0" borderId="277"/>
    <xf numFmtId="3" fontId="40" fillId="0" borderId="277"/>
    <xf numFmtId="3" fontId="40" fillId="0" borderId="277"/>
    <xf numFmtId="196" fontId="56" fillId="0" borderId="277" applyFill="0" applyBorder="0" applyAlignment="0"/>
    <xf numFmtId="196" fontId="56" fillId="0" borderId="277" applyFill="0" applyBorder="0" applyAlignment="0"/>
    <xf numFmtId="0" fontId="91" fillId="48" borderId="272" applyNumberFormat="0" applyAlignment="0" applyProtection="0"/>
    <xf numFmtId="10" fontId="61" fillId="11" borderId="277" applyNumberFormat="0" applyBorder="0" applyAlignment="0" applyProtection="0"/>
    <xf numFmtId="10" fontId="61" fillId="11" borderId="277" applyNumberFormat="0" applyBorder="0" applyAlignment="0" applyProtection="0"/>
    <xf numFmtId="0" fontId="61" fillId="55" borderId="277"/>
    <xf numFmtId="0" fontId="61" fillId="55" borderId="277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1" fillId="48" borderId="272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0" fontId="61" fillId="11" borderId="277" applyNumberFormat="0" applyBorder="0" applyAlignment="0" applyProtection="0"/>
    <xf numFmtId="0" fontId="38" fillId="0" borderId="233">
      <alignment horizontal="center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61" fillId="55" borderId="277"/>
    <xf numFmtId="4" fontId="73" fillId="24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4" fontId="33" fillId="16" borderId="270" applyNumberFormat="0" applyProtection="0">
      <alignment horizontal="right" vertical="center"/>
    </xf>
    <xf numFmtId="0" fontId="93" fillId="50" borderId="270" applyNumberFormat="0" applyAlignment="0" applyProtection="0"/>
    <xf numFmtId="4" fontId="33" fillId="17" borderId="270" applyNumberFormat="0" applyProtection="0">
      <alignment horizontal="right" vertical="center"/>
    </xf>
    <xf numFmtId="4" fontId="33" fillId="29" borderId="270" applyNumberFormat="0" applyProtection="0">
      <alignment vertical="center"/>
    </xf>
    <xf numFmtId="4" fontId="74" fillId="2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3" fontId="40" fillId="0" borderId="277"/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119" fillId="105" borderId="274" applyNumberForma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31" fillId="105" borderId="270" applyNumberFormat="0" applyAlignment="0" applyProtection="0">
      <alignment vertical="center"/>
    </xf>
    <xf numFmtId="0" fontId="131" fillId="105" borderId="270" applyNumberFormat="0" applyAlignment="0" applyProtection="0">
      <alignment vertical="center"/>
    </xf>
    <xf numFmtId="0" fontId="63" fillId="0" borderId="278">
      <alignment horizontal="left"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72" fillId="1" borderId="278" applyNumberFormat="0" applyFont="0" applyAlignment="0">
      <alignment horizontal="center"/>
    </xf>
    <xf numFmtId="4" fontId="33" fillId="17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3" fontId="40" fillId="0" borderId="277"/>
    <xf numFmtId="0" fontId="31" fillId="28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0" fontId="93" fillId="50" borderId="270" applyNumberFormat="0" applyAlignment="0" applyProtection="0"/>
    <xf numFmtId="0" fontId="31" fillId="27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0" fontId="61" fillId="47" borderId="272" applyNumberFormat="0" applyFont="0" applyAlignment="0" applyProtection="0"/>
    <xf numFmtId="4" fontId="74" fillId="23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0" fontId="21" fillId="8" borderId="275" applyNumberFormat="0" applyFont="0" applyAlignment="0" applyProtection="0">
      <alignment vertical="center"/>
    </xf>
    <xf numFmtId="4" fontId="33" fillId="21" borderId="270" applyNumberFormat="0" applyProtection="0">
      <alignment horizontal="right" vertical="center"/>
    </xf>
    <xf numFmtId="4" fontId="33" fillId="26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93" fillId="50" borderId="270" applyNumberFormat="0" applyAlignment="0" applyProtection="0"/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0" fontId="91" fillId="48" borderId="272" applyNumberFormat="0" applyAlignment="0" applyProtection="0"/>
    <xf numFmtId="4" fontId="33" fillId="21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24" borderId="271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3" fillId="29" borderId="270" applyNumberFormat="0" applyProtection="0">
      <alignment vertical="center"/>
    </xf>
    <xf numFmtId="4" fontId="33" fillId="18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74" fillId="23" borderId="270" applyNumberFormat="0" applyProtection="0">
      <alignment horizontal="left" vertical="center" indent="1"/>
    </xf>
    <xf numFmtId="0" fontId="63" fillId="0" borderId="278">
      <alignment horizontal="left" vertical="center"/>
    </xf>
    <xf numFmtId="4" fontId="33" fillId="26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4" fontId="33" fillId="2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94" fillId="54" borderId="273" applyBorder="0"/>
    <xf numFmtId="4" fontId="77" fillId="2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16" borderId="270" applyNumberFormat="0" applyProtection="0">
      <alignment horizontal="right" vertical="center"/>
    </xf>
    <xf numFmtId="3" fontId="40" fillId="0" borderId="277"/>
    <xf numFmtId="4" fontId="73" fillId="24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0" fontId="91" fillId="48" borderId="272" applyNumberFormat="0" applyAlignment="0" applyProtection="0"/>
    <xf numFmtId="3" fontId="40" fillId="0" borderId="277"/>
    <xf numFmtId="0" fontId="125" fillId="92" borderId="274" applyNumberFormat="0" applyAlignment="0" applyProtection="0">
      <alignment vertical="center"/>
    </xf>
    <xf numFmtId="0" fontId="31" fillId="28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27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1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0" fontId="91" fillId="48" borderId="272" applyNumberFormat="0" applyAlignment="0" applyProtection="0"/>
    <xf numFmtId="0" fontId="119" fillId="105" borderId="274" applyNumberFormat="0" applyAlignmen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72" fillId="1" borderId="278" applyNumberFormat="0" applyFont="0" applyAlignment="0">
      <alignment horizontal="center"/>
    </xf>
    <xf numFmtId="0" fontId="93" fillId="50" borderId="270" applyNumberFormat="0" applyAlignment="0" applyProtection="0"/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0" fontId="87" fillId="50" borderId="272" applyNumberFormat="0" applyAlignment="0" applyProtection="0"/>
    <xf numFmtId="3" fontId="40" fillId="0" borderId="277"/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27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4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0" fontId="131" fillId="105" borderId="270" applyNumberFormat="0" applyAlignment="0" applyProtection="0">
      <alignment vertical="center"/>
    </xf>
    <xf numFmtId="0" fontId="31" fillId="26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19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94" fillId="54" borderId="273" applyBorder="0"/>
    <xf numFmtId="4" fontId="77" fillId="2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74" fillId="2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0" fontId="87" fillId="50" borderId="272" applyNumberFormat="0" applyAlignment="0" applyProtection="0"/>
    <xf numFmtId="4" fontId="73" fillId="2" borderId="270" applyNumberFormat="0" applyProtection="0">
      <alignment vertical="center"/>
    </xf>
    <xf numFmtId="4" fontId="33" fillId="19" borderId="270" applyNumberFormat="0" applyProtection="0">
      <alignment horizontal="right" vertical="center"/>
    </xf>
    <xf numFmtId="0" fontId="94" fillId="54" borderId="273" applyBorder="0"/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125" fillId="92" borderId="274" applyNumberFormat="0" applyAlignment="0" applyProtection="0">
      <alignment vertical="center"/>
    </xf>
    <xf numFmtId="4" fontId="73" fillId="29" borderId="270" applyNumberFormat="0" applyProtection="0">
      <alignment vertical="center"/>
    </xf>
    <xf numFmtId="4" fontId="33" fillId="16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1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0" fontId="91" fillId="48" borderId="272" applyNumberFormat="0" applyAlignment="0" applyProtection="0"/>
    <xf numFmtId="4" fontId="33" fillId="26" borderId="270" applyNumberFormat="0" applyProtection="0">
      <alignment horizontal="left" vertical="center" indent="1"/>
    </xf>
    <xf numFmtId="0" fontId="119" fillId="105" borderId="274" applyNumberFormat="0" applyAlignment="0" applyProtection="0">
      <alignment vertical="center"/>
    </xf>
    <xf numFmtId="4" fontId="74" fillId="2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33" fillId="16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3" fontId="40" fillId="0" borderId="277"/>
    <xf numFmtId="3" fontId="40" fillId="0" borderId="277"/>
    <xf numFmtId="0" fontId="61" fillId="47" borderId="272" applyNumberFormat="0" applyFont="0" applyAlignment="0" applyProtection="0"/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0" fontId="93" fillId="50" borderId="270" applyNumberFormat="0" applyAlignment="0" applyProtection="0"/>
    <xf numFmtId="4" fontId="33" fillId="26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196" fontId="56" fillId="0" borderId="277" applyFill="0" applyBorder="0" applyAlignment="0"/>
    <xf numFmtId="0" fontId="94" fillId="54" borderId="273" applyBorder="0"/>
    <xf numFmtId="0" fontId="131" fillId="105" borderId="270" applyNumberFormat="0" applyAlignment="0" applyProtection="0">
      <alignment vertical="center"/>
    </xf>
    <xf numFmtId="0" fontId="31" fillId="26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10" fontId="61" fillId="11" borderId="277" applyNumberFormat="0" applyBorder="0" applyAlignment="0" applyProtection="0"/>
    <xf numFmtId="0" fontId="119" fillId="105" borderId="274" applyNumberFormat="0" applyAlignment="0" applyProtection="0">
      <alignment vertical="center"/>
    </xf>
    <xf numFmtId="3" fontId="40" fillId="0" borderId="277"/>
    <xf numFmtId="4" fontId="73" fillId="2" borderId="270" applyNumberFormat="0" applyProtection="0">
      <alignment vertical="center"/>
    </xf>
    <xf numFmtId="0" fontId="31" fillId="26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87" fillId="50" borderId="272" applyNumberFormat="0" applyAlignment="0" applyProtection="0"/>
    <xf numFmtId="0" fontId="93" fillId="50" borderId="270" applyNumberFormat="0" applyAlignment="0" applyProtection="0"/>
    <xf numFmtId="4" fontId="33" fillId="17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0" fontId="87" fillId="50" borderId="272" applyNumberFormat="0" applyAlignment="0" applyProtection="0"/>
    <xf numFmtId="3" fontId="40" fillId="0" borderId="277"/>
    <xf numFmtId="4" fontId="33" fillId="15" borderId="270" applyNumberFormat="0" applyProtection="0">
      <alignment horizontal="right" vertical="center"/>
    </xf>
    <xf numFmtId="0" fontId="94" fillId="54" borderId="273" applyBorder="0"/>
    <xf numFmtId="0" fontId="31" fillId="28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0" fontId="93" fillId="50" borderId="270" applyNumberFormat="0" applyAlignment="0" applyProtection="0"/>
    <xf numFmtId="4" fontId="33" fillId="2" borderId="270" applyNumberFormat="0" applyProtection="0">
      <alignment horizontal="left" vertical="center" indent="1"/>
    </xf>
    <xf numFmtId="0" fontId="87" fillId="50" borderId="272" applyNumberFormat="0" applyAlignment="0" applyProtection="0"/>
    <xf numFmtId="4" fontId="3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94" fillId="54" borderId="273" applyBorder="0"/>
    <xf numFmtId="0" fontId="94" fillId="54" borderId="273" applyBorder="0"/>
    <xf numFmtId="0" fontId="31" fillId="28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0" fontId="119" fillId="105" borderId="274" applyNumberFormat="0" applyAlignment="0" applyProtection="0">
      <alignment vertical="center"/>
    </xf>
    <xf numFmtId="4" fontId="33" fillId="19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94" fillId="54" borderId="273" applyBorder="0"/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4" fontId="33" fillId="20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73" fillId="2" borderId="270" applyNumberFormat="0" applyProtection="0">
      <alignment vertical="center"/>
    </xf>
    <xf numFmtId="4" fontId="33" fillId="18" borderId="270" applyNumberFormat="0" applyProtection="0">
      <alignment horizontal="right" vertical="center"/>
    </xf>
    <xf numFmtId="0" fontId="94" fillId="54" borderId="273" applyBorder="0"/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14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1" borderId="270" applyNumberFormat="0" applyProtection="0">
      <alignment horizontal="right" vertical="center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131" fillId="105" borderId="270" applyNumberFormat="0" applyAlignment="0" applyProtection="0">
      <alignment vertical="center"/>
    </xf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72" fillId="1" borderId="278" applyNumberFormat="0" applyFont="0" applyAlignment="0">
      <alignment horizontal="center"/>
    </xf>
    <xf numFmtId="4" fontId="77" fillId="2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24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3" fontId="40" fillId="0" borderId="277"/>
    <xf numFmtId="0" fontId="31" fillId="28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0" fontId="119" fillId="105" borderId="274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4" fontId="33" fillId="20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93" fillId="50" borderId="270" applyNumberFormat="0" applyAlignment="0" applyProtection="0"/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3" fontId="40" fillId="0" borderId="277"/>
    <xf numFmtId="4" fontId="33" fillId="21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87" fillId="50" borderId="272" applyNumberFormat="0" applyAlignment="0" applyProtection="0"/>
    <xf numFmtId="4" fontId="73" fillId="29" borderId="270" applyNumberFormat="0" applyProtection="0">
      <alignment vertical="center"/>
    </xf>
    <xf numFmtId="0" fontId="94" fillId="54" borderId="273" applyBorder="0"/>
    <xf numFmtId="0" fontId="87" fillId="50" borderId="272" applyNumberFormat="0" applyAlignment="0" applyProtection="0"/>
    <xf numFmtId="0" fontId="93" fillId="50" borderId="270" applyNumberFormat="0" applyAlignment="0" applyProtection="0"/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26" borderId="270" applyNumberFormat="0" applyProtection="0">
      <alignment horizontal="left" vertical="center" indent="1"/>
    </xf>
    <xf numFmtId="0" fontId="94" fillId="54" borderId="273" applyBorder="0"/>
    <xf numFmtId="4" fontId="33" fillId="22" borderId="270" applyNumberFormat="0" applyProtection="0">
      <alignment horizontal="right" vertical="center"/>
    </xf>
    <xf numFmtId="0" fontId="119" fillId="105" borderId="274" applyNumberFormat="0" applyAlignment="0" applyProtection="0">
      <alignment vertical="center"/>
    </xf>
    <xf numFmtId="4" fontId="77" fillId="24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72" fillId="1" borderId="278" applyNumberFormat="0" applyFont="0" applyAlignment="0">
      <alignment horizontal="center"/>
    </xf>
    <xf numFmtId="4" fontId="33" fillId="29" borderId="270" applyNumberFormat="0" applyProtection="0">
      <alignment vertical="center"/>
    </xf>
    <xf numFmtId="0" fontId="91" fillId="48" borderId="272" applyNumberFormat="0" applyAlignment="0" applyProtection="0"/>
    <xf numFmtId="3" fontId="40" fillId="0" borderId="277"/>
    <xf numFmtId="0" fontId="31" fillId="28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73" fillId="2" borderId="270" applyNumberFormat="0" applyProtection="0">
      <alignment vertical="center"/>
    </xf>
    <xf numFmtId="4" fontId="33" fillId="19" borderId="270" applyNumberFormat="0" applyProtection="0">
      <alignment horizontal="right" vertical="center"/>
    </xf>
    <xf numFmtId="0" fontId="94" fillId="54" borderId="273" applyBorder="0"/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91" fillId="48" borderId="272" applyNumberFormat="0" applyAlignment="0" applyProtection="0"/>
    <xf numFmtId="0" fontId="93" fillId="50" borderId="270" applyNumberFormat="0" applyAlignment="0" applyProtection="0"/>
    <xf numFmtId="4" fontId="33" fillId="14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74" fillId="23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4" fontId="33" fillId="21" borderId="270" applyNumberFormat="0" applyProtection="0">
      <alignment horizontal="right" vertical="center"/>
    </xf>
    <xf numFmtId="4" fontId="33" fillId="26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4" fontId="33" fillId="24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0" fontId="91" fillId="48" borderId="272" applyNumberFormat="0" applyAlignment="0" applyProtection="0"/>
    <xf numFmtId="4" fontId="33" fillId="14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91" fillId="48" borderId="272" applyNumberFormat="0" applyAlignment="0" applyProtection="0"/>
    <xf numFmtId="4" fontId="73" fillId="2" borderId="270" applyNumberFormat="0" applyProtection="0">
      <alignment vertical="center"/>
    </xf>
    <xf numFmtId="4" fontId="33" fillId="17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3" fontId="40" fillId="0" borderId="277"/>
    <xf numFmtId="4" fontId="33" fillId="29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91" fillId="48" borderId="272" applyNumberFormat="0" applyAlignment="0" applyProtection="0"/>
    <xf numFmtId="196" fontId="56" fillId="0" borderId="277" applyFill="0" applyBorder="0" applyAlignment="0"/>
    <xf numFmtId="4" fontId="33" fillId="29" borderId="270" applyNumberFormat="0" applyProtection="0">
      <alignment vertical="center"/>
    </xf>
    <xf numFmtId="0" fontId="31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73" fillId="24" borderId="270" applyNumberFormat="0" applyProtection="0">
      <alignment horizontal="right" vertical="center"/>
    </xf>
    <xf numFmtId="3" fontId="40" fillId="0" borderId="277"/>
    <xf numFmtId="4" fontId="33" fillId="29" borderId="270" applyNumberFormat="0" applyProtection="0">
      <alignment horizontal="left" vertical="center" indent="1"/>
    </xf>
    <xf numFmtId="0" fontId="87" fillId="50" borderId="272" applyNumberFormat="0" applyAlignment="0" applyProtection="0"/>
    <xf numFmtId="0" fontId="31" fillId="1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0" fontId="94" fillId="54" borderId="273" applyBorder="0"/>
    <xf numFmtId="0" fontId="87" fillId="50" borderId="272" applyNumberFormat="0" applyAlignment="0" applyProtection="0"/>
    <xf numFmtId="0" fontId="93" fillId="50" borderId="270" applyNumberFormat="0" applyAlignment="0" applyProtection="0"/>
    <xf numFmtId="0" fontId="31" fillId="13" borderId="270" applyNumberFormat="0" applyProtection="0">
      <alignment horizontal="left" vertical="center" indent="1"/>
    </xf>
    <xf numFmtId="3" fontId="40" fillId="0" borderId="277"/>
    <xf numFmtId="4" fontId="33" fillId="29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4" fontId="33" fillId="2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0" fontId="94" fillId="54" borderId="273" applyBorder="0"/>
    <xf numFmtId="4" fontId="33" fillId="2" borderId="270" applyNumberFormat="0" applyProtection="0">
      <alignment vertical="center"/>
    </xf>
    <xf numFmtId="4" fontId="74" fillId="23" borderId="270" applyNumberFormat="0" applyProtection="0">
      <alignment horizontal="left" vertical="center" indent="1"/>
    </xf>
    <xf numFmtId="0" fontId="87" fillId="50" borderId="272" applyNumberFormat="0" applyAlignment="0" applyProtection="0"/>
    <xf numFmtId="0" fontId="87" fillId="50" borderId="272" applyNumberFormat="0" applyAlignment="0" applyProtection="0"/>
    <xf numFmtId="4" fontId="3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87" fillId="50" borderId="272" applyNumberFormat="0" applyAlignment="0" applyProtection="0"/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196" fontId="56" fillId="0" borderId="277" applyFill="0" applyBorder="0" applyAlignment="0"/>
    <xf numFmtId="4" fontId="33" fillId="19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3" fontId="40" fillId="0" borderId="277"/>
    <xf numFmtId="0" fontId="31" fillId="26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14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0" fontId="63" fillId="0" borderId="278">
      <alignment horizontal="left" vertical="center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24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0" fontId="91" fillId="48" borderId="272" applyNumberFormat="0" applyAlignment="0" applyProtection="0"/>
    <xf numFmtId="4" fontId="33" fillId="14" borderId="270" applyNumberFormat="0" applyProtection="0">
      <alignment horizontal="right" vertical="center"/>
    </xf>
    <xf numFmtId="0" fontId="91" fillId="48" borderId="272" applyNumberFormat="0" applyAlignment="0" applyProtection="0"/>
    <xf numFmtId="4" fontId="33" fillId="21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3" fontId="40" fillId="0" borderId="277"/>
    <xf numFmtId="4" fontId="73" fillId="2" borderId="270" applyNumberFormat="0" applyProtection="0">
      <alignment vertical="center"/>
    </xf>
    <xf numFmtId="4" fontId="33" fillId="18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3" fontId="40" fillId="0" borderId="277"/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3" fontId="40" fillId="0" borderId="277"/>
    <xf numFmtId="0" fontId="31" fillId="28" borderId="270" applyNumberFormat="0" applyProtection="0">
      <alignment horizontal="left" vertical="center" indent="1"/>
    </xf>
    <xf numFmtId="3" fontId="40" fillId="0" borderId="277"/>
    <xf numFmtId="3" fontId="40" fillId="0" borderId="277"/>
    <xf numFmtId="4" fontId="33" fillId="24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9" borderId="270" applyNumberFormat="0" applyProtection="0">
      <alignment horizontal="left" vertical="center" indent="1"/>
    </xf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4" fontId="33" fillId="21" borderId="270" applyNumberFormat="0" applyProtection="0">
      <alignment horizontal="right" vertical="center"/>
    </xf>
    <xf numFmtId="196" fontId="56" fillId="0" borderId="277" applyFill="0" applyBorder="0" applyAlignment="0"/>
    <xf numFmtId="0" fontId="63" fillId="0" borderId="278">
      <alignment horizontal="left" vertical="center"/>
    </xf>
    <xf numFmtId="0" fontId="63" fillId="0" borderId="278">
      <alignment horizontal="left" vertical="center"/>
    </xf>
    <xf numFmtId="0" fontId="31" fillId="13" borderId="270" applyNumberFormat="0" applyProtection="0">
      <alignment horizontal="left" vertical="center" indent="1"/>
    </xf>
    <xf numFmtId="0" fontId="91" fillId="48" borderId="272" applyNumberFormat="0" applyAlignment="0" applyProtection="0"/>
    <xf numFmtId="10" fontId="61" fillId="11" borderId="277" applyNumberFormat="0" applyBorder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9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61" fillId="55" borderId="277"/>
    <xf numFmtId="0" fontId="61" fillId="55" borderId="277"/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72" fillId="1" borderId="278" applyNumberFormat="0" applyFont="0" applyAlignment="0">
      <alignment horizontal="center"/>
    </xf>
    <xf numFmtId="0" fontId="72" fillId="1" borderId="278" applyNumberFormat="0" applyFont="0" applyAlignment="0">
      <alignment horizontal="center"/>
    </xf>
    <xf numFmtId="0" fontId="61" fillId="47" borderId="272" applyNumberFormat="0" applyFont="0" applyAlignment="0" applyProtection="0"/>
    <xf numFmtId="4" fontId="33" fillId="19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196" fontId="56" fillId="0" borderId="277" applyFill="0" applyBorder="0" applyAlignment="0"/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21" fillId="8" borderId="275" applyNumberFormat="0" applyFont="0" applyAlignment="0" applyProtection="0">
      <alignment vertical="center"/>
    </xf>
    <xf numFmtId="4" fontId="33" fillId="20" borderId="270" applyNumberFormat="0" applyProtection="0">
      <alignment horizontal="right" vertical="center"/>
    </xf>
    <xf numFmtId="0" fontId="87" fillId="50" borderId="272" applyNumberFormat="0" applyAlignment="0" applyProtection="0"/>
    <xf numFmtId="4" fontId="33" fillId="17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33" fillId="24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87" fillId="50" borderId="272" applyNumberFormat="0" applyAlignment="0" applyProtection="0"/>
    <xf numFmtId="4" fontId="73" fillId="2" borderId="270" applyNumberFormat="0" applyProtection="0">
      <alignment vertical="center"/>
    </xf>
    <xf numFmtId="4" fontId="33" fillId="16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0" fontId="91" fillId="48" borderId="272" applyNumberFormat="0" applyAlignment="0" applyProtection="0"/>
    <xf numFmtId="4" fontId="33" fillId="15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19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0" fontId="87" fillId="50" borderId="272" applyNumberFormat="0" applyAlignment="0" applyProtection="0"/>
    <xf numFmtId="4" fontId="33" fillId="16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4" fontId="74" fillId="23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73" fillId="2" borderId="270" applyNumberFormat="0" applyProtection="0">
      <alignment vertical="center"/>
    </xf>
    <xf numFmtId="4" fontId="74" fillId="2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0" fontId="94" fillId="54" borderId="273" applyBorder="0"/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15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15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0" fontId="93" fillId="50" borderId="270" applyNumberFormat="0" applyAlignment="0" applyProtection="0"/>
    <xf numFmtId="0" fontId="31" fillId="1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4" fontId="33" fillId="29" borderId="270" applyNumberFormat="0" applyProtection="0">
      <alignment vertical="center"/>
    </xf>
    <xf numFmtId="0" fontId="63" fillId="0" borderId="278">
      <alignment horizontal="lef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72" fillId="1" borderId="278" applyNumberFormat="0" applyFont="0" applyAlignment="0">
      <alignment horizontal="center"/>
    </xf>
    <xf numFmtId="3" fontId="40" fillId="0" borderId="277"/>
    <xf numFmtId="3" fontId="40" fillId="0" borderId="277"/>
    <xf numFmtId="3" fontId="40" fillId="0" borderId="277"/>
    <xf numFmtId="3" fontId="40" fillId="0" borderId="277"/>
    <xf numFmtId="3" fontId="40" fillId="0" borderId="277"/>
    <xf numFmtId="3" fontId="40" fillId="0" borderId="277"/>
    <xf numFmtId="196" fontId="56" fillId="0" borderId="277" applyFill="0" applyBorder="0" applyAlignment="0"/>
    <xf numFmtId="196" fontId="56" fillId="0" borderId="277" applyFill="0" applyBorder="0" applyAlignment="0"/>
    <xf numFmtId="10" fontId="61" fillId="11" borderId="277" applyNumberFormat="0" applyBorder="0" applyAlignment="0" applyProtection="0"/>
    <xf numFmtId="10" fontId="61" fillId="11" borderId="277" applyNumberFormat="0" applyBorder="0" applyAlignment="0" applyProtection="0"/>
    <xf numFmtId="0" fontId="61" fillId="55" borderId="277"/>
    <xf numFmtId="0" fontId="61" fillId="55" borderId="277"/>
    <xf numFmtId="4" fontId="3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94" fillId="54" borderId="273" applyBorder="0"/>
    <xf numFmtId="3" fontId="40" fillId="0" borderId="277"/>
    <xf numFmtId="4" fontId="33" fillId="26" borderId="270" applyNumberFormat="0" applyProtection="0">
      <alignment horizontal="left" vertical="center" indent="1"/>
    </xf>
    <xf numFmtId="0" fontId="93" fillId="50" borderId="270" applyNumberFormat="0" applyAlignment="0" applyProtection="0"/>
    <xf numFmtId="0" fontId="91" fillId="48" borderId="272" applyNumberFormat="0" applyAlignment="0" applyProtection="0"/>
    <xf numFmtId="0" fontId="119" fillId="105" borderId="274" applyNumberFormat="0" applyAlignment="0" applyProtection="0">
      <alignment vertical="center"/>
    </xf>
    <xf numFmtId="4" fontId="73" fillId="24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15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3" fontId="40" fillId="0" borderId="277"/>
    <xf numFmtId="4" fontId="74" fillId="23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33" fillId="21" borderId="270" applyNumberFormat="0" applyProtection="0">
      <alignment horizontal="right" vertical="center"/>
    </xf>
    <xf numFmtId="4" fontId="33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125" fillId="92" borderId="274" applyNumberFormat="0" applyAlignment="0" applyProtection="0">
      <alignment vertical="center"/>
    </xf>
    <xf numFmtId="10" fontId="61" fillId="11" borderId="277" applyNumberFormat="0" applyBorder="0" applyAlignment="0" applyProtection="0"/>
    <xf numFmtId="4" fontId="33" fillId="15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93" fillId="50" borderId="270" applyNumberFormat="0" applyAlignment="0" applyProtection="0"/>
    <xf numFmtId="0" fontId="31" fillId="13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14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0" fontId="87" fillId="50" borderId="272" applyNumberFormat="0" applyAlignment="0" applyProtection="0"/>
    <xf numFmtId="4" fontId="33" fillId="16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91" fillId="48" borderId="272" applyNumberFormat="0" applyAlignment="0" applyProtection="0"/>
    <xf numFmtId="4" fontId="33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7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18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24" borderId="271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33" fillId="21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91" fillId="48" borderId="272" applyNumberFormat="0" applyAlignment="0" applyProtection="0"/>
    <xf numFmtId="0" fontId="31" fillId="27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94" fillId="54" borderId="273" applyBorder="0"/>
    <xf numFmtId="4" fontId="33" fillId="20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26" borderId="270" applyNumberFormat="0" applyProtection="0">
      <alignment horizontal="left" vertical="center" indent="1"/>
    </xf>
    <xf numFmtId="0" fontId="63" fillId="0" borderId="278">
      <alignment horizontal="left"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72" fillId="1" borderId="278" applyNumberFormat="0" applyFont="0" applyAlignment="0">
      <alignment horizontal="center"/>
    </xf>
    <xf numFmtId="4" fontId="33" fillId="29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61" fillId="47" borderId="272" applyNumberFormat="0" applyFont="0" applyAlignment="0" applyProtection="0"/>
    <xf numFmtId="0" fontId="31" fillId="27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93" fillId="50" borderId="270" applyNumberFormat="0" applyAlignment="0" applyProtection="0"/>
    <xf numFmtId="0" fontId="93" fillId="50" borderId="270" applyNumberFormat="0" applyAlignment="0" applyProtection="0"/>
    <xf numFmtId="3" fontId="40" fillId="0" borderId="277"/>
    <xf numFmtId="0" fontId="31" fillId="13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4" fontId="33" fillId="22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125" fillId="92" borderId="274" applyNumberFormat="0" applyAlignment="0" applyProtection="0">
      <alignment vertical="center"/>
    </xf>
    <xf numFmtId="3" fontId="40" fillId="0" borderId="277"/>
    <xf numFmtId="4" fontId="33" fillId="18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93" fillId="50" borderId="270" applyNumberFormat="0" applyAlignment="0" applyProtection="0"/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0" fontId="91" fillId="48" borderId="272" applyNumberFormat="0" applyAlignment="0" applyProtection="0"/>
    <xf numFmtId="0" fontId="31" fillId="28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72" fillId="1" borderId="278" applyNumberFormat="0" applyFont="0" applyAlignment="0">
      <alignment horizontal="center"/>
    </xf>
    <xf numFmtId="4" fontId="33" fillId="20" borderId="270" applyNumberFormat="0" applyProtection="0">
      <alignment horizontal="right" vertical="center"/>
    </xf>
    <xf numFmtId="0" fontId="91" fillId="48" borderId="272" applyNumberFormat="0" applyAlignment="0" applyProtection="0"/>
    <xf numFmtId="4" fontId="77" fillId="24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0" fontId="87" fillId="50" borderId="272" applyNumberFormat="0" applyAlignment="0" applyProtection="0"/>
    <xf numFmtId="0" fontId="114" fillId="0" borderId="276" applyNumberFormat="0" applyFill="0" applyAlignment="0" applyProtection="0">
      <alignment vertical="center"/>
    </xf>
    <xf numFmtId="3" fontId="40" fillId="0" borderId="277"/>
    <xf numFmtId="0" fontId="31" fillId="26" borderId="270" applyNumberFormat="0" applyProtection="0">
      <alignment horizontal="left" vertical="center" indent="1"/>
    </xf>
    <xf numFmtId="0" fontId="94" fillId="54" borderId="273" applyBorder="0"/>
    <xf numFmtId="4" fontId="33" fillId="19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19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87" fillId="50" borderId="272" applyNumberFormat="0" applyAlignment="0" applyProtection="0"/>
    <xf numFmtId="0" fontId="21" fillId="8" borderId="275" applyNumberFormat="0" applyFont="0" applyAlignmen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0" fontId="91" fillId="48" borderId="272" applyNumberFormat="0" applyAlignment="0" applyProtection="0"/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31" fillId="13" borderId="270" applyNumberFormat="0" applyProtection="0">
      <alignment horizontal="left" vertical="center" indent="1"/>
    </xf>
    <xf numFmtId="0" fontId="63" fillId="0" borderId="278">
      <alignment horizontal="left" vertical="center"/>
    </xf>
    <xf numFmtId="0" fontId="63" fillId="0" borderId="278">
      <alignment horizontal="left" vertical="center"/>
    </xf>
    <xf numFmtId="4" fontId="33" fillId="14" borderId="270" applyNumberFormat="0" applyProtection="0">
      <alignment horizontal="right"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31" fillId="28" borderId="270" applyNumberFormat="0" applyProtection="0">
      <alignment horizontal="left" vertical="center" indent="1"/>
    </xf>
    <xf numFmtId="0" fontId="94" fillId="54" borderId="273" applyBorder="0"/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31" fillId="13" borderId="270" applyNumberFormat="0" applyProtection="0">
      <alignment horizontal="left" vertical="center" indent="1"/>
    </xf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21" fillId="8" borderId="275" applyNumberFormat="0" applyFont="0" applyAlignment="0" applyProtection="0">
      <alignment vertical="center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72" fillId="1" borderId="278" applyNumberFormat="0" applyFont="0" applyAlignment="0">
      <alignment horizontal="center"/>
    </xf>
    <xf numFmtId="0" fontId="72" fillId="1" borderId="278" applyNumberFormat="0" applyFont="0" applyAlignment="0">
      <alignment horizontal="center"/>
    </xf>
    <xf numFmtId="4" fontId="33" fillId="2" borderId="270" applyNumberFormat="0" applyProtection="0">
      <alignment vertical="center"/>
    </xf>
    <xf numFmtId="4" fontId="77" fillId="24" borderId="270" applyNumberFormat="0" applyProtection="0">
      <alignment horizontal="right" vertical="center"/>
    </xf>
    <xf numFmtId="0" fontId="63" fillId="0" borderId="278">
      <alignment horizontal="left" vertical="center"/>
    </xf>
    <xf numFmtId="0" fontId="31" fillId="26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4" borderId="271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3" fontId="40" fillId="0" borderId="277"/>
    <xf numFmtId="0" fontId="61" fillId="47" borderId="272" applyNumberFormat="0" applyFont="0" applyAlignment="0" applyProtection="0"/>
    <xf numFmtId="0" fontId="63" fillId="0" borderId="278">
      <alignment horizontal="left" vertical="center"/>
    </xf>
    <xf numFmtId="0" fontId="61" fillId="55" borderId="277"/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94" fillId="54" borderId="273" applyBorder="0"/>
    <xf numFmtId="0" fontId="93" fillId="50" borderId="270" applyNumberFormat="0" applyAlignment="0" applyProtection="0"/>
    <xf numFmtId="4" fontId="33" fillId="19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24" borderId="271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0" fontId="61" fillId="55" borderId="277"/>
    <xf numFmtId="4" fontId="33" fillId="2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16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196" fontId="56" fillId="0" borderId="277" applyFill="0" applyBorder="0" applyAlignment="0"/>
    <xf numFmtId="4" fontId="77" fillId="24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21" fillId="8" borderId="275" applyNumberFormat="0" applyFont="0" applyAlignmen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0" fontId="61" fillId="55" borderId="277"/>
    <xf numFmtId="4" fontId="33" fillId="15" borderId="270" applyNumberFormat="0" applyProtection="0">
      <alignment horizontal="right" vertical="center"/>
    </xf>
    <xf numFmtId="0" fontId="61" fillId="47" borderId="272" applyNumberFormat="0" applyFont="0" applyAlignment="0" applyProtection="0"/>
    <xf numFmtId="4" fontId="7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93" fillId="50" borderId="270" applyNumberFormat="0" applyAlignment="0" applyProtection="0"/>
    <xf numFmtId="0" fontId="31" fillId="13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3" fontId="40" fillId="0" borderId="277"/>
    <xf numFmtId="4" fontId="33" fillId="29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0" fontId="72" fillId="1" borderId="278" applyNumberFormat="0" applyFont="0" applyAlignment="0">
      <alignment horizontal="center"/>
    </xf>
    <xf numFmtId="4" fontId="33" fillId="1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61" fillId="55" borderId="277"/>
    <xf numFmtId="4" fontId="33" fillId="2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94" fillId="54" borderId="273" applyBorder="0"/>
    <xf numFmtId="0" fontId="31" fillId="28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3" fontId="40" fillId="0" borderId="277"/>
    <xf numFmtId="0" fontId="87" fillId="50" borderId="272" applyNumberFormat="0" applyAlignment="0" applyProtection="0"/>
    <xf numFmtId="4" fontId="33" fillId="18" borderId="270" applyNumberFormat="0" applyProtection="0">
      <alignment horizontal="right" vertical="center"/>
    </xf>
    <xf numFmtId="4" fontId="33" fillId="29" borderId="270" applyNumberFormat="0" applyProtection="0">
      <alignment vertical="center"/>
    </xf>
    <xf numFmtId="4" fontId="33" fillId="15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87" fillId="50" borderId="272" applyNumberFormat="0" applyAlignment="0" applyProtection="0"/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87" fillId="50" borderId="272" applyNumberFormat="0" applyAlignment="0" applyProtection="0"/>
    <xf numFmtId="0" fontId="31" fillId="13" borderId="270" applyNumberFormat="0" applyProtection="0">
      <alignment horizontal="left" vertical="center" indent="1"/>
    </xf>
    <xf numFmtId="10" fontId="61" fillId="11" borderId="277" applyNumberFormat="0" applyBorder="0" applyAlignment="0" applyProtection="0"/>
    <xf numFmtId="4" fontId="33" fillId="22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0" fontId="94" fillId="54" borderId="273" applyBorder="0"/>
    <xf numFmtId="4" fontId="73" fillId="2" borderId="270" applyNumberFormat="0" applyProtection="0">
      <alignment vertical="center"/>
    </xf>
    <xf numFmtId="0" fontId="61" fillId="47" borderId="272" applyNumberFormat="0" applyFont="0" applyAlignment="0" applyProtection="0"/>
    <xf numFmtId="4" fontId="73" fillId="2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0" fontId="31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4" fontId="73" fillId="29" borderId="270" applyNumberFormat="0" applyProtection="0">
      <alignment vertical="center"/>
    </xf>
    <xf numFmtId="4" fontId="33" fillId="22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29" borderId="270" applyNumberFormat="0" applyProtection="0">
      <alignment vertical="center"/>
    </xf>
    <xf numFmtId="0" fontId="31" fillId="28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87" fillId="50" borderId="272" applyNumberFormat="0" applyAlignment="0" applyProtection="0"/>
    <xf numFmtId="4" fontId="33" fillId="18" borderId="270" applyNumberFormat="0" applyProtection="0">
      <alignment horizontal="right" vertical="center"/>
    </xf>
    <xf numFmtId="0" fontId="94" fillId="54" borderId="273" applyBorder="0"/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74" fillId="23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0" fontId="21" fillId="8" borderId="275" applyNumberFormat="0" applyFont="0" applyAlignment="0" applyProtection="0">
      <alignment vertical="center"/>
    </xf>
    <xf numFmtId="4" fontId="33" fillId="14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4" fontId="33" fillId="20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125" fillId="92" borderId="274" applyNumberFormat="0" applyAlignment="0" applyProtection="0">
      <alignment vertical="center"/>
    </xf>
    <xf numFmtId="4" fontId="33" fillId="2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4" fontId="33" fillId="29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4" fontId="33" fillId="19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94" fillId="54" borderId="273" applyBorder="0"/>
    <xf numFmtId="4" fontId="73" fillId="2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33" fillId="22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3" fontId="40" fillId="0" borderId="277"/>
    <xf numFmtId="3" fontId="40" fillId="0" borderId="277"/>
    <xf numFmtId="3" fontId="40" fillId="0" borderId="277"/>
    <xf numFmtId="3" fontId="40" fillId="0" borderId="277"/>
    <xf numFmtId="3" fontId="40" fillId="0" borderId="277"/>
    <xf numFmtId="3" fontId="40" fillId="0" borderId="277"/>
    <xf numFmtId="196" fontId="56" fillId="0" borderId="277" applyFill="0" applyBorder="0" applyAlignment="0"/>
    <xf numFmtId="196" fontId="56" fillId="0" borderId="277" applyFill="0" applyBorder="0" applyAlignment="0"/>
    <xf numFmtId="10" fontId="61" fillId="11" borderId="277" applyNumberFormat="0" applyBorder="0" applyAlignment="0" applyProtection="0"/>
    <xf numFmtId="10" fontId="61" fillId="11" borderId="277" applyNumberFormat="0" applyBorder="0" applyAlignment="0" applyProtection="0"/>
    <xf numFmtId="0" fontId="61" fillId="55" borderId="277"/>
    <xf numFmtId="0" fontId="61" fillId="55" borderId="277"/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0" fontId="31" fillId="27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17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3" fontId="40" fillId="0" borderId="277"/>
    <xf numFmtId="4" fontId="73" fillId="29" borderId="270" applyNumberFormat="0" applyProtection="0">
      <alignment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87" fillId="50" borderId="272" applyNumberFormat="0" applyAlignment="0" applyProtection="0"/>
    <xf numFmtId="4" fontId="33" fillId="29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94" fillId="54" borderId="273" applyBorder="0"/>
    <xf numFmtId="4" fontId="74" fillId="2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26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15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74" fillId="2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77" fillId="24" borderId="270" applyNumberFormat="0" applyProtection="0">
      <alignment horizontal="right" vertical="center"/>
    </xf>
    <xf numFmtId="0" fontId="91" fillId="48" borderId="272" applyNumberFormat="0" applyAlignment="0" applyProtection="0"/>
    <xf numFmtId="0" fontId="87" fillId="50" borderId="272" applyNumberFormat="0" applyAlignment="0" applyProtection="0"/>
    <xf numFmtId="4" fontId="33" fillId="2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72" fillId="1" borderId="278" applyNumberFormat="0" applyFont="0" applyAlignment="0">
      <alignment horizontal="center"/>
    </xf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21" fillId="8" borderId="275" applyNumberFormat="0" applyFont="0" applyAlignment="0" applyProtection="0">
      <alignment vertical="center"/>
    </xf>
    <xf numFmtId="4" fontId="33" fillId="29" borderId="270" applyNumberFormat="0" applyProtection="0">
      <alignment horizontal="left" vertical="center" indent="1"/>
    </xf>
    <xf numFmtId="0" fontId="93" fillId="50" borderId="270" applyNumberFormat="0" applyAlignment="0" applyProtection="0"/>
    <xf numFmtId="0" fontId="31" fillId="27" borderId="270" applyNumberFormat="0" applyProtection="0">
      <alignment horizontal="left" vertical="center" indent="1"/>
    </xf>
    <xf numFmtId="0" fontId="119" fillId="105" borderId="274" applyNumberFormat="0" applyAlignmen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1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131" fillId="105" borderId="270" applyNumberFormat="0" applyAlignment="0" applyProtection="0">
      <alignment vertical="center"/>
    </xf>
    <xf numFmtId="0" fontId="63" fillId="0" borderId="278">
      <alignment horizontal="left"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72" fillId="1" borderId="278" applyNumberFormat="0" applyFont="0" applyAlignment="0">
      <alignment horizontal="center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" borderId="270" applyNumberFormat="0" applyProtection="0">
      <alignment vertical="center"/>
    </xf>
    <xf numFmtId="4" fontId="33" fillId="24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131" fillId="105" borderId="270" applyNumberFormat="0" applyAlignment="0" applyProtection="0">
      <alignment vertical="center"/>
    </xf>
    <xf numFmtId="0" fontId="131" fillId="105" borderId="270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63" fillId="0" borderId="278">
      <alignment horizontal="left" vertical="center"/>
    </xf>
    <xf numFmtId="0" fontId="63" fillId="0" borderId="278">
      <alignment horizontal="left"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72" fillId="1" borderId="278" applyNumberFormat="0" applyFont="0" applyAlignment="0">
      <alignment horizontal="center"/>
    </xf>
    <xf numFmtId="0" fontId="72" fillId="1" borderId="278" applyNumberFormat="0" applyFont="0" applyAlignment="0">
      <alignment horizontal="center"/>
    </xf>
    <xf numFmtId="4" fontId="33" fillId="17" borderId="270" applyNumberFormat="0" applyProtection="0">
      <alignment horizontal="right" vertical="center"/>
    </xf>
    <xf numFmtId="0" fontId="63" fillId="0" borderId="278">
      <alignment horizontal="left" vertical="center"/>
    </xf>
    <xf numFmtId="0" fontId="31" fillId="27" borderId="270" applyNumberFormat="0" applyProtection="0">
      <alignment horizontal="left" vertical="center" indent="1"/>
    </xf>
    <xf numFmtId="0" fontId="94" fillId="54" borderId="273" applyBorder="0"/>
    <xf numFmtId="0" fontId="31" fillId="13" borderId="270" applyNumberFormat="0" applyProtection="0">
      <alignment horizontal="left" vertical="center" indent="1"/>
    </xf>
    <xf numFmtId="0" fontId="114" fillId="0" borderId="276" applyNumberFormat="0" applyFill="0" applyAlignment="0" applyProtection="0">
      <alignment vertical="center"/>
    </xf>
    <xf numFmtId="0" fontId="61" fillId="47" borderId="272" applyNumberFormat="0" applyFont="0" applyAlignment="0" applyProtection="0"/>
    <xf numFmtId="4" fontId="33" fillId="24" borderId="270" applyNumberFormat="0" applyProtection="0">
      <alignment horizontal="right" vertical="center"/>
    </xf>
    <xf numFmtId="0" fontId="91" fillId="48" borderId="272" applyNumberFormat="0" applyAlignment="0" applyProtection="0"/>
    <xf numFmtId="4" fontId="33" fillId="21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4" fontId="33" fillId="15" borderId="270" applyNumberFormat="0" applyProtection="0">
      <alignment horizontal="right" vertical="center"/>
    </xf>
    <xf numFmtId="0" fontId="93" fillId="50" borderId="270" applyNumberFormat="0" applyAlignment="0" applyProtection="0"/>
    <xf numFmtId="0" fontId="61" fillId="47" borderId="272" applyNumberFormat="0" applyFont="0" applyAlignment="0" applyProtection="0"/>
    <xf numFmtId="0" fontId="93" fillId="50" borderId="270" applyNumberFormat="0" applyAlignment="0" applyProtection="0"/>
    <xf numFmtId="0" fontId="61" fillId="47" borderId="272" applyNumberFormat="0" applyFont="0" applyAlignment="0" applyProtection="0"/>
    <xf numFmtId="4" fontId="33" fillId="1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33" fillId="19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119" fillId="105" borderId="274" applyNumberFormat="0" applyAlignment="0" applyProtection="0">
      <alignment vertical="center"/>
    </xf>
    <xf numFmtId="4" fontId="33" fillId="16" borderId="270" applyNumberFormat="0" applyProtection="0">
      <alignment horizontal="right" vertical="center"/>
    </xf>
    <xf numFmtId="0" fontId="61" fillId="55" borderId="277"/>
    <xf numFmtId="4" fontId="33" fillId="2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3" fontId="40" fillId="0" borderId="277"/>
    <xf numFmtId="0" fontId="91" fillId="48" borderId="272" applyNumberFormat="0" applyAlignment="0" applyProtection="0"/>
    <xf numFmtId="10" fontId="61" fillId="11" borderId="277" applyNumberFormat="0" applyBorder="0" applyAlignment="0" applyProtection="0"/>
    <xf numFmtId="4" fontId="33" fillId="15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3" fontId="40" fillId="0" borderId="277"/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1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10" fontId="61" fillId="11" borderId="277" applyNumberFormat="0" applyBorder="0" applyAlignment="0" applyProtection="0"/>
    <xf numFmtId="4" fontId="33" fillId="24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4" fontId="33" fillId="18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4" fontId="33" fillId="22" borderId="270" applyNumberFormat="0" applyProtection="0">
      <alignment horizontal="right" vertical="center"/>
    </xf>
    <xf numFmtId="0" fontId="91" fillId="48" borderId="272" applyNumberFormat="0" applyAlignment="0" applyProtection="0"/>
    <xf numFmtId="0" fontId="31" fillId="28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91" fillId="48" borderId="272" applyNumberFormat="0" applyAlignment="0" applyProtection="0"/>
    <xf numFmtId="4" fontId="33" fillId="17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114" fillId="0" borderId="276" applyNumberFormat="0" applyFill="0" applyAlignment="0" applyProtection="0">
      <alignment vertical="center"/>
    </xf>
    <xf numFmtId="0" fontId="91" fillId="48" borderId="272" applyNumberFormat="0" applyAlignment="0" applyProtection="0"/>
    <xf numFmtId="0" fontId="87" fillId="50" borderId="272" applyNumberFormat="0" applyAlignment="0" applyProtection="0"/>
    <xf numFmtId="4" fontId="33" fillId="26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3" fontId="40" fillId="0" borderId="277"/>
    <xf numFmtId="4" fontId="33" fillId="24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0" fontId="125" fillId="92" borderId="274" applyNumberFormat="0" applyAlignment="0" applyProtection="0">
      <alignment vertical="center"/>
    </xf>
    <xf numFmtId="0" fontId="87" fillId="50" borderId="272" applyNumberFormat="0" applyAlignment="0" applyProtection="0"/>
    <xf numFmtId="0" fontId="31" fillId="28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4" fontId="33" fillId="15" borderId="270" applyNumberFormat="0" applyProtection="0">
      <alignment horizontal="right" vertical="center"/>
    </xf>
    <xf numFmtId="0" fontId="72" fillId="1" borderId="278" applyNumberFormat="0" applyFont="0" applyAlignment="0">
      <alignment horizontal="center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4" fontId="33" fillId="20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196" fontId="56" fillId="0" borderId="277" applyFill="0" applyBorder="0" applyAlignment="0"/>
    <xf numFmtId="4" fontId="33" fillId="22" borderId="270" applyNumberFormat="0" applyProtection="0">
      <alignment horizontal="right" vertical="center"/>
    </xf>
    <xf numFmtId="0" fontId="94" fillId="54" borderId="273" applyBorder="0"/>
    <xf numFmtId="4" fontId="33" fillId="18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114" fillId="0" borderId="276" applyNumberFormat="0" applyFill="0" applyAlignment="0" applyProtection="0">
      <alignment vertical="center"/>
    </xf>
    <xf numFmtId="4" fontId="33" fillId="20" borderId="270" applyNumberFormat="0" applyProtection="0">
      <alignment horizontal="right" vertical="center"/>
    </xf>
    <xf numFmtId="0" fontId="93" fillId="50" borderId="270" applyNumberFormat="0" applyAlignment="0" applyProtection="0"/>
    <xf numFmtId="0" fontId="91" fillId="48" borderId="272" applyNumberFormat="0" applyAlignment="0" applyProtection="0"/>
    <xf numFmtId="4" fontId="33" fillId="24" borderId="271" applyNumberFormat="0" applyProtection="0">
      <alignment horizontal="left" vertical="center" indent="1"/>
    </xf>
    <xf numFmtId="0" fontId="21" fillId="8" borderId="275" applyNumberFormat="0" applyFont="0" applyAlignment="0" applyProtection="0">
      <alignment vertical="center"/>
    </xf>
    <xf numFmtId="0" fontId="61" fillId="47" borderId="272" applyNumberFormat="0" applyFont="0" applyAlignment="0" applyProtection="0"/>
    <xf numFmtId="0" fontId="31" fillId="28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73" fillId="24" borderId="270" applyNumberFormat="0" applyProtection="0">
      <alignment horizontal="right" vertical="center"/>
    </xf>
    <xf numFmtId="0" fontId="94" fillId="54" borderId="273" applyBorder="0"/>
    <xf numFmtId="4" fontId="33" fillId="1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94" fillId="54" borderId="273" applyBorder="0"/>
    <xf numFmtId="0" fontId="31" fillId="26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4" fontId="73" fillId="24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0" fontId="63" fillId="0" borderId="278">
      <alignment horizontal="left" vertical="center"/>
    </xf>
    <xf numFmtId="0" fontId="91" fillId="48" borderId="272" applyNumberFormat="0" applyAlignment="0" applyProtection="0"/>
    <xf numFmtId="0" fontId="31" fillId="28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0" fontId="94" fillId="54" borderId="273" applyBorder="0"/>
    <xf numFmtId="0" fontId="94" fillId="54" borderId="273" applyBorder="0"/>
    <xf numFmtId="4" fontId="33" fillId="24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72" fillId="1" borderId="278" applyNumberFormat="0" applyFont="0" applyAlignment="0">
      <alignment horizontal="center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31" fillId="27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0" fontId="94" fillId="54" borderId="273" applyBorder="0"/>
    <xf numFmtId="4" fontId="33" fillId="17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91" fillId="48" borderId="272" applyNumberFormat="0" applyAlignment="0" applyProtection="0"/>
    <xf numFmtId="4" fontId="33" fillId="18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87" fillId="50" borderId="272" applyNumberFormat="0" applyAlignment="0" applyProtection="0"/>
    <xf numFmtId="4" fontId="33" fillId="20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28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10" fontId="61" fillId="11" borderId="277" applyNumberFormat="0" applyBorder="0" applyAlignment="0" applyProtection="0"/>
    <xf numFmtId="0" fontId="31" fillId="28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24" borderId="271" applyNumberFormat="0" applyProtection="0">
      <alignment horizontal="left" vertical="center" indent="1"/>
    </xf>
    <xf numFmtId="0" fontId="87" fillId="50" borderId="272" applyNumberFormat="0" applyAlignment="0" applyProtection="0"/>
    <xf numFmtId="4" fontId="33" fillId="18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0" fontId="63" fillId="0" borderId="278">
      <alignment horizontal="left" vertical="center"/>
    </xf>
    <xf numFmtId="4" fontId="33" fillId="29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0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4" fontId="33" fillId="20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93" fillId="50" borderId="270" applyNumberFormat="0" applyAlignment="0" applyProtection="0"/>
    <xf numFmtId="0" fontId="31" fillId="28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0" fontId="91" fillId="48" borderId="272" applyNumberFormat="0" applyAlignment="0" applyProtection="0"/>
    <xf numFmtId="4" fontId="33" fillId="2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26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4" fontId="33" fillId="22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16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0" fontId="114" fillId="0" borderId="276" applyNumberFormat="0" applyFill="0" applyAlignment="0" applyProtection="0">
      <alignment vertical="center"/>
    </xf>
    <xf numFmtId="4" fontId="33" fillId="15" borderId="270" applyNumberFormat="0" applyProtection="0">
      <alignment horizontal="right" vertical="center"/>
    </xf>
    <xf numFmtId="0" fontId="125" fillId="92" borderId="274" applyNumberFormat="0" applyAlignmen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1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94" fillId="54" borderId="273" applyBorder="0"/>
    <xf numFmtId="4" fontId="33" fillId="22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10" fontId="61" fillId="11" borderId="277" applyNumberFormat="0" applyBorder="0" applyAlignment="0" applyProtection="0"/>
    <xf numFmtId="0" fontId="72" fillId="1" borderId="278" applyNumberFormat="0" applyFont="0" applyAlignment="0">
      <alignment horizontal="center"/>
    </xf>
    <xf numFmtId="4" fontId="33" fillId="24" borderId="270" applyNumberFormat="0" applyProtection="0">
      <alignment horizontal="right" vertical="center"/>
    </xf>
    <xf numFmtId="0" fontId="119" fillId="105" borderId="274" applyNumberFormat="0" applyAlignment="0" applyProtection="0">
      <alignment vertical="center"/>
    </xf>
    <xf numFmtId="4" fontId="33" fillId="22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20" borderId="270" applyNumberFormat="0" applyProtection="0">
      <alignment horizontal="right" vertical="center"/>
    </xf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14" borderId="270" applyNumberFormat="0" applyProtection="0">
      <alignment horizontal="right"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4" fontId="74" fillId="2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87" fillId="50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61" fillId="47" borderId="272" applyNumberFormat="0" applyFon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0" fontId="94" fillId="54" borderId="273" applyBorder="0"/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3" fontId="40" fillId="0" borderId="277"/>
    <xf numFmtId="4" fontId="33" fillId="29" borderId="270" applyNumberFormat="0" applyProtection="0">
      <alignment vertical="center"/>
    </xf>
    <xf numFmtId="0" fontId="72" fillId="1" borderId="278" applyNumberFormat="0" applyFont="0" applyAlignment="0">
      <alignment horizontal="center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91" fillId="48" borderId="272" applyNumberFormat="0" applyAlignment="0" applyProtection="0"/>
    <xf numFmtId="0" fontId="21" fillId="8" borderId="275" applyNumberFormat="0" applyFont="0" applyAlignment="0" applyProtection="0">
      <alignment vertical="center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91" fillId="48" borderId="272" applyNumberFormat="0" applyAlignment="0" applyProtection="0"/>
    <xf numFmtId="4" fontId="33" fillId="26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63" fillId="0" borderId="278">
      <alignment horizontal="left" vertical="center"/>
    </xf>
    <xf numFmtId="4" fontId="33" fillId="26" borderId="270" applyNumberFormat="0" applyProtection="0">
      <alignment horizontal="left" vertical="center" indent="1"/>
    </xf>
    <xf numFmtId="0" fontId="87" fillId="50" borderId="272" applyNumberFormat="0" applyAlignment="0" applyProtection="0"/>
    <xf numFmtId="4" fontId="33" fillId="18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0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0" fontId="91" fillId="48" borderId="272" applyNumberFormat="0" applyAlignment="0" applyProtection="0"/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87" fillId="50" borderId="272" applyNumberFormat="0" applyAlignment="0" applyProtection="0"/>
    <xf numFmtId="4" fontId="33" fillId="15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18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0" fontId="61" fillId="55" borderId="277"/>
    <xf numFmtId="0" fontId="31" fillId="28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63" fillId="0" borderId="278">
      <alignment horizontal="left" vertical="center"/>
    </xf>
    <xf numFmtId="4" fontId="74" fillId="2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114" fillId="0" borderId="276" applyNumberFormat="0" applyFill="0" applyAlignmen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93" fillId="50" borderId="270" applyNumberFormat="0" applyAlignment="0" applyProtection="0"/>
    <xf numFmtId="0" fontId="31" fillId="27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3" fontId="40" fillId="0" borderId="277"/>
    <xf numFmtId="0" fontId="72" fillId="1" borderId="278" applyNumberFormat="0" applyFont="0" applyAlignment="0">
      <alignment horizontal="center"/>
    </xf>
    <xf numFmtId="4" fontId="33" fillId="21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0" fontId="91" fillId="48" borderId="272" applyNumberFormat="0" applyAlignment="0" applyProtection="0"/>
    <xf numFmtId="0" fontId="131" fillId="105" borderId="270" applyNumberFormat="0" applyAlignment="0" applyProtection="0">
      <alignment vertical="center"/>
    </xf>
    <xf numFmtId="0" fontId="31" fillId="26" borderId="270" applyNumberFormat="0" applyProtection="0">
      <alignment horizontal="left" vertical="center" indent="1"/>
    </xf>
    <xf numFmtId="0" fontId="94" fillId="54" borderId="273" applyBorder="0"/>
    <xf numFmtId="0" fontId="119" fillId="105" borderId="274" applyNumberFormat="0" applyAlignment="0" applyProtection="0">
      <alignment vertical="center"/>
    </xf>
    <xf numFmtId="4" fontId="33" fillId="16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33" fillId="14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93" fillId="50" borderId="270" applyNumberFormat="0" applyAlignment="0" applyProtection="0"/>
    <xf numFmtId="0" fontId="31" fillId="26" borderId="270" applyNumberFormat="0" applyProtection="0">
      <alignment horizontal="left" vertical="center" indent="1"/>
    </xf>
    <xf numFmtId="0" fontId="61" fillId="55" borderId="277"/>
    <xf numFmtId="0" fontId="119" fillId="105" borderId="274" applyNumberForma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0" fontId="61" fillId="55" borderId="277"/>
    <xf numFmtId="4" fontId="33" fillId="2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61" fillId="47" borderId="272" applyNumberFormat="0" applyFont="0" applyAlignment="0" applyProtection="0"/>
    <xf numFmtId="4" fontId="74" fillId="2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63" fillId="0" borderId="278">
      <alignment horizontal="left" vertical="center"/>
    </xf>
    <xf numFmtId="0" fontId="31" fillId="28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4" fontId="33" fillId="2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0" fontId="61" fillId="47" borderId="272" applyNumberFormat="0" applyFont="0" applyAlignment="0" applyProtection="0"/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4" fontId="33" fillId="29" borderId="270" applyNumberFormat="0" applyProtection="0">
      <alignment vertical="center"/>
    </xf>
    <xf numFmtId="4" fontId="33" fillId="19" borderId="270" applyNumberFormat="0" applyProtection="0">
      <alignment horizontal="right" vertical="center"/>
    </xf>
    <xf numFmtId="3" fontId="40" fillId="0" borderId="277"/>
    <xf numFmtId="3" fontId="40" fillId="0" borderId="277"/>
    <xf numFmtId="4" fontId="33" fillId="21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4" fontId="33" fillId="22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28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18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4" fontId="33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87" fillId="50" borderId="272" applyNumberFormat="0" applyAlignment="0" applyProtection="0"/>
    <xf numFmtId="0" fontId="31" fillId="28" borderId="270" applyNumberFormat="0" applyProtection="0">
      <alignment horizontal="left" vertical="center" indent="1"/>
    </xf>
    <xf numFmtId="10" fontId="61" fillId="11" borderId="277" applyNumberFormat="0" applyBorder="0" applyAlignment="0" applyProtection="0"/>
    <xf numFmtId="0" fontId="31" fillId="1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63" fillId="0" borderId="278">
      <alignment horizontal="left" vertical="center"/>
    </xf>
    <xf numFmtId="0" fontId="31" fillId="13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0" fontId="94" fillId="54" borderId="273" applyBorder="0"/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4" fontId="33" fillId="22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0" fontId="125" fillId="92" borderId="274" applyNumberFormat="0" applyAlignment="0" applyProtection="0">
      <alignment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4" fontId="33" fillId="16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0" fontId="21" fillId="8" borderId="275" applyNumberFormat="0" applyFont="0" applyAlignment="0" applyProtection="0">
      <alignment vertical="center"/>
    </xf>
    <xf numFmtId="0" fontId="87" fillId="50" borderId="272" applyNumberFormat="0" applyAlignment="0" applyProtection="0"/>
    <xf numFmtId="4" fontId="73" fillId="24" borderId="270" applyNumberFormat="0" applyProtection="0">
      <alignment horizontal="right" vertical="center"/>
    </xf>
    <xf numFmtId="0" fontId="91" fillId="48" borderId="272" applyNumberFormat="0" applyAlignment="0" applyProtection="0"/>
    <xf numFmtId="0" fontId="91" fillId="48" borderId="272" applyNumberFormat="0" applyAlignment="0" applyProtection="0"/>
    <xf numFmtId="0" fontId="31" fillId="26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0" fontId="94" fillId="54" borderId="273" applyBorder="0"/>
    <xf numFmtId="4" fontId="33" fillId="29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4" fillId="23" borderId="270" applyNumberFormat="0" applyProtection="0">
      <alignment horizontal="left" vertical="center" indent="1"/>
    </xf>
    <xf numFmtId="0" fontId="87" fillId="50" borderId="272" applyNumberFormat="0" applyAlignment="0" applyProtection="0"/>
    <xf numFmtId="0" fontId="31" fillId="13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28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4" fontId="33" fillId="21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4" fontId="33" fillId="20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4" fontId="33" fillId="29" borderId="270" applyNumberFormat="0" applyProtection="0">
      <alignment vertical="center"/>
    </xf>
    <xf numFmtId="4" fontId="33" fillId="26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4" fontId="33" fillId="2" borderId="270" applyNumberFormat="0" applyProtection="0">
      <alignment vertical="center"/>
    </xf>
    <xf numFmtId="4" fontId="33" fillId="18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0" fontId="93" fillId="50" borderId="270" applyNumberFormat="0" applyAlignment="0" applyProtection="0"/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4" fontId="77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26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74" fillId="23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17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196" fontId="56" fillId="0" borderId="277" applyFill="0" applyBorder="0" applyAlignment="0"/>
    <xf numFmtId="0" fontId="31" fillId="27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4" fillId="2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0" fontId="61" fillId="47" borderId="272" applyNumberFormat="0" applyFont="0" applyAlignment="0" applyProtection="0"/>
    <xf numFmtId="4" fontId="33" fillId="16" borderId="270" applyNumberFormat="0" applyProtection="0">
      <alignment horizontal="right" vertical="center"/>
    </xf>
    <xf numFmtId="4" fontId="73" fillId="29" borderId="270" applyNumberFormat="0" applyProtection="0">
      <alignment vertical="center"/>
    </xf>
    <xf numFmtId="0" fontId="93" fillId="50" borderId="270" applyNumberFormat="0" applyAlignment="0" applyProtection="0"/>
    <xf numFmtId="0" fontId="31" fillId="26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87" fillId="50" borderId="272" applyNumberFormat="0" applyAlignment="0" applyProtection="0"/>
    <xf numFmtId="0" fontId="131" fillId="105" borderId="270" applyNumberFormat="0" applyAlignment="0" applyProtection="0">
      <alignment vertical="center"/>
    </xf>
    <xf numFmtId="0" fontId="94" fillId="54" borderId="273" applyBorder="0"/>
    <xf numFmtId="4" fontId="77" fillId="2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4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94" fillId="54" borderId="273" applyBorder="0"/>
    <xf numFmtId="4" fontId="33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21" fillId="8" borderId="275" applyNumberFormat="0" applyFont="0" applyAlignment="0" applyProtection="0">
      <alignment vertical="center"/>
    </xf>
    <xf numFmtId="4" fontId="33" fillId="2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63" fillId="0" borderId="278">
      <alignment horizontal="left" vertical="center"/>
    </xf>
    <xf numFmtId="4" fontId="33" fillId="17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61" fillId="47" borderId="272" applyNumberFormat="0" applyFont="0" applyAlignment="0" applyProtection="0"/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72" fillId="1" borderId="278" applyNumberFormat="0" applyFont="0" applyAlignment="0">
      <alignment horizontal="center"/>
    </xf>
    <xf numFmtId="0" fontId="31" fillId="13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0" fontId="31" fillId="28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10" fontId="61" fillId="11" borderId="277" applyNumberFormat="0" applyBorder="0" applyAlignment="0" applyProtection="0"/>
    <xf numFmtId="4" fontId="33" fillId="29" borderId="270" applyNumberFormat="0" applyProtection="0">
      <alignment vertical="center"/>
    </xf>
    <xf numFmtId="4" fontId="74" fillId="23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93" fillId="50" borderId="270" applyNumberFormat="0" applyAlignment="0" applyProtection="0"/>
    <xf numFmtId="4" fontId="33" fillId="17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3" fontId="40" fillId="0" borderId="277"/>
    <xf numFmtId="4" fontId="73" fillId="2" borderId="270" applyNumberFormat="0" applyProtection="0">
      <alignment vertical="center"/>
    </xf>
    <xf numFmtId="0" fontId="93" fillId="50" borderId="270" applyNumberFormat="0" applyAlignment="0" applyProtection="0"/>
    <xf numFmtId="4" fontId="33" fillId="19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0" fontId="31" fillId="26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0" fontId="61" fillId="47" borderId="272" applyNumberFormat="0" applyFont="0" applyAlignment="0" applyProtection="0"/>
    <xf numFmtId="0" fontId="91" fillId="48" borderId="272" applyNumberFormat="0" applyAlignment="0" applyProtection="0"/>
    <xf numFmtId="4" fontId="33" fillId="24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0" fontId="114" fillId="0" borderId="276" applyNumberFormat="0" applyFill="0" applyAlignment="0" applyProtection="0">
      <alignment vertical="center"/>
    </xf>
    <xf numFmtId="4" fontId="33" fillId="29" borderId="270" applyNumberFormat="0" applyProtection="0">
      <alignment vertical="center"/>
    </xf>
    <xf numFmtId="0" fontId="31" fillId="28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87" fillId="50" borderId="272" applyNumberFormat="0" applyAlignment="0" applyProtection="0"/>
    <xf numFmtId="4" fontId="33" fillId="15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3" fontId="40" fillId="0" borderId="277"/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10" fontId="61" fillId="11" borderId="277" applyNumberFormat="0" applyBorder="0" applyAlignment="0" applyProtection="0"/>
    <xf numFmtId="4" fontId="33" fillId="21" borderId="270" applyNumberFormat="0" applyProtection="0">
      <alignment horizontal="right" vertical="center"/>
    </xf>
    <xf numFmtId="0" fontId="125" fillId="92" borderId="274" applyNumberFormat="0" applyAlignment="0" applyProtection="0">
      <alignment vertical="center"/>
    </xf>
    <xf numFmtId="10" fontId="61" fillId="11" borderId="277" applyNumberFormat="0" applyBorder="0" applyAlignment="0" applyProtection="0"/>
    <xf numFmtId="4" fontId="73" fillId="2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0" fontId="93" fillId="50" borderId="270" applyNumberFormat="0" applyAlignment="0" applyProtection="0"/>
    <xf numFmtId="4" fontId="33" fillId="19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4" fontId="33" fillId="16" borderId="270" applyNumberFormat="0" applyProtection="0">
      <alignment horizontal="right" vertical="center"/>
    </xf>
    <xf numFmtId="0" fontId="87" fillId="50" borderId="272" applyNumberFormat="0" applyAlignment="0" applyProtection="0"/>
    <xf numFmtId="0" fontId="91" fillId="48" borderId="272" applyNumberFormat="0" applyAlignment="0" applyProtection="0"/>
    <xf numFmtId="4" fontId="33" fillId="2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4" borderId="271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9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33" fillId="26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77" fillId="24" borderId="270" applyNumberFormat="0" applyProtection="0">
      <alignment horizontal="right" vertical="center"/>
    </xf>
    <xf numFmtId="0" fontId="21" fillId="8" borderId="275" applyNumberFormat="0" applyFont="0" applyAlignment="0" applyProtection="0">
      <alignment vertical="center"/>
    </xf>
    <xf numFmtId="0" fontId="31" fillId="26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3" fontId="40" fillId="0" borderId="277"/>
    <xf numFmtId="4" fontId="33" fillId="19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77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4" fontId="33" fillId="24" borderId="270" applyNumberFormat="0" applyProtection="0">
      <alignment horizontal="left" vertical="center" indent="1"/>
    </xf>
    <xf numFmtId="3" fontId="40" fillId="0" borderId="277"/>
    <xf numFmtId="0" fontId="94" fillId="54" borderId="273" applyBorder="0"/>
    <xf numFmtId="0" fontId="94" fillId="54" borderId="273" applyBorder="0"/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3" fontId="40" fillId="0" borderId="277"/>
    <xf numFmtId="4" fontId="33" fillId="16" borderId="270" applyNumberFormat="0" applyProtection="0">
      <alignment horizontal="right" vertical="center"/>
    </xf>
    <xf numFmtId="4" fontId="73" fillId="29" borderId="270" applyNumberFormat="0" applyProtection="0">
      <alignment vertical="center"/>
    </xf>
    <xf numFmtId="0" fontId="61" fillId="47" borderId="272" applyNumberFormat="0" applyFont="0" applyAlignment="0" applyProtection="0"/>
    <xf numFmtId="196" fontId="56" fillId="0" borderId="277" applyFill="0" applyBorder="0" applyAlignment="0"/>
    <xf numFmtId="4" fontId="33" fillId="2" borderId="270" applyNumberFormat="0" applyProtection="0">
      <alignment vertical="center"/>
    </xf>
    <xf numFmtId="4" fontId="33" fillId="20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72" fillId="1" borderId="278" applyNumberFormat="0" applyFont="0" applyAlignment="0">
      <alignment horizontal="center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196" fontId="56" fillId="0" borderId="277" applyFill="0" applyBorder="0" applyAlignment="0"/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0" fontId="94" fillId="54" borderId="273" applyBorder="0"/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131" fillId="105" borderId="270" applyNumberFormat="0" applyAlignment="0" applyProtection="0">
      <alignment vertical="center"/>
    </xf>
    <xf numFmtId="196" fontId="56" fillId="0" borderId="277" applyFill="0" applyBorder="0" applyAlignment="0"/>
    <xf numFmtId="4" fontId="33" fillId="26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0" fontId="91" fillId="48" borderId="272" applyNumberFormat="0" applyAlignment="0" applyProtection="0"/>
    <xf numFmtId="4" fontId="77" fillId="24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29" borderId="270" applyNumberFormat="0" applyProtection="0">
      <alignment vertical="center"/>
    </xf>
    <xf numFmtId="0" fontId="31" fillId="28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29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77" fillId="24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87" fillId="50" borderId="272" applyNumberFormat="0" applyAlignment="0" applyProtection="0"/>
    <xf numFmtId="4" fontId="33" fillId="19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10" fontId="61" fillId="11" borderId="277" applyNumberFormat="0" applyBorder="0" applyAlignment="0" applyProtection="0"/>
    <xf numFmtId="4" fontId="33" fillId="2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61" fillId="55" borderId="277"/>
    <xf numFmtId="0" fontId="61" fillId="47" borderId="272" applyNumberFormat="0" applyFont="0" applyAlignment="0" applyProtection="0"/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4" fontId="33" fillId="21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33" fillId="16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91" fillId="48" borderId="272" applyNumberFormat="0" applyAlignment="0" applyProtection="0"/>
    <xf numFmtId="0" fontId="93" fillId="50" borderId="270" applyNumberFormat="0" applyAlignment="0" applyProtection="0"/>
    <xf numFmtId="4" fontId="33" fillId="20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3" fillId="50" borderId="270" applyNumberFormat="0" applyAlignment="0" applyProtection="0"/>
    <xf numFmtId="4" fontId="33" fillId="16" borderId="270" applyNumberFormat="0" applyProtection="0">
      <alignment horizontal="right" vertical="center"/>
    </xf>
    <xf numFmtId="0" fontId="91" fillId="48" borderId="272" applyNumberFormat="0" applyAlignment="0" applyProtection="0"/>
    <xf numFmtId="4" fontId="33" fillId="2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4" fontId="73" fillId="2" borderId="270" applyNumberFormat="0" applyProtection="0">
      <alignment vertical="center"/>
    </xf>
    <xf numFmtId="0" fontId="114" fillId="0" borderId="276" applyNumberFormat="0" applyFill="0" applyAlignment="0" applyProtection="0">
      <alignment vertical="center"/>
    </xf>
    <xf numFmtId="4" fontId="33" fillId="17" borderId="270" applyNumberFormat="0" applyProtection="0">
      <alignment horizontal="right" vertical="center"/>
    </xf>
    <xf numFmtId="0" fontId="91" fillId="48" borderId="272" applyNumberFormat="0" applyAlignment="0" applyProtection="0"/>
    <xf numFmtId="196" fontId="56" fillId="0" borderId="277" applyFill="0" applyBorder="0" applyAlignment="0"/>
    <xf numFmtId="4" fontId="33" fillId="20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77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0" fontId="61" fillId="47" borderId="272" applyNumberFormat="0" applyFont="0" applyAlignment="0" applyProtection="0"/>
    <xf numFmtId="4" fontId="33" fillId="19" borderId="270" applyNumberFormat="0" applyProtection="0">
      <alignment horizontal="right" vertical="center"/>
    </xf>
    <xf numFmtId="4" fontId="33" fillId="29" borderId="270" applyNumberFormat="0" applyProtection="0">
      <alignment vertical="center"/>
    </xf>
    <xf numFmtId="0" fontId="93" fillId="50" borderId="270" applyNumberFormat="0" applyAlignment="0" applyProtection="0"/>
    <xf numFmtId="4" fontId="7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0" fontId="31" fillId="28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3" fillId="50" borderId="270" applyNumberFormat="0" applyAlignment="0" applyProtection="0"/>
    <xf numFmtId="0" fontId="61" fillId="47" borderId="272" applyNumberFormat="0" applyFont="0" applyAlignment="0" applyProtection="0"/>
    <xf numFmtId="0" fontId="31" fillId="13" borderId="270" applyNumberFormat="0" applyProtection="0">
      <alignment horizontal="left" vertical="center" indent="1"/>
    </xf>
    <xf numFmtId="0" fontId="63" fillId="0" borderId="278">
      <alignment horizontal="left" vertical="center"/>
    </xf>
    <xf numFmtId="4" fontId="33" fillId="17" borderId="270" applyNumberFormat="0" applyProtection="0">
      <alignment horizontal="right" vertical="center"/>
    </xf>
    <xf numFmtId="0" fontId="61" fillId="55" borderId="277"/>
    <xf numFmtId="4" fontId="74" fillId="23" borderId="270" applyNumberFormat="0" applyProtection="0">
      <alignment horizontal="left" vertical="center" indent="1"/>
    </xf>
    <xf numFmtId="0" fontId="63" fillId="0" borderId="278">
      <alignment horizontal="left" vertical="center"/>
    </xf>
    <xf numFmtId="4" fontId="33" fillId="21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4" fontId="33" fillId="26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2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1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125" fillId="92" borderId="274" applyNumberFormat="0" applyAlignment="0" applyProtection="0">
      <alignment vertical="center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0" fontId="61" fillId="47" borderId="272" applyNumberFormat="0" applyFont="0" applyAlignment="0" applyProtection="0"/>
    <xf numFmtId="0" fontId="31" fillId="13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0" fontId="131" fillId="105" borderId="270" applyNumberFormat="0" applyAlignment="0" applyProtection="0">
      <alignment vertical="center"/>
    </xf>
    <xf numFmtId="4" fontId="33" fillId="16" borderId="270" applyNumberFormat="0" applyProtection="0">
      <alignment horizontal="right" vertical="center"/>
    </xf>
    <xf numFmtId="0" fontId="94" fillId="54" borderId="273" applyBorder="0"/>
    <xf numFmtId="4" fontId="33" fillId="24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4" fontId="33" fillId="24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4" borderId="270" applyNumberFormat="0" applyProtection="0">
      <alignment horizontal="right" vertical="center"/>
    </xf>
    <xf numFmtId="0" fontId="31" fillId="28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4" fontId="33" fillId="24" borderId="270" applyNumberFormat="0" applyProtection="0">
      <alignment horizontal="left" vertical="center" indent="1"/>
    </xf>
    <xf numFmtId="0" fontId="119" fillId="105" borderId="274" applyNumberFormat="0" applyAlignment="0" applyProtection="0">
      <alignment vertical="center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1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91" fillId="48" borderId="272" applyNumberFormat="0" applyAlignment="0" applyProtection="0"/>
    <xf numFmtId="4" fontId="33" fillId="21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0" fontId="31" fillId="27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0" fontId="61" fillId="47" borderId="272" applyNumberFormat="0" applyFont="0" applyAlignment="0" applyProtection="0"/>
    <xf numFmtId="4" fontId="33" fillId="17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87" fillId="50" borderId="272" applyNumberFormat="0" applyAlignment="0" applyProtection="0"/>
    <xf numFmtId="4" fontId="33" fillId="15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94" fillId="54" borderId="273" applyBorder="0"/>
    <xf numFmtId="0" fontId="31" fillId="26" borderId="270" applyNumberFormat="0" applyProtection="0">
      <alignment horizontal="left" vertical="center" indent="1"/>
    </xf>
    <xf numFmtId="4" fontId="33" fillId="18" borderId="270" applyNumberFormat="0" applyProtection="0">
      <alignment horizontal="right" vertical="center"/>
    </xf>
    <xf numFmtId="0" fontId="21" fillId="8" borderId="275" applyNumberFormat="0" applyFont="0" applyAlignment="0" applyProtection="0">
      <alignment vertical="center"/>
    </xf>
    <xf numFmtId="4" fontId="33" fillId="20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87" fillId="50" borderId="272" applyNumberFormat="0" applyAlignment="0" applyProtection="0"/>
    <xf numFmtId="0" fontId="61" fillId="55" borderId="277"/>
    <xf numFmtId="4" fontId="33" fillId="2" borderId="270" applyNumberFormat="0" applyProtection="0">
      <alignment vertical="center"/>
    </xf>
    <xf numFmtId="0" fontId="94" fillId="54" borderId="273" applyBorder="0"/>
    <xf numFmtId="0" fontId="31" fillId="13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0" fontId="31" fillId="26" borderId="270" applyNumberFormat="0" applyProtection="0">
      <alignment horizontal="left" vertical="center" indent="1"/>
    </xf>
    <xf numFmtId="4" fontId="33" fillId="20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61" fillId="47" borderId="272" applyNumberFormat="0" applyFont="0" applyAlignment="0" applyProtection="0"/>
    <xf numFmtId="4" fontId="33" fillId="24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4" fontId="3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16" borderId="270" applyNumberFormat="0" applyProtection="0">
      <alignment horizontal="right" vertical="center"/>
    </xf>
    <xf numFmtId="0" fontId="93" fillId="50" borderId="270" applyNumberFormat="0" applyAlignment="0" applyProtection="0"/>
    <xf numFmtId="4" fontId="33" fillId="18" borderId="270" applyNumberFormat="0" applyProtection="0">
      <alignment horizontal="right" vertical="center"/>
    </xf>
    <xf numFmtId="4" fontId="33" fillId="29" borderId="270" applyNumberFormat="0" applyProtection="0">
      <alignment vertical="center"/>
    </xf>
    <xf numFmtId="4" fontId="33" fillId="24" borderId="271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87" fillId="50" borderId="272" applyNumberFormat="0" applyAlignment="0" applyProtection="0"/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0" fontId="72" fillId="1" borderId="278" applyNumberFormat="0" applyFont="0" applyAlignment="0">
      <alignment horizont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17" borderId="270" applyNumberFormat="0" applyProtection="0">
      <alignment horizontal="right" vertical="center"/>
    </xf>
    <xf numFmtId="4" fontId="33" fillId="2" borderId="270" applyNumberFormat="0" applyProtection="0">
      <alignment vertical="center"/>
    </xf>
    <xf numFmtId="0" fontId="125" fillId="92" borderId="274" applyNumberFormat="0" applyAlignment="0" applyProtection="0">
      <alignment vertical="center"/>
    </xf>
    <xf numFmtId="4" fontId="33" fillId="16" borderId="270" applyNumberFormat="0" applyProtection="0">
      <alignment horizontal="right" vertical="center"/>
    </xf>
    <xf numFmtId="196" fontId="56" fillId="0" borderId="277" applyFill="0" applyBorder="0" applyAlignment="0"/>
    <xf numFmtId="196" fontId="56" fillId="0" borderId="277" applyFill="0" applyBorder="0" applyAlignment="0"/>
    <xf numFmtId="4" fontId="3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19" borderId="270" applyNumberFormat="0" applyProtection="0">
      <alignment horizontal="right" vertical="center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33" fillId="24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5" borderId="270" applyNumberFormat="0" applyProtection="0">
      <alignment horizontal="right" vertical="center"/>
    </xf>
    <xf numFmtId="0" fontId="61" fillId="47" borderId="272" applyNumberFormat="0" applyFont="0" applyAlignment="0" applyProtection="0"/>
    <xf numFmtId="4" fontId="33" fillId="19" borderId="270" applyNumberFormat="0" applyProtection="0">
      <alignment horizontal="right" vertical="center"/>
    </xf>
    <xf numFmtId="4" fontId="73" fillId="29" borderId="270" applyNumberFormat="0" applyProtection="0">
      <alignment vertical="center"/>
    </xf>
    <xf numFmtId="0" fontId="93" fillId="50" borderId="270" applyNumberFormat="0" applyAlignment="0" applyProtection="0"/>
    <xf numFmtId="4" fontId="73" fillId="2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91" fillId="48" borderId="272" applyNumberFormat="0" applyAlignment="0" applyProtection="0"/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1" fillId="0" borderId="0">
      <alignment vertical="center"/>
    </xf>
    <xf numFmtId="0" fontId="1" fillId="0" borderId="0">
      <alignment vertical="center"/>
    </xf>
    <xf numFmtId="0" fontId="38" fillId="0" borderId="281">
      <alignment horizontal="center"/>
    </xf>
    <xf numFmtId="3" fontId="40" fillId="0" borderId="279"/>
    <xf numFmtId="0" fontId="72" fillId="1" borderId="282" applyNumberFormat="0" applyFont="0" applyAlignment="0">
      <alignment horizontal="center"/>
    </xf>
    <xf numFmtId="4" fontId="77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3" fillId="24" borderId="270" applyNumberFormat="0" applyProtection="0">
      <alignment horizontal="right" vertical="center"/>
    </xf>
    <xf numFmtId="4" fontId="33" fillId="24" borderId="270" applyNumberFormat="0" applyProtection="0">
      <alignment horizontal="right"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1" applyNumberFormat="0" applyProtection="0">
      <alignment horizontal="left" vertical="center" indent="1"/>
    </xf>
    <xf numFmtId="4" fontId="74" fillId="23" borderId="270" applyNumberFormat="0" applyProtection="0">
      <alignment horizontal="left" vertical="center" indent="1"/>
    </xf>
    <xf numFmtId="4" fontId="33" fillId="22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vertical="center"/>
    </xf>
    <xf numFmtId="0" fontId="63" fillId="0" borderId="282">
      <alignment horizontal="left" vertical="center"/>
    </xf>
    <xf numFmtId="0" fontId="70" fillId="0" borderId="102"/>
    <xf numFmtId="0" fontId="65" fillId="0" borderId="102">
      <alignment horizontal="center"/>
    </xf>
    <xf numFmtId="3" fontId="40" fillId="0" borderId="279"/>
    <xf numFmtId="3" fontId="40" fillId="0" borderId="279"/>
    <xf numFmtId="196" fontId="56" fillId="0" borderId="279" applyFill="0" applyBorder="0" applyAlignment="0"/>
    <xf numFmtId="10" fontId="61" fillId="11" borderId="279" applyNumberFormat="0" applyBorder="0" applyAlignment="0" applyProtection="0"/>
    <xf numFmtId="3" fontId="40" fillId="0" borderId="279"/>
    <xf numFmtId="3" fontId="40" fillId="0" borderId="279"/>
    <xf numFmtId="3" fontId="40" fillId="0" borderId="279"/>
    <xf numFmtId="196" fontId="56" fillId="0" borderId="279" applyFill="0" applyBorder="0" applyAlignment="0"/>
    <xf numFmtId="10" fontId="61" fillId="11" borderId="279" applyNumberFormat="0" applyBorder="0" applyAlignment="0" applyProtection="0"/>
    <xf numFmtId="4" fontId="33" fillId="2" borderId="270" applyNumberFormat="0" applyProtection="0">
      <alignment vertical="center"/>
    </xf>
    <xf numFmtId="4" fontId="73" fillId="2" borderId="270" applyNumberFormat="0" applyProtection="0">
      <alignment vertical="center"/>
    </xf>
    <xf numFmtId="4" fontId="33" fillId="2" borderId="270" applyNumberFormat="0" applyProtection="0">
      <alignment horizontal="left" vertical="center" indent="1"/>
    </xf>
    <xf numFmtId="4" fontId="33" fillId="2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14" borderId="270" applyNumberFormat="0" applyProtection="0">
      <alignment horizontal="right" vertical="center"/>
    </xf>
    <xf numFmtId="4" fontId="33" fillId="15" borderId="270" applyNumberFormat="0" applyProtection="0">
      <alignment horizontal="right" vertical="center"/>
    </xf>
    <xf numFmtId="4" fontId="33" fillId="16" borderId="270" applyNumberFormat="0" applyProtection="0">
      <alignment horizontal="right" vertical="center"/>
    </xf>
    <xf numFmtId="4" fontId="33" fillId="17" borderId="270" applyNumberFormat="0" applyProtection="0">
      <alignment horizontal="right" vertical="center"/>
    </xf>
    <xf numFmtId="4" fontId="33" fillId="18" borderId="270" applyNumberFormat="0" applyProtection="0">
      <alignment horizontal="right" vertical="center"/>
    </xf>
    <xf numFmtId="4" fontId="33" fillId="19" borderId="270" applyNumberFormat="0" applyProtection="0">
      <alignment horizontal="right" vertical="center"/>
    </xf>
    <xf numFmtId="4" fontId="33" fillId="20" borderId="270" applyNumberFormat="0" applyProtection="0">
      <alignment horizontal="right" vertical="center"/>
    </xf>
    <xf numFmtId="4" fontId="33" fillId="21" borderId="270" applyNumberFormat="0" applyProtection="0">
      <alignment horizontal="right" vertical="center"/>
    </xf>
    <xf numFmtId="4" fontId="33" fillId="22" borderId="270" applyNumberFormat="0" applyProtection="0">
      <alignment horizontal="right" vertical="center"/>
    </xf>
    <xf numFmtId="4" fontId="74" fillId="2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4" borderId="270" applyNumberFormat="0" applyProtection="0">
      <alignment horizontal="left" vertical="center" indent="1"/>
    </xf>
    <xf numFmtId="4" fontId="33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6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7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28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33" fillId="29" borderId="270" applyNumberFormat="0" applyProtection="0">
      <alignment vertical="center"/>
    </xf>
    <xf numFmtId="4" fontId="73" fillId="29" borderId="270" applyNumberFormat="0" applyProtection="0">
      <alignment vertical="center"/>
    </xf>
    <xf numFmtId="4" fontId="33" fillId="29" borderId="270" applyNumberFormat="0" applyProtection="0">
      <alignment horizontal="left" vertical="center" indent="1"/>
    </xf>
    <xf numFmtId="4" fontId="33" fillId="29" borderId="270" applyNumberFormat="0" applyProtection="0">
      <alignment horizontal="left" vertical="center" indent="1"/>
    </xf>
    <xf numFmtId="4" fontId="33" fillId="24" borderId="270" applyNumberFormat="0" applyProtection="0">
      <alignment horizontal="right" vertical="center"/>
    </xf>
    <xf numFmtId="4" fontId="73" fillId="24" borderId="270" applyNumberFormat="0" applyProtection="0">
      <alignment horizontal="right" vertical="center"/>
    </xf>
    <xf numFmtId="0" fontId="31" fillId="13" borderId="270" applyNumberFormat="0" applyProtection="0">
      <alignment horizontal="left" vertical="center" indent="1"/>
    </xf>
    <xf numFmtId="0" fontId="31" fillId="13" borderId="270" applyNumberFormat="0" applyProtection="0">
      <alignment horizontal="left" vertical="center" indent="1"/>
    </xf>
    <xf numFmtId="4" fontId="77" fillId="24" borderId="270" applyNumberFormat="0" applyProtection="0">
      <alignment horizontal="right" vertical="center"/>
    </xf>
    <xf numFmtId="0" fontId="119" fillId="105" borderId="274" applyNumberFormat="0" applyAlignment="0" applyProtection="0">
      <alignment vertical="center"/>
    </xf>
    <xf numFmtId="0" fontId="119" fillId="105" borderId="274" applyNumberForma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21" fillId="8" borderId="275" applyNumberFormat="0" applyFont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114" fillId="0" borderId="276" applyNumberFormat="0" applyFill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25" fillId="92" borderId="274" applyNumberFormat="0" applyAlignment="0" applyProtection="0">
      <alignment vertical="center"/>
    </xf>
    <xf numFmtId="0" fontId="131" fillId="105" borderId="270" applyNumberFormat="0" applyAlignment="0" applyProtection="0">
      <alignment vertical="center"/>
    </xf>
    <xf numFmtId="0" fontId="131" fillId="105" borderId="270" applyNumberFormat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" fontId="33" fillId="2" borderId="283" applyNumberFormat="0" applyProtection="0">
      <alignment vertical="center"/>
    </xf>
    <xf numFmtId="4" fontId="73" fillId="2" borderId="283" applyNumberFormat="0" applyProtection="0">
      <alignment vertical="center"/>
    </xf>
    <xf numFmtId="4" fontId="33" fillId="2" borderId="283" applyNumberFormat="0" applyProtection="0">
      <alignment horizontal="left" vertical="center" indent="1"/>
    </xf>
    <xf numFmtId="4" fontId="33" fillId="2" borderId="283" applyNumberFormat="0" applyProtection="0">
      <alignment horizontal="left" vertical="center" indent="1"/>
    </xf>
    <xf numFmtId="0" fontId="31" fillId="13" borderId="283" applyNumberFormat="0" applyProtection="0">
      <alignment horizontal="left" vertical="center" indent="1"/>
    </xf>
    <xf numFmtId="4" fontId="33" fillId="14" borderId="283" applyNumberFormat="0" applyProtection="0">
      <alignment horizontal="right" vertical="center"/>
    </xf>
    <xf numFmtId="4" fontId="33" fillId="15" borderId="283" applyNumberFormat="0" applyProtection="0">
      <alignment horizontal="right" vertical="center"/>
    </xf>
    <xf numFmtId="4" fontId="33" fillId="16" borderId="283" applyNumberFormat="0" applyProtection="0">
      <alignment horizontal="right" vertical="center"/>
    </xf>
    <xf numFmtId="4" fontId="33" fillId="17" borderId="283" applyNumberFormat="0" applyProtection="0">
      <alignment horizontal="right" vertical="center"/>
    </xf>
    <xf numFmtId="4" fontId="33" fillId="18" borderId="283" applyNumberFormat="0" applyProtection="0">
      <alignment horizontal="right" vertical="center"/>
    </xf>
    <xf numFmtId="4" fontId="33" fillId="19" borderId="283" applyNumberFormat="0" applyProtection="0">
      <alignment horizontal="right" vertical="center"/>
    </xf>
    <xf numFmtId="4" fontId="33" fillId="20" borderId="283" applyNumberFormat="0" applyProtection="0">
      <alignment horizontal="right" vertical="center"/>
    </xf>
    <xf numFmtId="4" fontId="33" fillId="21" borderId="283" applyNumberFormat="0" applyProtection="0">
      <alignment horizontal="right" vertical="center"/>
    </xf>
    <xf numFmtId="4" fontId="33" fillId="22" borderId="283" applyNumberFormat="0" applyProtection="0">
      <alignment horizontal="right" vertical="center"/>
    </xf>
    <xf numFmtId="4" fontId="74" fillId="23" borderId="283" applyNumberFormat="0" applyProtection="0">
      <alignment horizontal="left" vertical="center" indent="1"/>
    </xf>
    <xf numFmtId="4" fontId="33" fillId="24" borderId="284" applyNumberFormat="0" applyProtection="0">
      <alignment horizontal="left" vertical="center" indent="1"/>
    </xf>
    <xf numFmtId="0" fontId="31" fillId="13" borderId="283" applyNumberFormat="0" applyProtection="0">
      <alignment horizontal="left" vertical="center" indent="1"/>
    </xf>
    <xf numFmtId="4" fontId="33" fillId="24" borderId="283" applyNumberFormat="0" applyProtection="0">
      <alignment horizontal="left" vertical="center" indent="1"/>
    </xf>
    <xf numFmtId="4" fontId="33" fillId="26" borderId="283" applyNumberFormat="0" applyProtection="0">
      <alignment horizontal="left" vertical="center" indent="1"/>
    </xf>
    <xf numFmtId="0" fontId="31" fillId="26" borderId="283" applyNumberFormat="0" applyProtection="0">
      <alignment horizontal="left" vertical="center" indent="1"/>
    </xf>
    <xf numFmtId="0" fontId="31" fillId="26" borderId="283" applyNumberFormat="0" applyProtection="0">
      <alignment horizontal="left" vertical="center" indent="1"/>
    </xf>
    <xf numFmtId="0" fontId="31" fillId="27" borderId="283" applyNumberFormat="0" applyProtection="0">
      <alignment horizontal="left" vertical="center" indent="1"/>
    </xf>
    <xf numFmtId="0" fontId="31" fillId="27" borderId="283" applyNumberFormat="0" applyProtection="0">
      <alignment horizontal="left" vertical="center" indent="1"/>
    </xf>
    <xf numFmtId="0" fontId="31" fillId="28" borderId="283" applyNumberFormat="0" applyProtection="0">
      <alignment horizontal="left" vertical="center" indent="1"/>
    </xf>
    <xf numFmtId="0" fontId="31" fillId="28" borderId="283" applyNumberFormat="0" applyProtection="0">
      <alignment horizontal="left" vertical="center" indent="1"/>
    </xf>
    <xf numFmtId="0" fontId="31" fillId="13" borderId="283" applyNumberFormat="0" applyProtection="0">
      <alignment horizontal="left" vertical="center" indent="1"/>
    </xf>
    <xf numFmtId="0" fontId="31" fillId="13" borderId="283" applyNumberFormat="0" applyProtection="0">
      <alignment horizontal="left" vertical="center" indent="1"/>
    </xf>
    <xf numFmtId="4" fontId="33" fillId="29" borderId="283" applyNumberFormat="0" applyProtection="0">
      <alignment vertical="center"/>
    </xf>
    <xf numFmtId="4" fontId="73" fillId="29" borderId="283" applyNumberFormat="0" applyProtection="0">
      <alignment vertical="center"/>
    </xf>
    <xf numFmtId="4" fontId="33" fillId="29" borderId="283" applyNumberFormat="0" applyProtection="0">
      <alignment horizontal="left" vertical="center" indent="1"/>
    </xf>
    <xf numFmtId="4" fontId="33" fillId="29" borderId="283" applyNumberFormat="0" applyProtection="0">
      <alignment horizontal="left" vertical="center" indent="1"/>
    </xf>
    <xf numFmtId="4" fontId="33" fillId="24" borderId="283" applyNumberFormat="0" applyProtection="0">
      <alignment horizontal="right" vertical="center"/>
    </xf>
    <xf numFmtId="4" fontId="73" fillId="24" borderId="283" applyNumberFormat="0" applyProtection="0">
      <alignment horizontal="right" vertical="center"/>
    </xf>
    <xf numFmtId="0" fontId="31" fillId="13" borderId="283" applyNumberFormat="0" applyProtection="0">
      <alignment horizontal="left" vertical="center" indent="1"/>
    </xf>
    <xf numFmtId="0" fontId="31" fillId="13" borderId="283" applyNumberFormat="0" applyProtection="0">
      <alignment horizontal="left" vertical="center" indent="1"/>
    </xf>
    <xf numFmtId="4" fontId="77" fillId="24" borderId="283" applyNumberFormat="0" applyProtection="0">
      <alignment horizontal="right" vertical="center"/>
    </xf>
    <xf numFmtId="0" fontId="119" fillId="105" borderId="285" applyNumberFormat="0" applyAlignment="0" applyProtection="0">
      <alignment vertical="center"/>
    </xf>
    <xf numFmtId="0" fontId="21" fillId="8" borderId="286" applyNumberFormat="0" applyFont="0" applyAlignment="0" applyProtection="0">
      <alignment vertical="center"/>
    </xf>
    <xf numFmtId="0" fontId="114" fillId="0" borderId="287" applyNumberFormat="0" applyFill="0" applyAlignment="0" applyProtection="0">
      <alignment vertical="center"/>
    </xf>
    <xf numFmtId="0" fontId="125" fillId="92" borderId="285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1" fillId="105" borderId="283" applyNumberFormat="0" applyAlignment="0" applyProtection="0">
      <alignment vertical="center"/>
    </xf>
  </cellStyleXfs>
  <cellXfs count="4061">
    <xf numFmtId="0" fontId="0" fillId="0" borderId="0" xfId="0">
      <alignment vertical="center"/>
    </xf>
    <xf numFmtId="0" fontId="0" fillId="0" borderId="0" xfId="0" applyAlignment="1"/>
    <xf numFmtId="0" fontId="26" fillId="6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6" fillId="0" borderId="0" xfId="0" applyFont="1">
      <alignment vertical="center"/>
    </xf>
    <xf numFmtId="0" fontId="137" fillId="6" borderId="0" xfId="0" applyFont="1" applyFill="1">
      <alignment vertical="center"/>
    </xf>
    <xf numFmtId="0" fontId="24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4" fontId="32" fillId="6" borderId="123" xfId="2" applyNumberFormat="1" applyFont="1" applyFill="1" applyBorder="1" applyAlignment="1">
      <alignment horizontal="center" vertical="center"/>
    </xf>
    <xf numFmtId="183" fontId="32" fillId="6" borderId="123" xfId="2" applyNumberFormat="1" applyFont="1" applyFill="1" applyBorder="1" applyAlignment="1">
      <alignment horizontal="center" vertical="center"/>
    </xf>
    <xf numFmtId="0" fontId="135" fillId="6" borderId="0" xfId="0" applyFont="1" applyFill="1" applyBorder="1" applyAlignment="1">
      <alignment horizontal="center" vertical="center"/>
    </xf>
    <xf numFmtId="41" fontId="32" fillId="6" borderId="0" xfId="2" applyFont="1" applyFill="1" applyBorder="1" applyAlignment="1">
      <alignment horizontal="center" vertical="center"/>
    </xf>
    <xf numFmtId="183" fontId="32" fillId="6" borderId="0" xfId="2" applyNumberFormat="1" applyFont="1" applyFill="1" applyBorder="1" applyAlignment="1">
      <alignment horizontal="center" vertical="center"/>
    </xf>
    <xf numFmtId="9" fontId="32" fillId="6" borderId="0" xfId="1" applyFont="1" applyFill="1" applyBorder="1" applyAlignment="1">
      <alignment horizontal="center" vertical="center"/>
    </xf>
    <xf numFmtId="0" fontId="24" fillId="6" borderId="0" xfId="0" applyFont="1" applyFill="1">
      <alignment vertical="center"/>
    </xf>
    <xf numFmtId="0" fontId="24" fillId="6" borderId="0" xfId="0" applyFont="1" applyFill="1" applyAlignment="1">
      <alignment vertical="center" wrapText="1"/>
    </xf>
    <xf numFmtId="2" fontId="24" fillId="6" borderId="0" xfId="0" applyNumberFormat="1" applyFont="1" applyFill="1">
      <alignment vertical="center"/>
    </xf>
    <xf numFmtId="187" fontId="24" fillId="0" borderId="0" xfId="0" applyNumberFormat="1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107" xfId="0" applyFont="1" applyBorder="1" applyAlignment="1">
      <alignment horizontal="center" vertical="center"/>
    </xf>
    <xf numFmtId="187" fontId="32" fillId="6" borderId="14" xfId="2" applyNumberFormat="1" applyFont="1" applyFill="1" applyBorder="1" applyAlignment="1">
      <alignment horizontal="center" vertical="center"/>
    </xf>
    <xf numFmtId="0" fontId="32" fillId="6" borderId="110" xfId="0" applyFont="1" applyFill="1" applyBorder="1" applyAlignment="1">
      <alignment horizontal="center" vertical="center"/>
    </xf>
    <xf numFmtId="178" fontId="32" fillId="6" borderId="129" xfId="2" applyNumberFormat="1" applyFont="1" applyFill="1" applyBorder="1" applyAlignment="1">
      <alignment horizontal="center" vertical="center"/>
    </xf>
    <xf numFmtId="187" fontId="135" fillId="0" borderId="113" xfId="0" applyNumberFormat="1" applyFont="1" applyBorder="1" applyAlignment="1">
      <alignment horizontal="center" vertical="center"/>
    </xf>
    <xf numFmtId="9" fontId="135" fillId="0" borderId="114" xfId="1" applyFont="1" applyBorder="1" applyAlignment="1">
      <alignment horizontal="center" vertical="center"/>
    </xf>
    <xf numFmtId="0" fontId="135" fillId="0" borderId="115" xfId="0" applyFont="1" applyBorder="1" applyAlignment="1">
      <alignment horizontal="center" vertical="center"/>
    </xf>
    <xf numFmtId="0" fontId="32" fillId="0" borderId="0" xfId="0" applyFont="1">
      <alignment vertical="center"/>
    </xf>
    <xf numFmtId="187" fontId="32" fillId="0" borderId="0" xfId="0" applyNumberFormat="1" applyFont="1">
      <alignment vertical="center"/>
    </xf>
    <xf numFmtId="187" fontId="32" fillId="6" borderId="2" xfId="2" applyNumberFormat="1" applyFont="1" applyFill="1" applyBorder="1" applyAlignment="1">
      <alignment horizontal="center" vertical="center"/>
    </xf>
    <xf numFmtId="183" fontId="32" fillId="6" borderId="1" xfId="0" applyNumberFormat="1" applyFont="1" applyFill="1" applyBorder="1" applyAlignment="1">
      <alignment horizontal="center" vertical="center"/>
    </xf>
    <xf numFmtId="187" fontId="32" fillId="6" borderId="1" xfId="2" applyNumberFormat="1" applyFont="1" applyFill="1" applyBorder="1" applyAlignment="1">
      <alignment horizontal="center" vertical="center"/>
    </xf>
    <xf numFmtId="226" fontId="32" fillId="6" borderId="1" xfId="2" applyNumberFormat="1" applyFont="1" applyFill="1" applyBorder="1" applyAlignment="1">
      <alignment horizontal="center" vertical="center"/>
    </xf>
    <xf numFmtId="0" fontId="135" fillId="0" borderId="0" xfId="0" applyFont="1" applyAlignment="1">
      <alignment horizontal="center" vertical="center"/>
    </xf>
    <xf numFmtId="31" fontId="135" fillId="0" borderId="102" xfId="0" applyNumberFormat="1" applyFont="1" applyBorder="1" applyAlignment="1">
      <alignment vertical="center"/>
    </xf>
    <xf numFmtId="181" fontId="135" fillId="0" borderId="102" xfId="2" applyNumberFormat="1" applyFont="1" applyBorder="1" applyAlignment="1">
      <alignment vertical="center"/>
    </xf>
    <xf numFmtId="9" fontId="32" fillId="0" borderId="107" xfId="1" applyFont="1" applyBorder="1" applyAlignment="1">
      <alignment horizontal="center" vertical="center"/>
    </xf>
    <xf numFmtId="176" fontId="32" fillId="0" borderId="0" xfId="0" applyNumberFormat="1" applyFont="1">
      <alignment vertical="center"/>
    </xf>
    <xf numFmtId="187" fontId="32" fillId="0" borderId="2" xfId="2" applyNumberFormat="1" applyFont="1" applyBorder="1" applyAlignment="1">
      <alignment horizontal="center" vertical="center"/>
    </xf>
    <xf numFmtId="0" fontId="32" fillId="0" borderId="110" xfId="0" applyFont="1" applyBorder="1" applyAlignment="1">
      <alignment horizontal="center" vertical="center"/>
    </xf>
    <xf numFmtId="223" fontId="32" fillId="0" borderId="112" xfId="2" applyNumberFormat="1" applyFont="1" applyBorder="1" applyAlignment="1">
      <alignment horizontal="center" vertical="center"/>
    </xf>
    <xf numFmtId="9" fontId="135" fillId="0" borderId="112" xfId="1" applyFont="1" applyBorder="1" applyAlignment="1">
      <alignment horizontal="center" vertical="center"/>
    </xf>
    <xf numFmtId="0" fontId="32" fillId="0" borderId="115" xfId="0" applyFont="1" applyBorder="1">
      <alignment vertical="center"/>
    </xf>
    <xf numFmtId="226" fontId="32" fillId="0" borderId="0" xfId="0" applyNumberFormat="1" applyFont="1">
      <alignment vertical="center"/>
    </xf>
    <xf numFmtId="2" fontId="4" fillId="0" borderId="0" xfId="12072" applyNumberFormat="1" applyFont="1">
      <alignment vertical="center"/>
    </xf>
    <xf numFmtId="0" fontId="0" fillId="0" borderId="0" xfId="0" applyFont="1">
      <alignment vertical="center"/>
    </xf>
    <xf numFmtId="38" fontId="135" fillId="0" borderId="113" xfId="2" applyNumberFormat="1" applyFont="1" applyBorder="1" applyAlignment="1">
      <alignment horizontal="center" vertical="center"/>
    </xf>
    <xf numFmtId="38" fontId="32" fillId="0" borderId="0" xfId="0" applyNumberFormat="1" applyFont="1">
      <alignment vertical="center"/>
    </xf>
    <xf numFmtId="38" fontId="26" fillId="5" borderId="107" xfId="0" applyNumberFormat="1" applyFont="1" applyFill="1" applyBorder="1" applyAlignment="1">
      <alignment horizontal="center" vertical="center"/>
    </xf>
    <xf numFmtId="38" fontId="24" fillId="0" borderId="107" xfId="0" applyNumberFormat="1" applyFont="1" applyBorder="1" applyAlignment="1">
      <alignment horizontal="center" vertical="center"/>
    </xf>
    <xf numFmtId="0" fontId="24" fillId="0" borderId="107" xfId="0" applyFont="1" applyBorder="1" applyAlignment="1">
      <alignment horizontal="center" vertical="center"/>
    </xf>
    <xf numFmtId="10" fontId="133" fillId="0" borderId="107" xfId="0" applyNumberFormat="1" applyFont="1" applyBorder="1" applyAlignment="1">
      <alignment horizontal="center" vertical="center" wrapText="1"/>
    </xf>
    <xf numFmtId="183" fontId="133" fillId="0" borderId="107" xfId="0" applyNumberFormat="1" applyFont="1" applyBorder="1" applyAlignment="1">
      <alignment horizontal="center" vertical="center" wrapText="1"/>
    </xf>
    <xf numFmtId="183" fontId="24" fillId="0" borderId="107" xfId="0" applyNumberFormat="1" applyFont="1" applyBorder="1" applyAlignment="1">
      <alignment horizontal="center" vertical="center"/>
    </xf>
    <xf numFmtId="183" fontId="24" fillId="0" borderId="0" xfId="0" applyNumberFormat="1" applyFont="1" applyAlignment="1">
      <alignment horizontal="center" vertical="center"/>
    </xf>
    <xf numFmtId="0" fontId="26" fillId="5" borderId="107" xfId="0" applyFont="1" applyFill="1" applyBorder="1" applyAlignment="1">
      <alignment horizontal="center" vertical="center"/>
    </xf>
    <xf numFmtId="9" fontId="135" fillId="5" borderId="107" xfId="1" applyFont="1" applyFill="1" applyBorder="1" applyAlignment="1">
      <alignment horizontal="center" vertical="center"/>
    </xf>
    <xf numFmtId="0" fontId="135" fillId="5" borderId="107" xfId="0" applyFont="1" applyFill="1" applyBorder="1" applyAlignment="1">
      <alignment horizontal="center" vertical="center"/>
    </xf>
    <xf numFmtId="0" fontId="133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3" fontId="24" fillId="0" borderId="0" xfId="0" applyNumberFormat="1" applyFont="1" applyBorder="1" applyAlignment="1">
      <alignment horizontal="center" vertical="center"/>
    </xf>
    <xf numFmtId="0" fontId="133" fillId="0" borderId="107" xfId="0" applyFont="1" applyBorder="1" applyAlignment="1">
      <alignment horizontal="center" vertical="center" wrapText="1"/>
    </xf>
    <xf numFmtId="38" fontId="24" fillId="0" borderId="123" xfId="0" applyNumberFormat="1" applyFont="1" applyBorder="1" applyAlignment="1">
      <alignment horizontal="center" vertical="center"/>
    </xf>
    <xf numFmtId="0" fontId="140" fillId="6" borderId="0" xfId="0" applyFont="1" applyFill="1" applyBorder="1" applyAlignment="1">
      <alignment horizontal="center" vertical="center" wrapText="1"/>
    </xf>
    <xf numFmtId="0" fontId="26" fillId="6" borderId="0" xfId="0" applyFont="1" applyFill="1" applyBorder="1">
      <alignment vertical="center"/>
    </xf>
    <xf numFmtId="3" fontId="26" fillId="6" borderId="0" xfId="0" applyNumberFormat="1" applyFont="1" applyFill="1" applyBorder="1" applyAlignment="1">
      <alignment horizontal="center" vertical="center"/>
    </xf>
    <xf numFmtId="38" fontId="26" fillId="6" borderId="0" xfId="0" applyNumberFormat="1" applyFont="1" applyFill="1" applyBorder="1" applyAlignment="1">
      <alignment horizontal="center" vertical="center"/>
    </xf>
    <xf numFmtId="0" fontId="32" fillId="6" borderId="0" xfId="0" applyFont="1" applyFill="1" applyBorder="1" applyAlignment="1">
      <alignment horizontal="center" vertical="center"/>
    </xf>
    <xf numFmtId="183" fontId="26" fillId="6" borderId="0" xfId="0" applyNumberFormat="1" applyFont="1" applyFill="1" applyBorder="1" applyAlignment="1">
      <alignment horizontal="center" vertical="center"/>
    </xf>
    <xf numFmtId="0" fontId="32" fillId="0" borderId="107" xfId="0" applyFont="1" applyBorder="1" applyAlignment="1">
      <alignment horizontal="left" vertical="center"/>
    </xf>
    <xf numFmtId="0" fontId="133" fillId="0" borderId="131" xfId="0" applyFont="1" applyBorder="1" applyAlignment="1">
      <alignment horizontal="center" vertical="center" wrapText="1"/>
    </xf>
    <xf numFmtId="38" fontId="24" fillId="0" borderId="0" xfId="0" applyNumberFormat="1" applyFont="1" applyAlignment="1">
      <alignment horizontal="center" vertical="center"/>
    </xf>
    <xf numFmtId="183" fontId="139" fillId="0" borderId="0" xfId="0" applyNumberFormat="1" applyFont="1" applyBorder="1" applyAlignment="1">
      <alignment horizontal="center" vertical="center"/>
    </xf>
    <xf numFmtId="228" fontId="24" fillId="0" borderId="0" xfId="0" applyNumberFormat="1" applyFont="1" applyBorder="1" applyAlignment="1">
      <alignment horizontal="center" vertical="center"/>
    </xf>
    <xf numFmtId="225" fontId="139" fillId="0" borderId="0" xfId="0" applyNumberFormat="1" applyFont="1" applyAlignment="1">
      <alignment horizontal="center" vertical="center"/>
    </xf>
    <xf numFmtId="0" fontId="139" fillId="0" borderId="0" xfId="0" applyFont="1">
      <alignment vertical="center"/>
    </xf>
    <xf numFmtId="1" fontId="138" fillId="6" borderId="0" xfId="0" applyNumberFormat="1" applyFont="1" applyFill="1" applyBorder="1" applyAlignment="1">
      <alignment horizontal="center" vertical="center"/>
    </xf>
    <xf numFmtId="0" fontId="138" fillId="6" borderId="0" xfId="0" applyFont="1" applyFill="1" applyBorder="1">
      <alignment vertical="center"/>
    </xf>
    <xf numFmtId="0" fontId="138" fillId="6" borderId="0" xfId="0" applyFont="1" applyFill="1" applyBorder="1" applyAlignment="1">
      <alignment horizontal="center" vertical="center"/>
    </xf>
    <xf numFmtId="0" fontId="139" fillId="0" borderId="0" xfId="0" applyFont="1" applyAlignment="1">
      <alignment horizontal="center" vertical="center"/>
    </xf>
    <xf numFmtId="3" fontId="133" fillId="0" borderId="26" xfId="0" applyNumberFormat="1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10" fontId="24" fillId="0" borderId="0" xfId="0" applyNumberFormat="1" applyFont="1" applyBorder="1">
      <alignment vertical="center"/>
    </xf>
    <xf numFmtId="31" fontId="135" fillId="0" borderId="102" xfId="0" applyNumberFormat="1" applyFont="1" applyBorder="1" applyAlignment="1">
      <alignment horizontal="right" vertical="center"/>
    </xf>
    <xf numFmtId="2" fontId="32" fillId="0" borderId="0" xfId="0" applyNumberFormat="1" applyFont="1">
      <alignment vertical="center"/>
    </xf>
    <xf numFmtId="187" fontId="32" fillId="6" borderId="7" xfId="2" applyNumberFormat="1" applyFont="1" applyFill="1" applyBorder="1" applyAlignment="1">
      <alignment horizontal="center" vertical="center"/>
    </xf>
    <xf numFmtId="229" fontId="32" fillId="0" borderId="0" xfId="0" applyNumberFormat="1" applyFont="1" applyAlignment="1">
      <alignment horizontal="center" vertical="center"/>
    </xf>
    <xf numFmtId="187" fontId="32" fillId="0" borderId="144" xfId="2" applyNumberFormat="1" applyFont="1" applyBorder="1" applyAlignment="1">
      <alignment horizontal="center" vertical="center"/>
    </xf>
    <xf numFmtId="38" fontId="135" fillId="0" borderId="115" xfId="0" applyNumberFormat="1" applyFont="1" applyBorder="1" applyAlignment="1">
      <alignment horizontal="center" vertical="center" wrapText="1"/>
    </xf>
    <xf numFmtId="3" fontId="24" fillId="6" borderId="0" xfId="0" applyNumberFormat="1" applyFont="1" applyFill="1" applyAlignment="1">
      <alignment vertical="center" wrapText="1"/>
    </xf>
    <xf numFmtId="1" fontId="24" fillId="6" borderId="0" xfId="0" applyNumberFormat="1" applyFont="1" applyFill="1">
      <alignment vertical="center"/>
    </xf>
    <xf numFmtId="183" fontId="32" fillId="0" borderId="144" xfId="2" applyNumberFormat="1" applyFont="1" applyBorder="1" applyAlignment="1">
      <alignment horizontal="center" vertical="center"/>
    </xf>
    <xf numFmtId="0" fontId="133" fillId="0" borderId="107" xfId="0" applyFont="1" applyBorder="1" applyAlignment="1">
      <alignment horizontal="center" vertical="center" wrapText="1"/>
    </xf>
    <xf numFmtId="10" fontId="133" fillId="0" borderId="148" xfId="0" applyNumberFormat="1" applyFont="1" applyBorder="1" applyAlignment="1">
      <alignment horizontal="center" vertical="center" wrapText="1"/>
    </xf>
    <xf numFmtId="183" fontId="133" fillId="0" borderId="148" xfId="0" applyNumberFormat="1" applyFont="1" applyBorder="1" applyAlignment="1">
      <alignment horizontal="center" vertical="center" wrapText="1"/>
    </xf>
    <xf numFmtId="183" fontId="24" fillId="0" borderId="148" xfId="0" applyNumberFormat="1" applyFont="1" applyBorder="1" applyAlignment="1">
      <alignment horizontal="center" vertical="center"/>
    </xf>
    <xf numFmtId="0" fontId="133" fillId="0" borderId="148" xfId="0" applyFont="1" applyBorder="1" applyAlignment="1">
      <alignment horizontal="center" vertical="center" wrapText="1"/>
    </xf>
    <xf numFmtId="0" fontId="26" fillId="5" borderId="148" xfId="0" applyFont="1" applyFill="1" applyBorder="1" applyAlignment="1">
      <alignment horizontal="center" vertical="center"/>
    </xf>
    <xf numFmtId="10" fontId="24" fillId="0" borderId="0" xfId="0" applyNumberFormat="1" applyFont="1" applyBorder="1" applyAlignment="1">
      <alignment horizontal="center" vertical="center"/>
    </xf>
    <xf numFmtId="38" fontId="139" fillId="0" borderId="107" xfId="0" applyNumberFormat="1" applyFont="1" applyBorder="1" applyAlignment="1">
      <alignment horizontal="center" vertical="center"/>
    </xf>
    <xf numFmtId="183" fontId="32" fillId="0" borderId="0" xfId="0" applyNumberFormat="1" applyFont="1" applyBorder="1" applyAlignment="1">
      <alignment horizontal="center" vertical="center"/>
    </xf>
    <xf numFmtId="9" fontId="135" fillId="6" borderId="0" xfId="1" applyFont="1" applyFill="1" applyBorder="1" applyAlignment="1">
      <alignment horizontal="center" vertical="center"/>
    </xf>
    <xf numFmtId="2" fontId="32" fillId="0" borderId="148" xfId="0" applyNumberFormat="1" applyFont="1" applyBorder="1" applyAlignment="1">
      <alignment horizontal="center" vertical="center"/>
    </xf>
    <xf numFmtId="1" fontId="24" fillId="0" borderId="0" xfId="0" applyNumberFormat="1" applyFont="1" applyAlignment="1">
      <alignment horizontal="center" vertical="center"/>
    </xf>
    <xf numFmtId="3" fontId="32" fillId="0" borderId="148" xfId="0" applyNumberFormat="1" applyFont="1" applyBorder="1" applyAlignment="1">
      <alignment horizontal="center" vertical="center"/>
    </xf>
    <xf numFmtId="9" fontId="32" fillId="0" borderId="148" xfId="1" applyFont="1" applyBorder="1" applyAlignment="1">
      <alignment horizontal="center" vertical="center"/>
    </xf>
    <xf numFmtId="1" fontId="32" fillId="0" borderId="0" xfId="0" applyNumberFormat="1" applyFont="1">
      <alignment vertical="center"/>
    </xf>
    <xf numFmtId="179" fontId="32" fillId="0" borderId="0" xfId="0" applyNumberFormat="1" applyFont="1">
      <alignment vertical="center"/>
    </xf>
    <xf numFmtId="3" fontId="32" fillId="0" borderId="0" xfId="0" applyNumberFormat="1" applyFont="1">
      <alignment vertical="center"/>
    </xf>
    <xf numFmtId="4" fontId="32" fillId="6" borderId="4" xfId="2" applyNumberFormat="1" applyFont="1" applyFill="1" applyBorder="1" applyAlignment="1">
      <alignment horizontal="center" vertical="center"/>
    </xf>
    <xf numFmtId="1" fontId="26" fillId="6" borderId="0" xfId="0" applyNumberFormat="1" applyFont="1" applyFill="1" applyBorder="1" applyAlignment="1">
      <alignment horizontal="center" vertical="center"/>
    </xf>
    <xf numFmtId="178" fontId="24" fillId="0" borderId="0" xfId="0" applyNumberFormat="1" applyFont="1">
      <alignment vertical="center"/>
    </xf>
    <xf numFmtId="223" fontId="32" fillId="0" borderId="0" xfId="0" applyNumberFormat="1" applyFont="1" applyAlignment="1">
      <alignment horizontal="center" vertical="center"/>
    </xf>
    <xf numFmtId="223" fontId="32" fillId="0" borderId="0" xfId="0" applyNumberFormat="1" applyFont="1">
      <alignment vertical="center"/>
    </xf>
    <xf numFmtId="2" fontId="24" fillId="0" borderId="0" xfId="0" applyNumberFormat="1" applyFont="1">
      <alignment vertical="center"/>
    </xf>
    <xf numFmtId="0" fontId="24" fillId="0" borderId="0" xfId="0" applyFont="1" applyAlignment="1">
      <alignment horizontal="center" vertical="center"/>
    </xf>
    <xf numFmtId="0" fontId="133" fillId="0" borderId="107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38" fontId="24" fillId="6" borderId="49" xfId="2" applyNumberFormat="1" applyFont="1" applyFill="1" applyBorder="1" applyAlignment="1">
      <alignment horizontal="center" vertical="center"/>
    </xf>
    <xf numFmtId="38" fontId="24" fillId="6" borderId="22" xfId="2" applyNumberFormat="1" applyFont="1" applyFill="1" applyBorder="1" applyAlignment="1">
      <alignment horizontal="center" vertical="center"/>
    </xf>
    <xf numFmtId="9" fontId="24" fillId="6" borderId="50" xfId="1" applyFont="1" applyFill="1" applyBorder="1" applyAlignment="1">
      <alignment horizontal="center" vertical="center"/>
    </xf>
    <xf numFmtId="38" fontId="24" fillId="6" borderId="18" xfId="2" applyNumberFormat="1" applyFont="1" applyFill="1" applyBorder="1" applyAlignment="1">
      <alignment horizontal="center" vertical="center"/>
    </xf>
    <xf numFmtId="183" fontId="24" fillId="6" borderId="0" xfId="2" applyNumberFormat="1" applyFont="1" applyFill="1" applyBorder="1" applyAlignment="1">
      <alignment horizontal="center" vertical="center"/>
    </xf>
    <xf numFmtId="38" fontId="24" fillId="6" borderId="0" xfId="2" applyNumberFormat="1" applyFont="1" applyFill="1" applyBorder="1" applyAlignment="1">
      <alignment horizontal="center" vertical="center"/>
    </xf>
    <xf numFmtId="9" fontId="24" fillId="6" borderId="0" xfId="1" applyFont="1" applyFill="1" applyBorder="1" applyAlignment="1">
      <alignment horizontal="center" vertical="center"/>
    </xf>
    <xf numFmtId="9" fontId="24" fillId="6" borderId="123" xfId="1" applyFont="1" applyFill="1" applyBorder="1" applyAlignment="1">
      <alignment horizontal="center" vertical="center"/>
    </xf>
    <xf numFmtId="0" fontId="133" fillId="0" borderId="107" xfId="0" applyFont="1" applyBorder="1" applyAlignment="1">
      <alignment horizontal="center" vertical="center" wrapText="1"/>
    </xf>
    <xf numFmtId="183" fontId="24" fillId="0" borderId="0" xfId="0" applyNumberFormat="1" applyFont="1">
      <alignment vertical="center"/>
    </xf>
    <xf numFmtId="0" fontId="140" fillId="10" borderId="148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87" fontId="32" fillId="6" borderId="158" xfId="2" applyNumberFormat="1" applyFont="1" applyFill="1" applyBorder="1" applyAlignment="1">
      <alignment horizontal="center" vertical="center"/>
    </xf>
    <xf numFmtId="187" fontId="0" fillId="0" borderId="0" xfId="0" applyNumberFormat="1">
      <alignment vertical="center"/>
    </xf>
    <xf numFmtId="0" fontId="143" fillId="0" borderId="0" xfId="0" applyFont="1">
      <alignment vertical="center"/>
    </xf>
    <xf numFmtId="178" fontId="32" fillId="6" borderId="159" xfId="2" applyNumberFormat="1" applyFont="1" applyFill="1" applyBorder="1" applyAlignment="1">
      <alignment horizontal="center" vertical="center"/>
    </xf>
    <xf numFmtId="187" fontId="32" fillId="6" borderId="159" xfId="2" applyNumberFormat="1" applyFont="1" applyFill="1" applyBorder="1" applyAlignment="1">
      <alignment horizontal="center" vertical="center"/>
    </xf>
    <xf numFmtId="187" fontId="32" fillId="0" borderId="129" xfId="2" applyNumberFormat="1" applyFont="1" applyBorder="1" applyAlignment="1">
      <alignment horizontal="center" vertical="center"/>
    </xf>
    <xf numFmtId="0" fontId="146" fillId="0" borderId="0" xfId="0" applyFont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187" fontId="32" fillId="0" borderId="148" xfId="0" applyNumberFormat="1" applyFont="1" applyBorder="1" applyAlignment="1">
      <alignment horizontal="center" vertical="center"/>
    </xf>
    <xf numFmtId="0" fontId="32" fillId="0" borderId="162" xfId="0" applyFont="1" applyBorder="1" applyAlignment="1">
      <alignment horizontal="center" vertical="center"/>
    </xf>
    <xf numFmtId="0" fontId="135" fillId="0" borderId="0" xfId="0" applyFont="1" applyBorder="1" applyAlignment="1">
      <alignment horizontal="right" vertical="center"/>
    </xf>
    <xf numFmtId="0" fontId="135" fillId="0" borderId="0" xfId="0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4" fillId="0" borderId="107" xfId="0" applyFont="1" applyBorder="1" applyAlignment="1">
      <alignment horizontal="center" vertical="center" wrapText="1"/>
    </xf>
    <xf numFmtId="38" fontId="24" fillId="0" borderId="107" xfId="0" applyNumberFormat="1" applyFont="1" applyBorder="1" applyAlignment="1">
      <alignment horizontal="center" vertical="center" wrapText="1"/>
    </xf>
    <xf numFmtId="0" fontId="26" fillId="6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183" fontId="32" fillId="6" borderId="129" xfId="2" applyNumberFormat="1" applyFont="1" applyFill="1" applyBorder="1" applyAlignment="1">
      <alignment horizontal="center" vertical="center"/>
    </xf>
    <xf numFmtId="187" fontId="32" fillId="6" borderId="3" xfId="2" applyNumberFormat="1" applyFont="1" applyFill="1" applyBorder="1" applyAlignment="1">
      <alignment horizontal="center" vertical="center"/>
    </xf>
    <xf numFmtId="187" fontId="32" fillId="6" borderId="129" xfId="2" applyNumberFormat="1" applyFont="1" applyFill="1" applyBorder="1" applyAlignment="1">
      <alignment horizontal="center" vertical="center"/>
    </xf>
    <xf numFmtId="187" fontId="32" fillId="0" borderId="10" xfId="2" applyNumberFormat="1" applyFont="1" applyFill="1" applyBorder="1" applyAlignment="1">
      <alignment horizontal="center" vertical="center"/>
    </xf>
    <xf numFmtId="0" fontId="24" fillId="6" borderId="148" xfId="0" applyFont="1" applyFill="1" applyBorder="1">
      <alignment vertical="center"/>
    </xf>
    <xf numFmtId="0" fontId="24" fillId="6" borderId="0" xfId="0" applyFont="1" applyFill="1" applyBorder="1">
      <alignment vertical="center"/>
    </xf>
    <xf numFmtId="183" fontId="32" fillId="6" borderId="164" xfId="0" applyNumberFormat="1" applyFont="1" applyFill="1" applyBorder="1" applyAlignment="1">
      <alignment horizontal="center" vertical="center"/>
    </xf>
    <xf numFmtId="183" fontId="32" fillId="6" borderId="158" xfId="2" applyNumberFormat="1" applyFont="1" applyFill="1" applyBorder="1" applyAlignment="1">
      <alignment horizontal="center" vertical="center"/>
    </xf>
    <xf numFmtId="183" fontId="32" fillId="6" borderId="166" xfId="2" applyNumberFormat="1" applyFont="1" applyFill="1" applyBorder="1" applyAlignment="1">
      <alignment horizontal="center" vertical="center"/>
    </xf>
    <xf numFmtId="187" fontId="32" fillId="6" borderId="164" xfId="2" applyNumberFormat="1" applyFont="1" applyFill="1" applyBorder="1" applyAlignment="1">
      <alignment horizontal="center" vertical="center"/>
    </xf>
    <xf numFmtId="178" fontId="32" fillId="6" borderId="166" xfId="2" applyNumberFormat="1" applyFont="1" applyFill="1" applyBorder="1" applyAlignment="1">
      <alignment horizontal="center" vertical="center"/>
    </xf>
    <xf numFmtId="178" fontId="32" fillId="6" borderId="168" xfId="2" applyNumberFormat="1" applyFont="1" applyFill="1" applyBorder="1" applyAlignment="1">
      <alignment horizontal="center" vertical="center"/>
    </xf>
    <xf numFmtId="187" fontId="135" fillId="0" borderId="169" xfId="0" applyNumberFormat="1" applyFont="1" applyBorder="1" applyAlignment="1">
      <alignment horizontal="center" vertical="center"/>
    </xf>
    <xf numFmtId="183" fontId="32" fillId="0" borderId="160" xfId="2" applyNumberFormat="1" applyFont="1" applyFill="1" applyBorder="1" applyAlignment="1">
      <alignment horizontal="center" vertical="center" wrapText="1"/>
    </xf>
    <xf numFmtId="187" fontId="32" fillId="10" borderId="3" xfId="2" applyNumberFormat="1" applyFont="1" applyFill="1" applyBorder="1" applyAlignment="1">
      <alignment horizontal="center" vertical="center"/>
    </xf>
    <xf numFmtId="187" fontId="32" fillId="6" borderId="167" xfId="2" applyNumberFormat="1" applyFont="1" applyFill="1" applyBorder="1" applyAlignment="1">
      <alignment horizontal="center" vertical="center"/>
    </xf>
    <xf numFmtId="183" fontId="32" fillId="6" borderId="165" xfId="0" applyNumberFormat="1" applyFont="1" applyFill="1" applyBorder="1" applyAlignment="1">
      <alignment horizontal="center" vertical="center"/>
    </xf>
    <xf numFmtId="187" fontId="32" fillId="6" borderId="165" xfId="2" applyNumberFormat="1" applyFont="1" applyFill="1" applyBorder="1" applyAlignment="1">
      <alignment horizontal="center" vertical="center"/>
    </xf>
    <xf numFmtId="187" fontId="32" fillId="6" borderId="168" xfId="2" applyNumberFormat="1" applyFont="1" applyFill="1" applyBorder="1" applyAlignment="1">
      <alignment horizontal="center" vertical="center"/>
    </xf>
    <xf numFmtId="223" fontId="32" fillId="0" borderId="18" xfId="2" applyNumberFormat="1" applyFont="1" applyBorder="1" applyAlignment="1">
      <alignment horizontal="center" vertical="center"/>
    </xf>
    <xf numFmtId="178" fontId="32" fillId="10" borderId="13" xfId="2" applyNumberFormat="1" applyFont="1" applyFill="1" applyBorder="1" applyAlignment="1">
      <alignment horizontal="center" vertical="center"/>
    </xf>
    <xf numFmtId="178" fontId="32" fillId="10" borderId="3" xfId="1" applyNumberFormat="1" applyFont="1" applyFill="1" applyBorder="1" applyAlignment="1">
      <alignment horizontal="center" vertical="center"/>
    </xf>
    <xf numFmtId="187" fontId="32" fillId="10" borderId="18" xfId="2" applyNumberFormat="1" applyFont="1" applyFill="1" applyBorder="1" applyAlignment="1">
      <alignment horizontal="center" vertical="center"/>
    </xf>
    <xf numFmtId="38" fontId="32" fillId="10" borderId="3" xfId="2" applyNumberFormat="1" applyFont="1" applyFill="1" applyBorder="1" applyAlignment="1">
      <alignment horizontal="center" vertical="center"/>
    </xf>
    <xf numFmtId="3" fontId="32" fillId="10" borderId="3" xfId="2" quotePrefix="1" applyNumberFormat="1" applyFont="1" applyFill="1" applyBorder="1" applyAlignment="1">
      <alignment horizontal="center" vertical="center"/>
    </xf>
    <xf numFmtId="3" fontId="32" fillId="10" borderId="3" xfId="0" applyNumberFormat="1" applyFont="1" applyFill="1" applyBorder="1" applyAlignment="1">
      <alignment horizontal="center" vertical="center"/>
    </xf>
    <xf numFmtId="9" fontId="32" fillId="10" borderId="3" xfId="1" applyFont="1" applyFill="1" applyBorder="1" applyAlignment="1">
      <alignment horizontal="center" vertical="center"/>
    </xf>
    <xf numFmtId="3" fontId="32" fillId="10" borderId="4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32" fillId="0" borderId="148" xfId="0" applyFont="1" applyBorder="1" applyAlignment="1">
      <alignment horizontal="center" vertical="center"/>
    </xf>
    <xf numFmtId="0" fontId="133" fillId="0" borderId="107" xfId="0" applyFont="1" applyBorder="1" applyAlignment="1">
      <alignment horizontal="center" vertical="center" wrapText="1"/>
    </xf>
    <xf numFmtId="223" fontId="32" fillId="10" borderId="3" xfId="2" applyNumberFormat="1" applyFont="1" applyFill="1" applyBorder="1" applyAlignment="1">
      <alignment horizontal="center" vertical="center"/>
    </xf>
    <xf numFmtId="187" fontId="32" fillId="0" borderId="177" xfId="2" applyNumberFormat="1" applyFont="1" applyFill="1" applyBorder="1" applyAlignment="1">
      <alignment horizontal="center" vertical="center"/>
    </xf>
    <xf numFmtId="187" fontId="32" fillId="0" borderId="166" xfId="2" applyNumberFormat="1" applyFont="1" applyBorder="1" applyAlignment="1">
      <alignment horizontal="center" vertical="center"/>
    </xf>
    <xf numFmtId="38" fontId="135" fillId="0" borderId="169" xfId="0" applyNumberFormat="1" applyFont="1" applyBorder="1" applyAlignment="1">
      <alignment horizontal="center" vertical="center"/>
    </xf>
    <xf numFmtId="187" fontId="32" fillId="0" borderId="167" xfId="2" applyNumberFormat="1" applyFont="1" applyBorder="1" applyAlignment="1">
      <alignment horizontal="center" vertical="center"/>
    </xf>
    <xf numFmtId="3" fontId="32" fillId="0" borderId="151" xfId="0" applyNumberFormat="1" applyFont="1" applyBorder="1" applyAlignment="1">
      <alignment horizontal="center" vertical="center"/>
    </xf>
    <xf numFmtId="2" fontId="32" fillId="0" borderId="151" xfId="0" applyNumberFormat="1" applyFont="1" applyBorder="1" applyAlignment="1">
      <alignment horizontal="center" vertical="center"/>
    </xf>
    <xf numFmtId="183" fontId="32" fillId="0" borderId="148" xfId="0" applyNumberFormat="1" applyFont="1" applyBorder="1" applyAlignment="1">
      <alignment horizontal="center" vertical="center"/>
    </xf>
    <xf numFmtId="0" fontId="32" fillId="0" borderId="151" xfId="0" applyFont="1" applyBorder="1" applyAlignment="1">
      <alignment horizontal="center" vertical="center"/>
    </xf>
    <xf numFmtId="0" fontId="32" fillId="0" borderId="152" xfId="0" applyFont="1" applyBorder="1" applyAlignment="1">
      <alignment horizontal="center" vertical="center"/>
    </xf>
    <xf numFmtId="0" fontId="24" fillId="6" borderId="0" xfId="0" applyFont="1" applyFill="1" applyAlignment="1">
      <alignment horizontal="center" vertical="center"/>
    </xf>
    <xf numFmtId="0" fontId="24" fillId="6" borderId="148" xfId="0" applyFont="1" applyFill="1" applyBorder="1" applyAlignment="1">
      <alignment horizontal="center" vertical="center"/>
    </xf>
    <xf numFmtId="187" fontId="32" fillId="6" borderId="163" xfId="2" applyNumberFormat="1" applyFont="1" applyFill="1" applyBorder="1" applyAlignment="1">
      <alignment horizontal="center" vertical="center"/>
    </xf>
    <xf numFmtId="187" fontId="135" fillId="0" borderId="147" xfId="0" applyNumberFormat="1" applyFont="1" applyBorder="1" applyAlignment="1">
      <alignment horizontal="center" vertical="center"/>
    </xf>
    <xf numFmtId="178" fontId="135" fillId="0" borderId="102" xfId="0" applyNumberFormat="1" applyFont="1" applyBorder="1" applyAlignment="1">
      <alignment vertical="center"/>
    </xf>
    <xf numFmtId="178" fontId="32" fillId="0" borderId="0" xfId="0" applyNumberFormat="1" applyFont="1">
      <alignment vertical="center"/>
    </xf>
    <xf numFmtId="38" fontId="133" fillId="0" borderId="148" xfId="0" applyNumberFormat="1" applyFont="1" applyBorder="1" applyAlignment="1">
      <alignment horizontal="center" vertical="center" wrapText="1"/>
    </xf>
    <xf numFmtId="38" fontId="24" fillId="0" borderId="148" xfId="0" applyNumberFormat="1" applyFont="1" applyBorder="1" applyAlignment="1">
      <alignment horizontal="center" vertical="center"/>
    </xf>
    <xf numFmtId="38" fontId="26" fillId="5" borderId="148" xfId="0" applyNumberFormat="1" applyFont="1" applyFill="1" applyBorder="1" applyAlignment="1">
      <alignment horizontal="center" vertical="center"/>
    </xf>
    <xf numFmtId="9" fontId="135" fillId="5" borderId="148" xfId="1" applyFont="1" applyFill="1" applyBorder="1" applyAlignment="1">
      <alignment horizontal="center" vertical="center"/>
    </xf>
    <xf numFmtId="0" fontId="135" fillId="5" borderId="148" xfId="0" applyFont="1" applyFill="1" applyBorder="1" applyAlignment="1">
      <alignment horizontal="center" vertical="center"/>
    </xf>
    <xf numFmtId="0" fontId="145" fillId="0" borderId="26" xfId="0" applyFont="1" applyBorder="1" applyAlignment="1">
      <alignment horizontal="center" vertical="center" wrapText="1"/>
    </xf>
    <xf numFmtId="38" fontId="24" fillId="0" borderId="107" xfId="0" quotePrefix="1" applyNumberFormat="1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32" fillId="0" borderId="0" xfId="0" applyFont="1" applyBorder="1" applyAlignment="1">
      <alignment horizontal="left" vertical="center"/>
    </xf>
    <xf numFmtId="3" fontId="32" fillId="0" borderId="161" xfId="0" applyNumberFormat="1" applyFont="1" applyBorder="1" applyAlignment="1">
      <alignment horizontal="center" vertical="center"/>
    </xf>
    <xf numFmtId="187" fontId="32" fillId="6" borderId="178" xfId="2" applyNumberFormat="1" applyFont="1" applyFill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26" fillId="3" borderId="148" xfId="0" applyFont="1" applyFill="1" applyBorder="1" applyAlignment="1">
      <alignment horizontal="center" vertical="center"/>
    </xf>
    <xf numFmtId="0" fontId="24" fillId="6" borderId="148" xfId="0" applyFont="1" applyFill="1" applyBorder="1" applyAlignment="1">
      <alignment horizontal="left" vertical="center"/>
    </xf>
    <xf numFmtId="0" fontId="24" fillId="6" borderId="146" xfId="0" applyFont="1" applyFill="1" applyBorder="1">
      <alignment vertical="center"/>
    </xf>
    <xf numFmtId="0" fontId="24" fillId="6" borderId="143" xfId="0" applyFont="1" applyFill="1" applyBorder="1">
      <alignment vertical="center"/>
    </xf>
    <xf numFmtId="226" fontId="32" fillId="6" borderId="0" xfId="2" applyNumberFormat="1" applyFont="1" applyFill="1" applyBorder="1" applyAlignment="1">
      <alignment horizontal="center" vertical="center"/>
    </xf>
    <xf numFmtId="187" fontId="24" fillId="6" borderId="148" xfId="0" applyNumberFormat="1" applyFont="1" applyFill="1" applyBorder="1" applyAlignment="1">
      <alignment vertical="center"/>
    </xf>
    <xf numFmtId="3" fontId="32" fillId="6" borderId="148" xfId="2" applyNumberFormat="1" applyFont="1" applyFill="1" applyBorder="1" applyAlignment="1">
      <alignment horizontal="center" vertical="center"/>
    </xf>
    <xf numFmtId="0" fontId="133" fillId="0" borderId="107" xfId="0" applyFont="1" applyBorder="1" applyAlignment="1">
      <alignment horizontal="center" vertical="center" wrapText="1"/>
    </xf>
    <xf numFmtId="38" fontId="133" fillId="0" borderId="107" xfId="0" applyNumberFormat="1" applyFont="1" applyBorder="1" applyAlignment="1">
      <alignment horizontal="center" vertical="center" wrapText="1"/>
    </xf>
    <xf numFmtId="0" fontId="32" fillId="0" borderId="128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10" borderId="99" xfId="0" applyFont="1" applyFill="1" applyBorder="1" applyAlignment="1">
      <alignment horizontal="center" vertical="center"/>
    </xf>
    <xf numFmtId="3" fontId="32" fillId="0" borderId="128" xfId="0" applyNumberFormat="1" applyFont="1" applyBorder="1" applyAlignment="1">
      <alignment horizontal="center" vertical="center"/>
    </xf>
    <xf numFmtId="3" fontId="32" fillId="0" borderId="4" xfId="0" applyNumberFormat="1" applyFont="1" applyBorder="1" applyAlignment="1">
      <alignment horizontal="center" vertical="center"/>
    </xf>
    <xf numFmtId="0" fontId="138" fillId="110" borderId="164" xfId="0" applyFont="1" applyFill="1" applyBorder="1" applyAlignment="1">
      <alignment horizontal="center" vertical="center"/>
    </xf>
    <xf numFmtId="0" fontId="138" fillId="110" borderId="158" xfId="0" applyFont="1" applyFill="1" applyBorder="1" applyAlignment="1">
      <alignment horizontal="center" vertical="center"/>
    </xf>
    <xf numFmtId="0" fontId="138" fillId="110" borderId="157" xfId="0" applyFont="1" applyFill="1" applyBorder="1" applyAlignment="1">
      <alignment horizontal="center" vertical="center"/>
    </xf>
    <xf numFmtId="0" fontId="138" fillId="110" borderId="148" xfId="0" applyFont="1" applyFill="1" applyBorder="1" applyAlignment="1">
      <alignment horizontal="center" vertical="center"/>
    </xf>
    <xf numFmtId="0" fontId="138" fillId="110" borderId="4" xfId="0" applyFont="1" applyFill="1" applyBorder="1" applyAlignment="1">
      <alignment horizontal="center" vertical="center"/>
    </xf>
    <xf numFmtId="0" fontId="138" fillId="112" borderId="150" xfId="0" applyFont="1" applyFill="1" applyBorder="1" applyAlignment="1">
      <alignment horizontal="center" vertical="center"/>
    </xf>
    <xf numFmtId="0" fontId="138" fillId="112" borderId="32" xfId="0" applyFont="1" applyFill="1" applyBorder="1" applyAlignment="1">
      <alignment horizontal="center" vertical="center"/>
    </xf>
    <xf numFmtId="0" fontId="138" fillId="112" borderId="29" xfId="0" applyFont="1" applyFill="1" applyBorder="1" applyAlignment="1">
      <alignment horizontal="center" vertical="center"/>
    </xf>
    <xf numFmtId="0" fontId="138" fillId="112" borderId="130" xfId="0" applyFont="1" applyFill="1" applyBorder="1" applyAlignment="1">
      <alignment horizontal="center" vertical="center"/>
    </xf>
    <xf numFmtId="0" fontId="138" fillId="112" borderId="153" xfId="0" applyFont="1" applyFill="1" applyBorder="1" applyAlignment="1">
      <alignment horizontal="center" vertical="center"/>
    </xf>
    <xf numFmtId="41" fontId="139" fillId="111" borderId="170" xfId="2" applyFont="1" applyFill="1" applyBorder="1" applyAlignment="1">
      <alignment horizontal="center" vertical="center"/>
    </xf>
    <xf numFmtId="0" fontId="139" fillId="111" borderId="170" xfId="0" applyFont="1" applyFill="1" applyBorder="1" applyAlignment="1">
      <alignment horizontal="center" vertical="center"/>
    </xf>
    <xf numFmtId="0" fontId="139" fillId="111" borderId="171" xfId="0" applyFont="1" applyFill="1" applyBorder="1" applyAlignment="1">
      <alignment horizontal="center" vertical="center"/>
    </xf>
    <xf numFmtId="0" fontId="139" fillId="111" borderId="31" xfId="0" applyFont="1" applyFill="1" applyBorder="1" applyAlignment="1">
      <alignment horizontal="center" vertical="center"/>
    </xf>
    <xf numFmtId="0" fontId="139" fillId="111" borderId="172" xfId="0" applyFont="1" applyFill="1" applyBorder="1" applyAlignment="1">
      <alignment horizontal="center" vertical="center"/>
    </xf>
    <xf numFmtId="0" fontId="139" fillId="111" borderId="173" xfId="0" applyFont="1" applyFill="1" applyBorder="1" applyAlignment="1">
      <alignment horizontal="center" vertical="center"/>
    </xf>
    <xf numFmtId="0" fontId="138" fillId="111" borderId="156" xfId="0" applyFont="1" applyFill="1" applyBorder="1" applyAlignment="1">
      <alignment horizontal="center" vertical="center"/>
    </xf>
    <xf numFmtId="0" fontId="139" fillId="111" borderId="175" xfId="0" applyFont="1" applyFill="1" applyBorder="1" applyAlignment="1">
      <alignment horizontal="center" vertical="center"/>
    </xf>
    <xf numFmtId="178" fontId="32" fillId="0" borderId="177" xfId="2" applyNumberFormat="1" applyFont="1" applyBorder="1" applyAlignment="1">
      <alignment horizontal="center" vertical="center" wrapText="1"/>
    </xf>
    <xf numFmtId="178" fontId="32" fillId="0" borderId="10" xfId="2" applyNumberFormat="1" applyFont="1" applyBorder="1" applyAlignment="1">
      <alignment horizontal="center" vertical="center" wrapText="1"/>
    </xf>
    <xf numFmtId="178" fontId="32" fillId="0" borderId="11" xfId="2" applyNumberFormat="1" applyFont="1" applyBorder="1" applyAlignment="1">
      <alignment horizontal="center" vertical="center" wrapText="1"/>
    </xf>
    <xf numFmtId="178" fontId="32" fillId="0" borderId="109" xfId="2" applyNumberFormat="1" applyFont="1" applyBorder="1" applyAlignment="1">
      <alignment horizontal="center" vertical="center" wrapText="1"/>
    </xf>
    <xf numFmtId="38" fontId="32" fillId="10" borderId="4" xfId="2" applyNumberFormat="1" applyFont="1" applyFill="1" applyBorder="1" applyAlignment="1">
      <alignment horizontal="center" vertical="center"/>
    </xf>
    <xf numFmtId="223" fontId="32" fillId="10" borderId="18" xfId="2" applyNumberFormat="1" applyFont="1" applyFill="1" applyBorder="1" applyAlignment="1">
      <alignment horizontal="center" vertical="center"/>
    </xf>
    <xf numFmtId="9" fontId="32" fillId="10" borderId="18" xfId="1" applyFont="1" applyFill="1" applyBorder="1" applyAlignment="1">
      <alignment horizontal="center" vertical="center"/>
    </xf>
    <xf numFmtId="0" fontId="138" fillId="112" borderId="50" xfId="0" applyFont="1" applyFill="1" applyBorder="1" applyAlignment="1">
      <alignment horizontal="center" vertical="center"/>
    </xf>
    <xf numFmtId="0" fontId="139" fillId="111" borderId="51" xfId="0" applyFont="1" applyFill="1" applyBorder="1" applyAlignment="1">
      <alignment horizontal="center" vertical="center"/>
    </xf>
    <xf numFmtId="183" fontId="32" fillId="0" borderId="184" xfId="2" applyNumberFormat="1" applyFont="1" applyBorder="1" applyAlignment="1">
      <alignment horizontal="center" vertical="center"/>
    </xf>
    <xf numFmtId="183" fontId="32" fillId="0" borderId="185" xfId="2" applyNumberFormat="1" applyFont="1" applyBorder="1" applyAlignment="1">
      <alignment horizontal="center" vertical="center"/>
    </xf>
    <xf numFmtId="183" fontId="32" fillId="0" borderId="186" xfId="2" applyNumberFormat="1" applyFont="1" applyBorder="1" applyAlignment="1">
      <alignment horizontal="center" vertical="center"/>
    </xf>
    <xf numFmtId="183" fontId="32" fillId="0" borderId="48" xfId="2" applyNumberFormat="1" applyFont="1" applyBorder="1" applyAlignment="1">
      <alignment horizontal="center" vertical="center"/>
    </xf>
    <xf numFmtId="38" fontId="32" fillId="0" borderId="49" xfId="2" applyNumberFormat="1" applyFont="1" applyBorder="1" applyAlignment="1">
      <alignment horizontal="center" vertical="center"/>
    </xf>
    <xf numFmtId="187" fontId="32" fillId="0" borderId="22" xfId="2" applyNumberFormat="1" applyFont="1" applyBorder="1" applyAlignment="1">
      <alignment horizontal="center" vertical="center"/>
    </xf>
    <xf numFmtId="9" fontId="32" fillId="0" borderId="22" xfId="1" applyFont="1" applyBorder="1" applyAlignment="1">
      <alignment horizontal="center" vertical="center"/>
    </xf>
    <xf numFmtId="0" fontId="32" fillId="0" borderId="50" xfId="0" applyFont="1" applyBorder="1" applyAlignment="1">
      <alignment horizontal="center" vertical="center"/>
    </xf>
    <xf numFmtId="0" fontId="138" fillId="112" borderId="187" xfId="0" applyFont="1" applyFill="1" applyBorder="1" applyAlignment="1">
      <alignment horizontal="center" vertical="center"/>
    </xf>
    <xf numFmtId="0" fontId="139" fillId="111" borderId="190" xfId="0" applyFont="1" applyFill="1" applyBorder="1" applyAlignment="1">
      <alignment horizontal="center" vertical="center"/>
    </xf>
    <xf numFmtId="2" fontId="32" fillId="0" borderId="128" xfId="0" applyNumberFormat="1" applyFont="1" applyBorder="1" applyAlignment="1">
      <alignment horizontal="center" vertical="center"/>
    </xf>
    <xf numFmtId="183" fontId="32" fillId="0" borderId="166" xfId="0" applyNumberFormat="1" applyFont="1" applyFill="1" applyBorder="1" applyAlignment="1">
      <alignment horizontal="center" vertical="center"/>
    </xf>
    <xf numFmtId="183" fontId="32" fillId="0" borderId="129" xfId="0" applyNumberFormat="1" applyFont="1" applyFill="1" applyBorder="1" applyAlignment="1">
      <alignment horizontal="center" vertical="center"/>
    </xf>
    <xf numFmtId="183" fontId="32" fillId="0" borderId="129" xfId="2" applyNumberFormat="1" applyFont="1" applyFill="1" applyBorder="1" applyAlignment="1">
      <alignment horizontal="center" vertical="center"/>
    </xf>
    <xf numFmtId="187" fontId="32" fillId="0" borderId="129" xfId="2" applyNumberFormat="1" applyFont="1" applyFill="1" applyBorder="1" applyAlignment="1">
      <alignment horizontal="center" vertical="center"/>
    </xf>
    <xf numFmtId="187" fontId="32" fillId="0" borderId="163" xfId="2" applyNumberFormat="1" applyFont="1" applyFill="1" applyBorder="1" applyAlignment="1">
      <alignment horizontal="center" vertical="center"/>
    </xf>
    <xf numFmtId="187" fontId="32" fillId="10" borderId="192" xfId="2" applyNumberFormat="1" applyFont="1" applyFill="1" applyBorder="1" applyAlignment="1">
      <alignment horizontal="center" vertical="center"/>
    </xf>
    <xf numFmtId="9" fontId="32" fillId="10" borderId="192" xfId="1" applyFont="1" applyFill="1" applyBorder="1" applyAlignment="1">
      <alignment horizontal="center" vertical="center"/>
    </xf>
    <xf numFmtId="0" fontId="139" fillId="111" borderId="156" xfId="0" applyFont="1" applyFill="1" applyBorder="1" applyAlignment="1">
      <alignment horizontal="center" vertical="center"/>
    </xf>
    <xf numFmtId="183" fontId="32" fillId="6" borderId="169" xfId="0" applyNumberFormat="1" applyFont="1" applyFill="1" applyBorder="1" applyAlignment="1">
      <alignment horizontal="center" vertical="center"/>
    </xf>
    <xf numFmtId="183" fontId="32" fillId="6" borderId="113" xfId="0" applyNumberFormat="1" applyFont="1" applyFill="1" applyBorder="1" applyAlignment="1">
      <alignment horizontal="center" vertical="center"/>
    </xf>
    <xf numFmtId="183" fontId="32" fillId="6" borderId="113" xfId="2" applyNumberFormat="1" applyFont="1" applyFill="1" applyBorder="1" applyAlignment="1">
      <alignment horizontal="center" vertical="center"/>
    </xf>
    <xf numFmtId="187" fontId="32" fillId="6" borderId="113" xfId="2" applyNumberFormat="1" applyFont="1" applyFill="1" applyBorder="1" applyAlignment="1">
      <alignment horizontal="center" vertical="center"/>
    </xf>
    <xf numFmtId="187" fontId="32" fillId="6" borderId="147" xfId="2" applyNumberFormat="1" applyFont="1" applyFill="1" applyBorder="1" applyAlignment="1">
      <alignment horizontal="center" vertical="center"/>
    </xf>
    <xf numFmtId="187" fontId="32" fillId="6" borderId="111" xfId="2" applyNumberFormat="1" applyFont="1" applyFill="1" applyBorder="1" applyAlignment="1">
      <alignment horizontal="center" vertical="center" wrapText="1"/>
    </xf>
    <xf numFmtId="38" fontId="32" fillId="6" borderId="112" xfId="2" applyNumberFormat="1" applyFont="1" applyFill="1" applyBorder="1" applyAlignment="1">
      <alignment horizontal="center" vertical="center"/>
    </xf>
    <xf numFmtId="187" fontId="32" fillId="6" borderId="114" xfId="2" applyNumberFormat="1" applyFont="1" applyFill="1" applyBorder="1" applyAlignment="1">
      <alignment horizontal="center" vertical="center"/>
    </xf>
    <xf numFmtId="223" fontId="32" fillId="0" borderId="114" xfId="2" applyNumberFormat="1" applyFont="1" applyBorder="1" applyAlignment="1">
      <alignment horizontal="center" vertical="center"/>
    </xf>
    <xf numFmtId="9" fontId="32" fillId="6" borderId="114" xfId="1" applyFont="1" applyFill="1" applyBorder="1" applyAlignment="1">
      <alignment horizontal="center" vertical="center"/>
    </xf>
    <xf numFmtId="0" fontId="32" fillId="0" borderId="115" xfId="0" applyFont="1" applyBorder="1" applyAlignment="1">
      <alignment horizontal="center" vertical="center"/>
    </xf>
    <xf numFmtId="183" fontId="32" fillId="0" borderId="182" xfId="2" applyNumberFormat="1" applyFont="1" applyFill="1" applyBorder="1" applyAlignment="1">
      <alignment horizontal="center" vertical="center"/>
    </xf>
    <xf numFmtId="187" fontId="32" fillId="0" borderId="182" xfId="2" applyNumberFormat="1" applyFont="1" applyFill="1" applyBorder="1" applyAlignment="1">
      <alignment horizontal="center" vertical="center"/>
    </xf>
    <xf numFmtId="187" fontId="32" fillId="6" borderId="177" xfId="2" applyNumberFormat="1" applyFont="1" applyFill="1" applyBorder="1" applyAlignment="1">
      <alignment horizontal="center" vertical="center"/>
    </xf>
    <xf numFmtId="187" fontId="32" fillId="6" borderId="10" xfId="2" applyNumberFormat="1" applyFont="1" applyFill="1" applyBorder="1" applyAlignment="1">
      <alignment horizontal="center" vertical="center"/>
    </xf>
    <xf numFmtId="226" fontId="32" fillId="6" borderId="10" xfId="2" applyNumberFormat="1" applyFont="1" applyFill="1" applyBorder="1" applyAlignment="1">
      <alignment horizontal="center" vertical="center"/>
    </xf>
    <xf numFmtId="226" fontId="32" fillId="6" borderId="11" xfId="2" applyNumberFormat="1" applyFont="1" applyFill="1" applyBorder="1" applyAlignment="1">
      <alignment horizontal="center" vertical="center"/>
    </xf>
    <xf numFmtId="187" fontId="32" fillId="6" borderId="109" xfId="2" applyNumberFormat="1" applyFont="1" applyFill="1" applyBorder="1" applyAlignment="1">
      <alignment horizontal="center" vertical="center"/>
    </xf>
    <xf numFmtId="9" fontId="32" fillId="6" borderId="18" xfId="1" applyFont="1" applyFill="1" applyBorder="1" applyAlignment="1">
      <alignment horizontal="center" vertical="center"/>
    </xf>
    <xf numFmtId="0" fontId="139" fillId="111" borderId="53" xfId="0" applyFont="1" applyFill="1" applyBorder="1" applyAlignment="1">
      <alignment horizontal="center" vertical="center"/>
    </xf>
    <xf numFmtId="183" fontId="32" fillId="6" borderId="193" xfId="2" applyNumberFormat="1" applyFont="1" applyFill="1" applyBorder="1" applyAlignment="1">
      <alignment horizontal="center" vertical="center"/>
    </xf>
    <xf numFmtId="183" fontId="32" fillId="6" borderId="194" xfId="2" applyNumberFormat="1" applyFont="1" applyFill="1" applyBorder="1" applyAlignment="1">
      <alignment horizontal="center" vertical="center"/>
    </xf>
    <xf numFmtId="183" fontId="32" fillId="6" borderId="195" xfId="2" applyNumberFormat="1" applyFont="1" applyFill="1" applyBorder="1" applyAlignment="1">
      <alignment horizontal="center" vertical="center"/>
    </xf>
    <xf numFmtId="183" fontId="32" fillId="6" borderId="48" xfId="2" applyNumberFormat="1" applyFont="1" applyFill="1" applyBorder="1" applyAlignment="1">
      <alignment horizontal="center" vertical="center"/>
    </xf>
    <xf numFmtId="187" fontId="32" fillId="6" borderId="56" xfId="2" applyNumberFormat="1" applyFont="1" applyFill="1" applyBorder="1" applyAlignment="1">
      <alignment horizontal="center" vertical="center"/>
    </xf>
    <xf numFmtId="223" fontId="32" fillId="0" borderId="196" xfId="2" applyNumberFormat="1" applyFont="1" applyBorder="1" applyAlignment="1">
      <alignment horizontal="center" vertical="center"/>
    </xf>
    <xf numFmtId="0" fontId="32" fillId="6" borderId="59" xfId="0" applyFont="1" applyFill="1" applyBorder="1" applyAlignment="1">
      <alignment horizontal="center" vertical="center"/>
    </xf>
    <xf numFmtId="0" fontId="139" fillId="111" borderId="179" xfId="0" applyFont="1" applyFill="1" applyBorder="1" applyAlignment="1">
      <alignment horizontal="center" vertical="center"/>
    </xf>
    <xf numFmtId="0" fontId="139" fillId="111" borderId="200" xfId="0" applyFont="1" applyFill="1" applyBorder="1" applyAlignment="1">
      <alignment horizontal="center" vertical="center"/>
    </xf>
    <xf numFmtId="187" fontId="32" fillId="6" borderId="0" xfId="2" applyNumberFormat="1" applyFont="1" applyFill="1" applyBorder="1" applyAlignment="1">
      <alignment horizontal="center" vertical="center"/>
    </xf>
    <xf numFmtId="187" fontId="32" fillId="6" borderId="192" xfId="2" applyNumberFormat="1" applyFont="1" applyFill="1" applyBorder="1" applyAlignment="1">
      <alignment horizontal="center" vertical="center"/>
    </xf>
    <xf numFmtId="223" fontId="32" fillId="0" borderId="192" xfId="2" applyNumberFormat="1" applyFont="1" applyBorder="1" applyAlignment="1">
      <alignment horizontal="center" vertical="center"/>
    </xf>
    <xf numFmtId="178" fontId="32" fillId="6" borderId="169" xfId="2" applyNumberFormat="1" applyFont="1" applyFill="1" applyBorder="1" applyAlignment="1">
      <alignment horizontal="center" vertical="center"/>
    </xf>
    <xf numFmtId="178" fontId="32" fillId="6" borderId="113" xfId="2" applyNumberFormat="1" applyFont="1" applyFill="1" applyBorder="1" applyAlignment="1">
      <alignment horizontal="center" vertical="center"/>
    </xf>
    <xf numFmtId="178" fontId="32" fillId="6" borderId="147" xfId="2" applyNumberFormat="1" applyFont="1" applyFill="1" applyBorder="1" applyAlignment="1">
      <alignment horizontal="center" vertical="center"/>
    </xf>
    <xf numFmtId="178" fontId="32" fillId="6" borderId="111" xfId="2" quotePrefix="1" applyNumberFormat="1" applyFont="1" applyFill="1" applyBorder="1" applyAlignment="1">
      <alignment horizontal="center" vertical="center"/>
    </xf>
    <xf numFmtId="178" fontId="32" fillId="6" borderId="37" xfId="2" applyNumberFormat="1" applyFont="1" applyFill="1" applyBorder="1" applyAlignment="1">
      <alignment horizontal="center" vertical="center"/>
    </xf>
    <xf numFmtId="178" fontId="32" fillId="6" borderId="114" xfId="2" applyNumberFormat="1" applyFont="1" applyFill="1" applyBorder="1" applyAlignment="1">
      <alignment horizontal="center" vertical="center"/>
    </xf>
    <xf numFmtId="0" fontId="32" fillId="6" borderId="115" xfId="0" applyFont="1" applyFill="1" applyBorder="1" applyAlignment="1">
      <alignment horizontal="center" vertical="center"/>
    </xf>
    <xf numFmtId="183" fontId="32" fillId="6" borderId="181" xfId="0" applyNumberFormat="1" applyFont="1" applyFill="1" applyBorder="1" applyAlignment="1">
      <alignment horizontal="center" vertical="center"/>
    </xf>
    <xf numFmtId="183" fontId="32" fillId="6" borderId="182" xfId="2" applyNumberFormat="1" applyFont="1" applyFill="1" applyBorder="1" applyAlignment="1">
      <alignment horizontal="center" vertical="center"/>
    </xf>
    <xf numFmtId="0" fontId="139" fillId="111" borderId="201" xfId="0" applyFont="1" applyFill="1" applyBorder="1" applyAlignment="1">
      <alignment horizontal="center" vertical="center"/>
    </xf>
    <xf numFmtId="178" fontId="32" fillId="6" borderId="202" xfId="0" applyNumberFormat="1" applyFont="1" applyFill="1" applyBorder="1" applyAlignment="1">
      <alignment horizontal="center" vertical="center"/>
    </xf>
    <xf numFmtId="178" fontId="32" fillId="6" borderId="203" xfId="0" applyNumberFormat="1" applyFont="1" applyFill="1" applyBorder="1" applyAlignment="1">
      <alignment horizontal="center" vertical="center"/>
    </xf>
    <xf numFmtId="178" fontId="32" fillId="6" borderId="204" xfId="0" applyNumberFormat="1" applyFont="1" applyFill="1" applyBorder="1" applyAlignment="1">
      <alignment horizontal="center" vertical="center"/>
    </xf>
    <xf numFmtId="0" fontId="139" fillId="111" borderId="205" xfId="0" applyFont="1" applyFill="1" applyBorder="1" applyAlignment="1">
      <alignment horizontal="center" vertical="center"/>
    </xf>
    <xf numFmtId="183" fontId="32" fillId="6" borderId="206" xfId="2" applyNumberFormat="1" applyFont="1" applyFill="1" applyBorder="1" applyAlignment="1">
      <alignment horizontal="center" vertical="center"/>
    </xf>
    <xf numFmtId="183" fontId="32" fillId="6" borderId="6" xfId="2" applyNumberFormat="1" applyFont="1" applyFill="1" applyBorder="1" applyAlignment="1">
      <alignment horizontal="center" vertical="center"/>
    </xf>
    <xf numFmtId="187" fontId="32" fillId="6" borderId="166" xfId="2" applyNumberFormat="1" applyFont="1" applyFill="1" applyBorder="1" applyAlignment="1">
      <alignment horizontal="center" vertical="center"/>
    </xf>
    <xf numFmtId="187" fontId="32" fillId="6" borderId="32" xfId="2" applyNumberFormat="1" applyFont="1" applyFill="1" applyBorder="1" applyAlignment="1">
      <alignment horizontal="center" vertical="center"/>
    </xf>
    <xf numFmtId="38" fontId="32" fillId="0" borderId="192" xfId="2" applyNumberFormat="1" applyFont="1" applyFill="1" applyBorder="1" applyAlignment="1">
      <alignment horizontal="center" vertical="center"/>
    </xf>
    <xf numFmtId="9" fontId="32" fillId="0" borderId="192" xfId="1" applyFont="1" applyFill="1" applyBorder="1" applyAlignment="1">
      <alignment horizontal="center" vertical="center"/>
    </xf>
    <xf numFmtId="0" fontId="138" fillId="111" borderId="25" xfId="0" applyFont="1" applyFill="1" applyBorder="1" applyAlignment="1">
      <alignment horizontal="center" vertical="center"/>
    </xf>
    <xf numFmtId="187" fontId="135" fillId="6" borderId="208" xfId="0" applyNumberFormat="1" applyFont="1" applyFill="1" applyBorder="1" applyAlignment="1">
      <alignment horizontal="center" vertical="center"/>
    </xf>
    <xf numFmtId="187" fontId="135" fillId="6" borderId="209" xfId="0" applyNumberFormat="1" applyFont="1" applyFill="1" applyBorder="1" applyAlignment="1">
      <alignment horizontal="center" vertical="center"/>
    </xf>
    <xf numFmtId="187" fontId="135" fillId="6" borderId="210" xfId="0" applyNumberFormat="1" applyFont="1" applyFill="1" applyBorder="1" applyAlignment="1">
      <alignment horizontal="center" vertical="center"/>
    </xf>
    <xf numFmtId="183" fontId="32" fillId="6" borderId="184" xfId="2" applyNumberFormat="1" applyFont="1" applyFill="1" applyBorder="1" applyAlignment="1">
      <alignment horizontal="center" vertical="center"/>
    </xf>
    <xf numFmtId="183" fontId="32" fillId="6" borderId="185" xfId="2" applyNumberFormat="1" applyFont="1" applyFill="1" applyBorder="1" applyAlignment="1">
      <alignment horizontal="center" vertical="center"/>
    </xf>
    <xf numFmtId="183" fontId="32" fillId="6" borderId="49" xfId="2" applyNumberFormat="1" applyFont="1" applyFill="1" applyBorder="1" applyAlignment="1">
      <alignment horizontal="center" vertical="center"/>
    </xf>
    <xf numFmtId="183" fontId="32" fillId="6" borderId="22" xfId="2" applyNumberFormat="1" applyFont="1" applyFill="1" applyBorder="1" applyAlignment="1">
      <alignment horizontal="center" vertical="center"/>
    </xf>
    <xf numFmtId="38" fontId="32" fillId="6" borderId="49" xfId="2" applyNumberFormat="1" applyFont="1" applyFill="1" applyBorder="1" applyAlignment="1">
      <alignment horizontal="center" vertical="center"/>
    </xf>
    <xf numFmtId="38" fontId="32" fillId="6" borderId="22" xfId="0" applyNumberFormat="1" applyFont="1" applyFill="1" applyBorder="1" applyAlignment="1">
      <alignment horizontal="center" vertical="center"/>
    </xf>
    <xf numFmtId="9" fontId="32" fillId="6" borderId="22" xfId="1" applyFont="1" applyFill="1" applyBorder="1" applyAlignment="1">
      <alignment horizontal="center" vertical="center"/>
    </xf>
    <xf numFmtId="0" fontId="139" fillId="111" borderId="21" xfId="0" applyFont="1" applyFill="1" applyBorder="1" applyAlignment="1">
      <alignment horizontal="center" vertical="center"/>
    </xf>
    <xf numFmtId="183" fontId="32" fillId="0" borderId="212" xfId="2" applyNumberFormat="1" applyFont="1" applyFill="1" applyBorder="1" applyAlignment="1">
      <alignment horizontal="center" vertical="center"/>
    </xf>
    <xf numFmtId="178" fontId="32" fillId="0" borderId="213" xfId="2" applyNumberFormat="1" applyFont="1" applyFill="1" applyBorder="1" applyAlignment="1">
      <alignment horizontal="center" vertical="center"/>
    </xf>
    <xf numFmtId="38" fontId="32" fillId="10" borderId="116" xfId="2" applyNumberFormat="1" applyFont="1" applyFill="1" applyBorder="1" applyAlignment="1">
      <alignment horizontal="center" vertical="center"/>
    </xf>
    <xf numFmtId="38" fontId="32" fillId="10" borderId="196" xfId="0" applyNumberFormat="1" applyFont="1" applyFill="1" applyBorder="1" applyAlignment="1">
      <alignment horizontal="center" vertical="center"/>
    </xf>
    <xf numFmtId="38" fontId="32" fillId="10" borderId="196" xfId="2" applyNumberFormat="1" applyFont="1" applyFill="1" applyBorder="1" applyAlignment="1">
      <alignment horizontal="center" vertical="center"/>
    </xf>
    <xf numFmtId="9" fontId="32" fillId="10" borderId="196" xfId="1" applyFont="1" applyFill="1" applyBorder="1" applyAlignment="1">
      <alignment horizontal="center" vertical="center"/>
    </xf>
    <xf numFmtId="0" fontId="32" fillId="10" borderId="58" xfId="0" applyFont="1" applyFill="1" applyBorder="1" applyAlignment="1">
      <alignment horizontal="center" vertical="center"/>
    </xf>
    <xf numFmtId="183" fontId="32" fillId="0" borderId="181" xfId="2" applyNumberFormat="1" applyFont="1" applyFill="1" applyBorder="1" applyAlignment="1">
      <alignment horizontal="center" vertical="center"/>
    </xf>
    <xf numFmtId="183" fontId="32" fillId="0" borderId="168" xfId="2" applyNumberFormat="1" applyFont="1" applyFill="1" applyBorder="1" applyAlignment="1">
      <alignment horizontal="center" vertical="center"/>
    </xf>
    <xf numFmtId="183" fontId="32" fillId="0" borderId="159" xfId="2" applyNumberFormat="1" applyFont="1" applyFill="1" applyBorder="1" applyAlignment="1">
      <alignment horizontal="center" vertical="center"/>
    </xf>
    <xf numFmtId="178" fontId="32" fillId="6" borderId="211" xfId="0" applyNumberFormat="1" applyFont="1" applyFill="1" applyBorder="1" applyAlignment="1">
      <alignment horizontal="center" vertical="center"/>
    </xf>
    <xf numFmtId="178" fontId="32" fillId="6" borderId="212" xfId="0" applyNumberFormat="1" applyFont="1" applyFill="1" applyBorder="1" applyAlignment="1">
      <alignment horizontal="center" vertical="center"/>
    </xf>
    <xf numFmtId="187" fontId="32" fillId="6" borderId="196" xfId="0" applyNumberFormat="1" applyFont="1" applyFill="1" applyBorder="1" applyAlignment="1">
      <alignment horizontal="center" vertical="center"/>
    </xf>
    <xf numFmtId="187" fontId="32" fillId="0" borderId="48" xfId="0" applyNumberFormat="1" applyFont="1" applyFill="1" applyBorder="1" applyAlignment="1">
      <alignment horizontal="center" vertical="center"/>
    </xf>
    <xf numFmtId="187" fontId="32" fillId="10" borderId="116" xfId="2" applyNumberFormat="1" applyFont="1" applyFill="1" applyBorder="1" applyAlignment="1">
      <alignment horizontal="center" vertical="center"/>
    </xf>
    <xf numFmtId="187" fontId="32" fillId="10" borderId="22" xfId="2" applyNumberFormat="1" applyFont="1" applyFill="1" applyBorder="1" applyAlignment="1">
      <alignment horizontal="center" vertical="center"/>
    </xf>
    <xf numFmtId="38" fontId="32" fillId="0" borderId="149" xfId="2" applyNumberFormat="1" applyFont="1" applyFill="1" applyBorder="1" applyAlignment="1">
      <alignment horizontal="center" vertical="center"/>
    </xf>
    <xf numFmtId="187" fontId="32" fillId="0" borderId="181" xfId="2" applyNumberFormat="1" applyFont="1" applyFill="1" applyBorder="1" applyAlignment="1">
      <alignment horizontal="center" vertical="center"/>
    </xf>
    <xf numFmtId="226" fontId="32" fillId="0" borderId="182" xfId="2" applyNumberFormat="1" applyFont="1" applyFill="1" applyBorder="1" applyAlignment="1">
      <alignment horizontal="center" vertical="center"/>
    </xf>
    <xf numFmtId="187" fontId="32" fillId="0" borderId="168" xfId="2" applyNumberFormat="1" applyFont="1" applyFill="1" applyBorder="1" applyAlignment="1">
      <alignment horizontal="center" vertical="center"/>
    </xf>
    <xf numFmtId="187" fontId="32" fillId="0" borderId="159" xfId="2" applyNumberFormat="1" applyFont="1" applyFill="1" applyBorder="1" applyAlignment="1">
      <alignment horizontal="center" vertical="center"/>
    </xf>
    <xf numFmtId="0" fontId="138" fillId="112" borderId="58" xfId="0" applyFont="1" applyFill="1" applyBorder="1" applyAlignment="1">
      <alignment horizontal="center" vertical="center"/>
    </xf>
    <xf numFmtId="187" fontId="32" fillId="6" borderId="211" xfId="2" applyNumberFormat="1" applyFont="1" applyFill="1" applyBorder="1" applyAlignment="1">
      <alignment horizontal="center" vertical="center"/>
    </xf>
    <xf numFmtId="187" fontId="32" fillId="6" borderId="212" xfId="2" applyNumberFormat="1" applyFont="1" applyFill="1" applyBorder="1" applyAlignment="1">
      <alignment horizontal="center" vertical="center"/>
    </xf>
    <xf numFmtId="187" fontId="32" fillId="6" borderId="116" xfId="2" applyNumberFormat="1" applyFont="1" applyFill="1" applyBorder="1" applyAlignment="1">
      <alignment horizontal="center" vertical="center"/>
    </xf>
    <xf numFmtId="187" fontId="32" fillId="6" borderId="196" xfId="2" applyNumberFormat="1" applyFont="1" applyFill="1" applyBorder="1" applyAlignment="1">
      <alignment horizontal="center" vertical="center"/>
    </xf>
    <xf numFmtId="187" fontId="32" fillId="6" borderId="48" xfId="2" applyNumberFormat="1" applyFont="1" applyFill="1" applyBorder="1" applyAlignment="1">
      <alignment horizontal="center" vertical="center"/>
    </xf>
    <xf numFmtId="9" fontId="139" fillId="10" borderId="196" xfId="1" applyFont="1" applyFill="1" applyBorder="1" applyAlignment="1">
      <alignment horizontal="center" vertical="center"/>
    </xf>
    <xf numFmtId="0" fontId="138" fillId="110" borderId="151" xfId="0" applyFont="1" applyFill="1" applyBorder="1" applyAlignment="1">
      <alignment horizontal="center" vertical="center"/>
    </xf>
    <xf numFmtId="0" fontId="138" fillId="110" borderId="199" xfId="0" applyFont="1" applyFill="1" applyBorder="1" applyAlignment="1">
      <alignment horizontal="center" vertical="center"/>
    </xf>
    <xf numFmtId="187" fontId="32" fillId="0" borderId="199" xfId="2" applyNumberFormat="1" applyFont="1" applyBorder="1" applyAlignment="1">
      <alignment horizontal="center" vertical="center"/>
    </xf>
    <xf numFmtId="183" fontId="32" fillId="0" borderId="199" xfId="2" applyNumberFormat="1" applyFont="1" applyBorder="1" applyAlignment="1">
      <alignment horizontal="center" vertical="center"/>
    </xf>
    <xf numFmtId="1" fontId="32" fillId="0" borderId="199" xfId="0" applyNumberFormat="1" applyFont="1" applyFill="1" applyBorder="1" applyAlignment="1">
      <alignment horizontal="center" vertical="center"/>
    </xf>
    <xf numFmtId="2" fontId="32" fillId="0" borderId="199" xfId="0" applyNumberFormat="1" applyFont="1" applyBorder="1" applyAlignment="1">
      <alignment horizontal="center" vertical="center"/>
    </xf>
    <xf numFmtId="177" fontId="32" fillId="0" borderId="199" xfId="0" applyNumberFormat="1" applyFont="1" applyBorder="1" applyAlignment="1">
      <alignment horizontal="center" vertical="center"/>
    </xf>
    <xf numFmtId="3" fontId="32" fillId="0" borderId="199" xfId="0" applyNumberFormat="1" applyFont="1" applyBorder="1" applyAlignment="1">
      <alignment horizontal="center" vertical="center"/>
    </xf>
    <xf numFmtId="1" fontId="32" fillId="0" borderId="180" xfId="0" applyNumberFormat="1" applyFont="1" applyFill="1" applyBorder="1" applyAlignment="1">
      <alignment horizontal="center" vertical="center"/>
    </xf>
    <xf numFmtId="2" fontId="32" fillId="0" borderId="180" xfId="0" applyNumberFormat="1" applyFont="1" applyBorder="1" applyAlignment="1">
      <alignment horizontal="center" vertical="center"/>
    </xf>
    <xf numFmtId="0" fontId="32" fillId="0" borderId="180" xfId="0" applyFont="1" applyBorder="1" applyAlignment="1">
      <alignment horizontal="center" vertical="center"/>
    </xf>
    <xf numFmtId="0" fontId="32" fillId="0" borderId="183" xfId="0" applyFont="1" applyBorder="1" applyAlignment="1">
      <alignment horizontal="center" vertical="center"/>
    </xf>
    <xf numFmtId="0" fontId="139" fillId="112" borderId="150" xfId="0" applyFont="1" applyFill="1" applyBorder="1" applyAlignment="1">
      <alignment horizontal="center" vertical="center"/>
    </xf>
    <xf numFmtId="0" fontId="139" fillId="112" borderId="130" xfId="0" applyFont="1" applyFill="1" applyBorder="1" applyAlignment="1">
      <alignment horizontal="center" vertical="center"/>
    </xf>
    <xf numFmtId="2" fontId="32" fillId="0" borderId="183" xfId="0" applyNumberFormat="1" applyFont="1" applyBorder="1" applyAlignment="1">
      <alignment horizontal="center" vertical="center"/>
    </xf>
    <xf numFmtId="183" fontId="32" fillId="0" borderId="128" xfId="0" applyNumberFormat="1" applyFont="1" applyBorder="1" applyAlignment="1">
      <alignment horizontal="center" vertical="center"/>
    </xf>
    <xf numFmtId="183" fontId="32" fillId="0" borderId="161" xfId="2" applyNumberFormat="1" applyFont="1" applyBorder="1" applyAlignment="1">
      <alignment horizontal="center" vertical="center"/>
    </xf>
    <xf numFmtId="2" fontId="32" fillId="0" borderId="161" xfId="0" applyNumberFormat="1" applyFont="1" applyBorder="1" applyAlignment="1">
      <alignment horizontal="center" vertical="center"/>
    </xf>
    <xf numFmtId="0" fontId="139" fillId="112" borderId="99" xfId="0" applyFont="1" applyFill="1" applyBorder="1" applyAlignment="1">
      <alignment horizontal="center" vertical="center"/>
    </xf>
    <xf numFmtId="2" fontId="32" fillId="0" borderId="109" xfId="0" applyNumberFormat="1" applyFont="1" applyBorder="1" applyAlignment="1">
      <alignment horizontal="center" vertical="center"/>
    </xf>
    <xf numFmtId="2" fontId="32" fillId="0" borderId="4" xfId="0" applyNumberFormat="1" applyFont="1" applyBorder="1" applyAlignment="1">
      <alignment horizontal="center" vertical="center"/>
    </xf>
    <xf numFmtId="187" fontId="32" fillId="0" borderId="109" xfId="2" applyNumberFormat="1" applyFont="1" applyBorder="1" applyAlignment="1">
      <alignment horizontal="center" vertical="center"/>
    </xf>
    <xf numFmtId="2" fontId="32" fillId="0" borderId="18" xfId="0" applyNumberFormat="1" applyFont="1" applyBorder="1" applyAlignment="1">
      <alignment horizontal="center" vertical="center"/>
    </xf>
    <xf numFmtId="0" fontId="32" fillId="0" borderId="99" xfId="0" applyFont="1" applyBorder="1" applyAlignment="1">
      <alignment horizontal="center" vertical="center"/>
    </xf>
    <xf numFmtId="0" fontId="32" fillId="0" borderId="109" xfId="0" applyFont="1" applyBorder="1" applyAlignment="1">
      <alignment horizontal="center" vertical="center"/>
    </xf>
    <xf numFmtId="0" fontId="139" fillId="112" borderId="32" xfId="0" applyFont="1" applyFill="1" applyBorder="1" applyAlignment="1">
      <alignment horizontal="center" vertical="center"/>
    </xf>
    <xf numFmtId="0" fontId="139" fillId="112" borderId="29" xfId="0" applyFont="1" applyFill="1" applyBorder="1" applyAlignment="1">
      <alignment horizontal="center" vertical="center"/>
    </xf>
    <xf numFmtId="0" fontId="32" fillId="0" borderId="32" xfId="0" applyFont="1" applyFill="1" applyBorder="1" applyAlignment="1">
      <alignment horizontal="center" vertical="center"/>
    </xf>
    <xf numFmtId="0" fontId="32" fillId="0" borderId="3" xfId="0" applyFont="1" applyFill="1" applyBorder="1" applyAlignment="1">
      <alignment horizontal="center" vertical="center"/>
    </xf>
    <xf numFmtId="0" fontId="32" fillId="10" borderId="3" xfId="0" applyFont="1" applyFill="1" applyBorder="1" applyAlignment="1">
      <alignment horizontal="center" vertical="center"/>
    </xf>
    <xf numFmtId="185" fontId="32" fillId="0" borderId="3" xfId="0" applyNumberFormat="1" applyFont="1" applyFill="1" applyBorder="1" applyAlignment="1">
      <alignment horizontal="center" vertical="center"/>
    </xf>
    <xf numFmtId="185" fontId="32" fillId="0" borderId="192" xfId="0" applyNumberFormat="1" applyFont="1" applyFill="1" applyBorder="1" applyAlignment="1">
      <alignment horizontal="center" vertical="center"/>
    </xf>
    <xf numFmtId="3" fontId="32" fillId="0" borderId="18" xfId="0" applyNumberFormat="1" applyFont="1" applyBorder="1" applyAlignment="1">
      <alignment horizontal="center" vertical="center"/>
    </xf>
    <xf numFmtId="0" fontId="139" fillId="112" borderId="50" xfId="0" applyFont="1" applyFill="1" applyBorder="1" applyAlignment="1">
      <alignment horizontal="center" vertical="center"/>
    </xf>
    <xf numFmtId="2" fontId="32" fillId="0" borderId="48" xfId="0" applyNumberFormat="1" applyFont="1" applyBorder="1" applyAlignment="1">
      <alignment horizontal="center" vertical="center"/>
    </xf>
    <xf numFmtId="2" fontId="32" fillId="0" borderId="49" xfId="0" applyNumberFormat="1" applyFont="1" applyBorder="1" applyAlignment="1">
      <alignment horizontal="center" vertical="center"/>
    </xf>
    <xf numFmtId="183" fontId="32" fillId="0" borderId="49" xfId="0" applyNumberFormat="1" applyFont="1" applyBorder="1" applyAlignment="1">
      <alignment horizontal="center" vertical="center"/>
    </xf>
    <xf numFmtId="183" fontId="32" fillId="0" borderId="22" xfId="2" applyNumberFormat="1" applyFont="1" applyBorder="1" applyAlignment="1">
      <alignment horizontal="center" vertical="center"/>
    </xf>
    <xf numFmtId="9" fontId="32" fillId="0" borderId="49" xfId="1" applyFont="1" applyBorder="1" applyAlignment="1">
      <alignment horizontal="center" vertical="center"/>
    </xf>
    <xf numFmtId="0" fontId="139" fillId="112" borderId="187" xfId="0" applyFont="1" applyFill="1" applyBorder="1" applyAlignment="1">
      <alignment horizontal="center" vertical="center"/>
    </xf>
    <xf numFmtId="4" fontId="32" fillId="0" borderId="152" xfId="0" applyNumberFormat="1" applyFont="1" applyBorder="1" applyAlignment="1">
      <alignment horizontal="center" vertical="center"/>
    </xf>
    <xf numFmtId="4" fontId="32" fillId="0" borderId="188" xfId="0" applyNumberFormat="1" applyFont="1" applyBorder="1" applyAlignment="1">
      <alignment horizontal="center" vertical="center"/>
    </xf>
    <xf numFmtId="187" fontId="32" fillId="0" borderId="188" xfId="0" applyNumberFormat="1" applyFont="1" applyBorder="1" applyAlignment="1">
      <alignment horizontal="center" vertical="center"/>
    </xf>
    <xf numFmtId="187" fontId="32" fillId="0" borderId="189" xfId="2" applyNumberFormat="1" applyFont="1" applyBorder="1" applyAlignment="1">
      <alignment horizontal="center" vertical="center"/>
    </xf>
    <xf numFmtId="1" fontId="32" fillId="0" borderId="48" xfId="0" applyNumberFormat="1" applyFont="1" applyFill="1" applyBorder="1" applyAlignment="1">
      <alignment horizontal="center" vertical="center"/>
    </xf>
    <xf numFmtId="1" fontId="32" fillId="0" borderId="49" xfId="0" applyNumberFormat="1" applyFont="1" applyFill="1" applyBorder="1" applyAlignment="1">
      <alignment horizontal="center" vertical="center"/>
    </xf>
    <xf numFmtId="1" fontId="32" fillId="0" borderId="22" xfId="0" applyNumberFormat="1" applyFont="1" applyFill="1" applyBorder="1" applyAlignment="1">
      <alignment horizontal="center" vertical="center"/>
    </xf>
    <xf numFmtId="9" fontId="32" fillId="0" borderId="49" xfId="1" applyFont="1" applyFill="1" applyBorder="1" applyAlignment="1">
      <alignment horizontal="center" vertical="center"/>
    </xf>
    <xf numFmtId="0" fontId="32" fillId="0" borderId="50" xfId="0" applyFont="1" applyFill="1" applyBorder="1" applyAlignment="1">
      <alignment horizontal="center" vertical="center"/>
    </xf>
    <xf numFmtId="1" fontId="32" fillId="0" borderId="198" xfId="0" applyNumberFormat="1" applyFont="1" applyFill="1" applyBorder="1" applyAlignment="1">
      <alignment horizontal="center" vertical="center"/>
    </xf>
    <xf numFmtId="1" fontId="32" fillId="0" borderId="152" xfId="0" applyNumberFormat="1" applyFont="1" applyFill="1" applyBorder="1" applyAlignment="1">
      <alignment horizontal="center" vertical="center"/>
    </xf>
    <xf numFmtId="1" fontId="32" fillId="0" borderId="188" xfId="0" applyNumberFormat="1" applyFont="1" applyFill="1" applyBorder="1" applyAlignment="1">
      <alignment horizontal="center" vertical="center"/>
    </xf>
    <xf numFmtId="1" fontId="32" fillId="0" borderId="189" xfId="0" applyNumberFormat="1" applyFont="1" applyFill="1" applyBorder="1" applyAlignment="1">
      <alignment horizontal="center" vertical="center"/>
    </xf>
    <xf numFmtId="2" fontId="32" fillId="0" borderId="22" xfId="0" applyNumberFormat="1" applyFont="1" applyBorder="1" applyAlignment="1">
      <alignment horizontal="center" vertical="center"/>
    </xf>
    <xf numFmtId="2" fontId="32" fillId="0" borderId="198" xfId="0" applyNumberFormat="1" applyFont="1" applyBorder="1" applyAlignment="1">
      <alignment horizontal="center" vertical="center"/>
    </xf>
    <xf numFmtId="177" fontId="32" fillId="0" borderId="198" xfId="0" applyNumberFormat="1" applyFont="1" applyBorder="1" applyAlignment="1">
      <alignment horizontal="center" vertical="center"/>
    </xf>
    <xf numFmtId="187" fontId="32" fillId="0" borderId="198" xfId="0" applyNumberFormat="1" applyFont="1" applyBorder="1" applyAlignment="1">
      <alignment horizontal="center" vertical="center"/>
    </xf>
    <xf numFmtId="0" fontId="139" fillId="112" borderId="197" xfId="0" applyFont="1" applyFill="1" applyBorder="1" applyAlignment="1">
      <alignment horizontal="center" vertical="center"/>
    </xf>
    <xf numFmtId="0" fontId="32" fillId="0" borderId="198" xfId="0" applyFont="1" applyBorder="1" applyAlignment="1">
      <alignment horizontal="center" vertical="center"/>
    </xf>
    <xf numFmtId="0" fontId="32" fillId="0" borderId="188" xfId="0" applyFont="1" applyBorder="1" applyAlignment="1">
      <alignment horizontal="center" vertical="center"/>
    </xf>
    <xf numFmtId="2" fontId="32" fillId="0" borderId="188" xfId="0" applyNumberFormat="1" applyFont="1" applyBorder="1" applyAlignment="1">
      <alignment horizontal="center" vertical="center"/>
    </xf>
    <xf numFmtId="2" fontId="32" fillId="0" borderId="189" xfId="0" applyNumberFormat="1" applyFont="1" applyBorder="1" applyAlignment="1">
      <alignment horizontal="center" vertical="center"/>
    </xf>
    <xf numFmtId="0" fontId="32" fillId="0" borderId="48" xfId="0" applyFont="1" applyBorder="1" applyAlignment="1">
      <alignment horizontal="center" vertical="center"/>
    </xf>
    <xf numFmtId="0" fontId="32" fillId="0" borderId="49" xfId="0" applyFont="1" applyBorder="1" applyAlignment="1">
      <alignment horizontal="center" vertical="center"/>
    </xf>
    <xf numFmtId="0" fontId="139" fillId="112" borderId="111" xfId="0" applyFont="1" applyFill="1" applyBorder="1" applyAlignment="1">
      <alignment horizontal="center" vertical="center"/>
    </xf>
    <xf numFmtId="0" fontId="139" fillId="112" borderId="115" xfId="0" applyFont="1" applyFill="1" applyBorder="1" applyAlignment="1">
      <alignment horizontal="center" vertical="center"/>
    </xf>
    <xf numFmtId="3" fontId="32" fillId="0" borderId="111" xfId="0" applyNumberFormat="1" applyFont="1" applyFill="1" applyBorder="1" applyAlignment="1">
      <alignment horizontal="center" vertical="center"/>
    </xf>
    <xf numFmtId="3" fontId="32" fillId="0" borderId="112" xfId="0" applyNumberFormat="1" applyFont="1" applyFill="1" applyBorder="1" applyAlignment="1">
      <alignment horizontal="center" vertical="center"/>
    </xf>
    <xf numFmtId="3" fontId="32" fillId="10" borderId="112" xfId="0" applyNumberFormat="1" applyFont="1" applyFill="1" applyBorder="1" applyAlignment="1">
      <alignment horizontal="center" vertical="center"/>
    </xf>
    <xf numFmtId="3" fontId="32" fillId="0" borderId="114" xfId="0" applyNumberFormat="1" applyFont="1" applyFill="1" applyBorder="1" applyAlignment="1">
      <alignment horizontal="center" vertical="center"/>
    </xf>
    <xf numFmtId="9" fontId="32" fillId="0" borderId="112" xfId="1" applyFont="1" applyFill="1" applyBorder="1" applyAlignment="1">
      <alignment horizontal="center" vertical="center"/>
    </xf>
    <xf numFmtId="0" fontId="32" fillId="0" borderId="115" xfId="0" applyFont="1" applyFill="1" applyBorder="1" applyAlignment="1">
      <alignment horizontal="center" vertical="center"/>
    </xf>
    <xf numFmtId="0" fontId="139" fillId="112" borderId="58" xfId="0" applyFont="1" applyFill="1" applyBorder="1" applyAlignment="1">
      <alignment horizontal="center" vertical="center"/>
    </xf>
    <xf numFmtId="0" fontId="32" fillId="0" borderId="141" xfId="0" applyFont="1" applyBorder="1" applyAlignment="1">
      <alignment horizontal="center" vertical="center"/>
    </xf>
    <xf numFmtId="3" fontId="32" fillId="0" borderId="116" xfId="0" applyNumberFormat="1" applyFont="1" applyBorder="1" applyAlignment="1">
      <alignment horizontal="center" vertical="center"/>
    </xf>
    <xf numFmtId="3" fontId="32" fillId="0" borderId="196" xfId="0" applyNumberFormat="1" applyFont="1" applyBorder="1" applyAlignment="1">
      <alignment horizontal="center" vertical="center"/>
    </xf>
    <xf numFmtId="3" fontId="32" fillId="0" borderId="48" xfId="0" applyNumberFormat="1" applyFont="1" applyBorder="1" applyAlignment="1">
      <alignment horizontal="center" vertical="center"/>
    </xf>
    <xf numFmtId="9" fontId="32" fillId="10" borderId="116" xfId="1" applyFont="1" applyFill="1" applyBorder="1" applyAlignment="1">
      <alignment horizontal="center" vertical="center"/>
    </xf>
    <xf numFmtId="0" fontId="32" fillId="10" borderId="52" xfId="0" applyFont="1" applyFill="1" applyBorder="1" applyAlignment="1">
      <alignment horizontal="center" vertical="center"/>
    </xf>
    <xf numFmtId="3" fontId="32" fillId="0" borderId="188" xfId="0" applyNumberFormat="1" applyFont="1" applyBorder="1" applyAlignment="1">
      <alignment horizontal="center" vertical="center"/>
    </xf>
    <xf numFmtId="0" fontId="32" fillId="6" borderId="215" xfId="0" applyFont="1" applyFill="1" applyBorder="1" applyAlignment="1">
      <alignment horizontal="center" vertical="center"/>
    </xf>
    <xf numFmtId="3" fontId="32" fillId="10" borderId="4" xfId="2" quotePrefix="1" applyNumberFormat="1" applyFont="1" applyFill="1" applyBorder="1" applyAlignment="1">
      <alignment horizontal="center" vertical="center"/>
    </xf>
    <xf numFmtId="226" fontId="32" fillId="0" borderId="184" xfId="2" applyNumberFormat="1" applyFont="1" applyBorder="1" applyAlignment="1">
      <alignment horizontal="center" vertical="center"/>
    </xf>
    <xf numFmtId="226" fontId="32" fillId="0" borderId="185" xfId="2" applyNumberFormat="1" applyFont="1" applyBorder="1" applyAlignment="1">
      <alignment horizontal="center" vertical="center"/>
    </xf>
    <xf numFmtId="226" fontId="32" fillId="0" borderId="48" xfId="2" applyNumberFormat="1" applyFont="1" applyBorder="1" applyAlignment="1">
      <alignment horizontal="center" vertical="center"/>
    </xf>
    <xf numFmtId="3" fontId="32" fillId="0" borderId="22" xfId="2" applyNumberFormat="1" applyFont="1" applyBorder="1" applyAlignment="1">
      <alignment horizontal="center" vertical="center"/>
    </xf>
    <xf numFmtId="38" fontId="32" fillId="10" borderId="49" xfId="2" applyNumberFormat="1" applyFont="1" applyFill="1" applyBorder="1" applyAlignment="1">
      <alignment horizontal="center" vertical="center"/>
    </xf>
    <xf numFmtId="3" fontId="32" fillId="10" borderId="49" xfId="2" quotePrefix="1" applyNumberFormat="1" applyFont="1" applyFill="1" applyBorder="1" applyAlignment="1">
      <alignment horizontal="center" vertical="center"/>
    </xf>
    <xf numFmtId="9" fontId="32" fillId="10" borderId="49" xfId="1" applyFont="1" applyFill="1" applyBorder="1" applyAlignment="1">
      <alignment horizontal="center" vertical="center"/>
    </xf>
    <xf numFmtId="226" fontId="32" fillId="0" borderId="193" xfId="2" applyNumberFormat="1" applyFont="1" applyBorder="1" applyAlignment="1">
      <alignment horizontal="center" vertical="center"/>
    </xf>
    <xf numFmtId="226" fontId="32" fillId="0" borderId="194" xfId="2" applyNumberFormat="1" applyFont="1" applyBorder="1" applyAlignment="1">
      <alignment horizontal="center" vertical="center"/>
    </xf>
    <xf numFmtId="0" fontId="32" fillId="0" borderId="59" xfId="0" applyFont="1" applyBorder="1" applyAlignment="1">
      <alignment horizontal="center" vertical="center"/>
    </xf>
    <xf numFmtId="187" fontId="32" fillId="0" borderId="216" xfId="2" applyNumberFormat="1" applyFont="1" applyBorder="1" applyAlignment="1">
      <alignment horizontal="center" vertical="center"/>
    </xf>
    <xf numFmtId="187" fontId="32" fillId="0" borderId="217" xfId="2" applyNumberFormat="1" applyFont="1" applyBorder="1" applyAlignment="1">
      <alignment horizontal="center" vertical="center"/>
    </xf>
    <xf numFmtId="0" fontId="32" fillId="0" borderId="218" xfId="0" applyFont="1" applyBorder="1" applyAlignment="1">
      <alignment horizontal="center" vertical="center"/>
    </xf>
    <xf numFmtId="187" fontId="32" fillId="0" borderId="166" xfId="2" applyNumberFormat="1" applyFont="1" applyFill="1" applyBorder="1" applyAlignment="1">
      <alignment horizontal="center" vertical="center"/>
    </xf>
    <xf numFmtId="38" fontId="135" fillId="0" borderId="155" xfId="2" applyNumberFormat="1" applyFont="1" applyBorder="1" applyAlignment="1">
      <alignment horizontal="center" vertical="center"/>
    </xf>
    <xf numFmtId="4" fontId="24" fillId="6" borderId="22" xfId="2" applyNumberFormat="1" applyFont="1" applyFill="1" applyBorder="1" applyAlignment="1">
      <alignment horizontal="center" vertical="center"/>
    </xf>
    <xf numFmtId="187" fontId="141" fillId="0" borderId="211" xfId="2" applyNumberFormat="1" applyFont="1" applyBorder="1" applyAlignment="1">
      <alignment horizontal="center" vertical="center" wrapText="1"/>
    </xf>
    <xf numFmtId="187" fontId="141" fillId="0" borderId="212" xfId="2" applyNumberFormat="1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187" fontId="32" fillId="6" borderId="141" xfId="2" applyNumberFormat="1" applyFont="1" applyFill="1" applyBorder="1" applyAlignment="1">
      <alignment horizontal="center" vertical="center" wrapText="1"/>
    </xf>
    <xf numFmtId="0" fontId="138" fillId="110" borderId="107" xfId="0" applyFont="1" applyFill="1" applyBorder="1" applyAlignment="1">
      <alignment horizontal="center" vertical="center"/>
    </xf>
    <xf numFmtId="0" fontId="138" fillId="110" borderId="148" xfId="0" applyFont="1" applyFill="1" applyBorder="1" applyAlignment="1">
      <alignment horizontal="center" vertical="center"/>
    </xf>
    <xf numFmtId="38" fontId="135" fillId="0" borderId="147" xfId="2" applyNumberFormat="1" applyFont="1" applyBorder="1" applyAlignment="1">
      <alignment horizontal="center" vertical="center"/>
    </xf>
    <xf numFmtId="0" fontId="139" fillId="111" borderId="221" xfId="0" applyFont="1" applyFill="1" applyBorder="1" applyAlignment="1">
      <alignment horizontal="center" vertical="center"/>
    </xf>
    <xf numFmtId="226" fontId="32" fillId="0" borderId="166" xfId="2" applyNumberFormat="1" applyFont="1" applyFill="1" applyBorder="1" applyAlignment="1">
      <alignment horizontal="center" vertical="center"/>
    </xf>
    <xf numFmtId="226" fontId="32" fillId="0" borderId="129" xfId="2" applyNumberFormat="1" applyFont="1" applyFill="1" applyBorder="1" applyAlignment="1">
      <alignment horizontal="center" vertical="center"/>
    </xf>
    <xf numFmtId="0" fontId="0" fillId="0" borderId="129" xfId="0" applyNumberFormat="1" applyBorder="1" applyAlignment="1" applyProtection="1">
      <alignment horizontal="center" vertical="center"/>
      <protection locked="0"/>
    </xf>
    <xf numFmtId="178" fontId="32" fillId="0" borderId="129" xfId="2" applyNumberFormat="1" applyFont="1" applyFill="1" applyBorder="1" applyAlignment="1">
      <alignment horizontal="center" vertical="center"/>
    </xf>
    <xf numFmtId="226" fontId="32" fillId="0" borderId="227" xfId="2" applyNumberFormat="1" applyFont="1" applyFill="1" applyBorder="1" applyAlignment="1">
      <alignment horizontal="center" vertical="center"/>
    </xf>
    <xf numFmtId="187" fontId="32" fillId="10" borderId="10" xfId="2" applyNumberFormat="1" applyFont="1" applyFill="1" applyBorder="1" applyAlignment="1">
      <alignment horizontal="center" vertical="center"/>
    </xf>
    <xf numFmtId="187" fontId="32" fillId="0" borderId="169" xfId="0" applyNumberFormat="1" applyFont="1" applyBorder="1" applyAlignment="1">
      <alignment horizontal="center" vertical="center"/>
    </xf>
    <xf numFmtId="187" fontId="32" fillId="0" borderId="113" xfId="0" applyNumberFormat="1" applyFont="1" applyBorder="1" applyAlignment="1">
      <alignment horizontal="center" vertical="center"/>
    </xf>
    <xf numFmtId="226" fontId="32" fillId="0" borderId="222" xfId="2" applyNumberFormat="1" applyFont="1" applyFill="1" applyBorder="1" applyAlignment="1">
      <alignment horizontal="center" vertical="center"/>
    </xf>
    <xf numFmtId="185" fontId="32" fillId="0" borderId="228" xfId="0" applyNumberFormat="1" applyFont="1" applyFill="1" applyBorder="1" applyAlignment="1">
      <alignment horizontal="center" vertical="center"/>
    </xf>
    <xf numFmtId="223" fontId="32" fillId="0" borderId="3" xfId="2" applyNumberFormat="1" applyFont="1" applyFill="1" applyBorder="1" applyAlignment="1">
      <alignment horizontal="center" vertical="center"/>
    </xf>
    <xf numFmtId="3" fontId="32" fillId="6" borderId="231" xfId="2" applyNumberFormat="1" applyFont="1" applyFill="1" applyBorder="1" applyAlignment="1">
      <alignment horizontal="center" vertical="center"/>
    </xf>
    <xf numFmtId="187" fontId="135" fillId="5" borderId="231" xfId="2" applyNumberFormat="1" applyFont="1" applyFill="1" applyBorder="1" applyAlignment="1">
      <alignment horizontal="center" vertical="center" wrapText="1"/>
    </xf>
    <xf numFmtId="3" fontId="32" fillId="6" borderId="4" xfId="2" applyNumberFormat="1" applyFont="1" applyFill="1" applyBorder="1" applyAlignment="1">
      <alignment horizontal="center" vertical="center"/>
    </xf>
    <xf numFmtId="9" fontId="24" fillId="6" borderId="49" xfId="1" applyFont="1" applyFill="1" applyBorder="1" applyAlignment="1">
      <alignment horizontal="center" vertical="center"/>
    </xf>
    <xf numFmtId="0" fontId="138" fillId="110" borderId="3" xfId="0" applyFont="1" applyFill="1" applyBorder="1" applyAlignment="1">
      <alignment horizontal="center" vertical="center"/>
    </xf>
    <xf numFmtId="0" fontId="138" fillId="110" borderId="233" xfId="0" applyFont="1" applyFill="1" applyBorder="1" applyAlignment="1">
      <alignment horizontal="center" vertical="center"/>
    </xf>
    <xf numFmtId="38" fontId="138" fillId="110" borderId="233" xfId="2" applyNumberFormat="1" applyFont="1" applyFill="1" applyBorder="1" applyAlignment="1">
      <alignment horizontal="center" vertical="center"/>
    </xf>
    <xf numFmtId="9" fontId="138" fillId="110" borderId="234" xfId="1" applyFont="1" applyFill="1" applyBorder="1" applyAlignment="1">
      <alignment horizontal="center" vertical="center"/>
    </xf>
    <xf numFmtId="9" fontId="138" fillId="110" borderId="233" xfId="1" applyFont="1" applyFill="1" applyBorder="1" applyAlignment="1">
      <alignment horizontal="center" vertical="center"/>
    </xf>
    <xf numFmtId="41" fontId="138" fillId="110" borderId="233" xfId="2" applyFont="1" applyFill="1" applyBorder="1" applyAlignment="1">
      <alignment horizontal="center" vertical="center"/>
    </xf>
    <xf numFmtId="41" fontId="139" fillId="112" borderId="4" xfId="2" applyFont="1" applyFill="1" applyBorder="1" applyAlignment="1">
      <alignment horizontal="center" vertical="center"/>
    </xf>
    <xf numFmtId="41" fontId="139" fillId="112" borderId="231" xfId="2" applyFont="1" applyFill="1" applyBorder="1" applyAlignment="1">
      <alignment horizontal="center" vertical="center"/>
    </xf>
    <xf numFmtId="41" fontId="139" fillId="112" borderId="49" xfId="2" applyFont="1" applyFill="1" applyBorder="1" applyAlignment="1">
      <alignment horizontal="center" vertical="center"/>
    </xf>
    <xf numFmtId="0" fontId="138" fillId="112" borderId="123" xfId="0" applyFont="1" applyFill="1" applyBorder="1" applyAlignment="1">
      <alignment horizontal="center" vertical="center"/>
    </xf>
    <xf numFmtId="41" fontId="139" fillId="112" borderId="123" xfId="2" applyFont="1" applyFill="1" applyBorder="1" applyAlignment="1">
      <alignment horizontal="center" vertical="center"/>
    </xf>
    <xf numFmtId="0" fontId="138" fillId="112" borderId="148" xfId="0" applyFont="1" applyFill="1" applyBorder="1" applyAlignment="1">
      <alignment horizontal="center" vertical="center"/>
    </xf>
    <xf numFmtId="41" fontId="139" fillId="112" borderId="148" xfId="2" applyFont="1" applyFill="1" applyBorder="1" applyAlignment="1">
      <alignment horizontal="center" vertical="center"/>
    </xf>
    <xf numFmtId="2" fontId="3" fillId="0" borderId="0" xfId="12072" applyNumberFormat="1" applyFont="1">
      <alignment vertical="center"/>
    </xf>
    <xf numFmtId="41" fontId="138" fillId="110" borderId="231" xfId="2" applyFont="1" applyFill="1" applyBorder="1" applyAlignment="1">
      <alignment horizontal="center" vertical="center"/>
    </xf>
    <xf numFmtId="38" fontId="138" fillId="110" borderId="231" xfId="2" applyNumberFormat="1" applyFont="1" applyFill="1" applyBorder="1" applyAlignment="1">
      <alignment horizontal="center" vertical="center"/>
    </xf>
    <xf numFmtId="9" fontId="138" fillId="110" borderId="231" xfId="1" applyFont="1" applyFill="1" applyBorder="1" applyAlignment="1">
      <alignment horizontal="center" vertical="center"/>
    </xf>
    <xf numFmtId="9" fontId="138" fillId="110" borderId="225" xfId="1" applyFont="1" applyFill="1" applyBorder="1" applyAlignment="1">
      <alignment horizontal="center" vertical="center"/>
    </xf>
    <xf numFmtId="187" fontId="32" fillId="6" borderId="49" xfId="2" applyNumberFormat="1" applyFont="1" applyFill="1" applyBorder="1" applyAlignment="1">
      <alignment horizontal="center" vertical="center"/>
    </xf>
    <xf numFmtId="3" fontId="32" fillId="6" borderId="49" xfId="2" applyNumberFormat="1" applyFont="1" applyFill="1" applyBorder="1" applyAlignment="1">
      <alignment horizontal="center" vertical="center"/>
    </xf>
    <xf numFmtId="38" fontId="24" fillId="0" borderId="49" xfId="2" applyNumberFormat="1" applyFont="1" applyFill="1" applyBorder="1" applyAlignment="1">
      <alignment horizontal="center" vertical="center"/>
    </xf>
    <xf numFmtId="9" fontId="24" fillId="0" borderId="50" xfId="1" applyFont="1" applyFill="1" applyBorder="1" applyAlignment="1">
      <alignment horizontal="center" vertical="center"/>
    </xf>
    <xf numFmtId="187" fontId="135" fillId="5" borderId="233" xfId="2" applyNumberFormat="1" applyFont="1" applyFill="1" applyBorder="1" applyAlignment="1">
      <alignment horizontal="center" vertical="center"/>
    </xf>
    <xf numFmtId="3" fontId="138" fillId="110" borderId="233" xfId="2" applyNumberFormat="1" applyFont="1" applyFill="1" applyBorder="1" applyAlignment="1">
      <alignment horizontal="center" vertical="center" wrapText="1"/>
    </xf>
    <xf numFmtId="178" fontId="138" fillId="110" borderId="233" xfId="2" applyNumberFormat="1" applyFont="1" applyFill="1" applyBorder="1" applyAlignment="1">
      <alignment horizontal="center" vertical="center"/>
    </xf>
    <xf numFmtId="226" fontId="135" fillId="7" borderId="49" xfId="0" applyNumberFormat="1" applyFont="1" applyFill="1" applyBorder="1" applyAlignment="1">
      <alignment horizontal="center" vertical="center"/>
    </xf>
    <xf numFmtId="2" fontId="135" fillId="7" borderId="49" xfId="0" applyNumberFormat="1" applyFont="1" applyFill="1" applyBorder="1" applyAlignment="1">
      <alignment horizontal="center" vertical="center" wrapText="1"/>
    </xf>
    <xf numFmtId="2" fontId="26" fillId="7" borderId="22" xfId="0" quotePrefix="1" applyNumberFormat="1" applyFont="1" applyFill="1" applyBorder="1" applyAlignment="1">
      <alignment horizontal="center" vertical="center"/>
    </xf>
    <xf numFmtId="2" fontId="26" fillId="7" borderId="49" xfId="0" applyNumberFormat="1" applyFont="1" applyFill="1" applyBorder="1" applyAlignment="1">
      <alignment horizontal="center" vertical="center"/>
    </xf>
    <xf numFmtId="0" fontId="26" fillId="7" borderId="49" xfId="0" applyFont="1" applyFill="1" applyBorder="1" applyAlignment="1">
      <alignment horizontal="center" vertical="center"/>
    </xf>
    <xf numFmtId="0" fontId="26" fillId="7" borderId="49" xfId="0" applyFont="1" applyFill="1" applyBorder="1" applyAlignment="1">
      <alignment horizontal="center" vertical="center" wrapText="1"/>
    </xf>
    <xf numFmtId="0" fontId="26" fillId="7" borderId="50" xfId="0" applyFont="1" applyFill="1" applyBorder="1" applyAlignment="1">
      <alignment horizontal="center" vertical="center" wrapText="1"/>
    </xf>
    <xf numFmtId="183" fontId="32" fillId="6" borderId="49" xfId="2" applyNumberFormat="1" applyFont="1" applyFill="1" applyBorder="1" applyAlignment="1">
      <alignment horizontal="center" vertical="center" wrapText="1"/>
    </xf>
    <xf numFmtId="183" fontId="24" fillId="6" borderId="22" xfId="2" applyNumberFormat="1" applyFont="1" applyFill="1" applyBorder="1" applyAlignment="1">
      <alignment horizontal="center" vertical="center" wrapText="1"/>
    </xf>
    <xf numFmtId="38" fontId="24" fillId="6" borderId="49" xfId="2" applyNumberFormat="1" applyFont="1" applyFill="1" applyBorder="1" applyAlignment="1">
      <alignment horizontal="center" vertical="center" wrapText="1"/>
    </xf>
    <xf numFmtId="0" fontId="138" fillId="110" borderId="107" xfId="0" applyFont="1" applyFill="1" applyBorder="1" applyAlignment="1">
      <alignment horizontal="center" vertical="center" wrapText="1"/>
    </xf>
    <xf numFmtId="38" fontId="138" fillId="110" borderId="107" xfId="0" applyNumberFormat="1" applyFont="1" applyFill="1" applyBorder="1" applyAlignment="1">
      <alignment horizontal="center" vertical="center"/>
    </xf>
    <xf numFmtId="9" fontId="138" fillId="110" borderId="107" xfId="1" applyFont="1" applyFill="1" applyBorder="1" applyAlignment="1">
      <alignment horizontal="center" vertical="center"/>
    </xf>
    <xf numFmtId="0" fontId="139" fillId="112" borderId="107" xfId="0" applyFont="1" applyFill="1" applyBorder="1" applyAlignment="1">
      <alignment horizontal="center" vertical="center"/>
    </xf>
    <xf numFmtId="183" fontId="138" fillId="110" borderId="148" xfId="0" applyNumberFormat="1" applyFont="1" applyFill="1" applyBorder="1" applyAlignment="1">
      <alignment horizontal="center" vertical="center"/>
    </xf>
    <xf numFmtId="183" fontId="138" fillId="110" borderId="107" xfId="0" applyNumberFormat="1" applyFont="1" applyFill="1" applyBorder="1" applyAlignment="1">
      <alignment horizontal="center" vertical="center"/>
    </xf>
    <xf numFmtId="38" fontId="138" fillId="110" borderId="123" xfId="0" applyNumberFormat="1" applyFont="1" applyFill="1" applyBorder="1" applyAlignment="1">
      <alignment horizontal="center" vertical="center"/>
    </xf>
    <xf numFmtId="187" fontId="32" fillId="10" borderId="226" xfId="2" applyNumberFormat="1" applyFont="1" applyFill="1" applyBorder="1" applyAlignment="1">
      <alignment horizontal="center" vertical="center"/>
    </xf>
    <xf numFmtId="0" fontId="32" fillId="10" borderId="225" xfId="0" applyFont="1" applyFill="1" applyBorder="1" applyAlignment="1">
      <alignment horizontal="center" vertical="center"/>
    </xf>
    <xf numFmtId="38" fontId="32" fillId="6" borderId="231" xfId="2" applyNumberFormat="1" applyFont="1" applyFill="1" applyBorder="1" applyAlignment="1">
      <alignment horizontal="center" vertical="center"/>
    </xf>
    <xf numFmtId="38" fontId="32" fillId="6" borderId="226" xfId="0" applyNumberFormat="1" applyFont="1" applyFill="1" applyBorder="1" applyAlignment="1">
      <alignment horizontal="center" vertical="center"/>
    </xf>
    <xf numFmtId="38" fontId="32" fillId="6" borderId="226" xfId="2" applyNumberFormat="1" applyFont="1" applyFill="1" applyBorder="1" applyAlignment="1">
      <alignment horizontal="center" vertical="center"/>
    </xf>
    <xf numFmtId="9" fontId="32" fillId="6" borderId="226" xfId="1" applyFont="1" applyFill="1" applyBorder="1" applyAlignment="1">
      <alignment horizontal="center" vertical="center"/>
    </xf>
    <xf numFmtId="38" fontId="32" fillId="10" borderId="232" xfId="2" applyNumberFormat="1" applyFont="1" applyFill="1" applyBorder="1" applyAlignment="1">
      <alignment horizontal="center" vertical="center"/>
    </xf>
    <xf numFmtId="0" fontId="32" fillId="10" borderId="234" xfId="0" applyFont="1" applyFill="1" applyBorder="1" applyAlignment="1">
      <alignment horizontal="center" vertical="center"/>
    </xf>
    <xf numFmtId="9" fontId="139" fillId="10" borderId="232" xfId="1" applyFont="1" applyFill="1" applyBorder="1" applyAlignment="1">
      <alignment horizontal="center" vertical="center"/>
    </xf>
    <xf numFmtId="183" fontId="32" fillId="6" borderId="192" xfId="2" applyNumberFormat="1" applyFont="1" applyFill="1" applyBorder="1" applyAlignment="1">
      <alignment horizontal="center" vertical="center"/>
    </xf>
    <xf numFmtId="183" fontId="32" fillId="6" borderId="114" xfId="2" applyNumberFormat="1" applyFont="1" applyFill="1" applyBorder="1" applyAlignment="1">
      <alignment horizontal="center" vertical="center"/>
    </xf>
    <xf numFmtId="178" fontId="32" fillId="0" borderId="192" xfId="2" applyNumberFormat="1" applyFont="1" applyFill="1" applyBorder="1" applyAlignment="1">
      <alignment horizontal="center" vertical="center"/>
    </xf>
    <xf numFmtId="183" fontId="32" fillId="0" borderId="161" xfId="2" applyNumberFormat="1" applyFont="1" applyFill="1" applyBorder="1" applyAlignment="1">
      <alignment horizontal="center" vertical="center" wrapText="1"/>
    </xf>
    <xf numFmtId="183" fontId="32" fillId="6" borderId="18" xfId="2" applyNumberFormat="1" applyFont="1" applyFill="1" applyBorder="1" applyAlignment="1">
      <alignment horizontal="center" vertical="center"/>
    </xf>
    <xf numFmtId="0" fontId="32" fillId="10" borderId="191" xfId="0" applyFont="1" applyFill="1" applyBorder="1" applyAlignment="1">
      <alignment horizontal="center" vertical="center"/>
    </xf>
    <xf numFmtId="187" fontId="135" fillId="0" borderId="114" xfId="0" applyNumberFormat="1" applyFont="1" applyBorder="1" applyAlignment="1">
      <alignment horizontal="center" vertical="center"/>
    </xf>
    <xf numFmtId="1" fontId="32" fillId="0" borderId="231" xfId="0" applyNumberFormat="1" applyFont="1" applyFill="1" applyBorder="1" applyAlignment="1">
      <alignment horizontal="center" vertical="center"/>
    </xf>
    <xf numFmtId="176" fontId="32" fillId="0" borderId="228" xfId="0" applyNumberFormat="1" applyFont="1" applyFill="1" applyBorder="1" applyAlignment="1">
      <alignment horizontal="center" vertical="center"/>
    </xf>
    <xf numFmtId="1" fontId="32" fillId="0" borderId="226" xfId="0" applyNumberFormat="1" applyFont="1" applyFill="1" applyBorder="1" applyAlignment="1">
      <alignment horizontal="center" vertical="center"/>
    </xf>
    <xf numFmtId="176" fontId="32" fillId="0" borderId="226" xfId="0" applyNumberFormat="1" applyFont="1" applyFill="1" applyBorder="1" applyAlignment="1">
      <alignment horizontal="center" vertical="center"/>
    </xf>
    <xf numFmtId="2" fontId="32" fillId="0" borderId="192" xfId="0" applyNumberFormat="1" applyFont="1" applyFill="1" applyBorder="1" applyAlignment="1">
      <alignment horizontal="center" vertical="center"/>
    </xf>
    <xf numFmtId="226" fontId="32" fillId="0" borderId="22" xfId="2" applyNumberFormat="1" applyFont="1" applyBorder="1" applyAlignment="1">
      <alignment horizontal="center" vertical="center"/>
    </xf>
    <xf numFmtId="187" fontId="32" fillId="0" borderId="192" xfId="2" applyNumberFormat="1" applyFont="1" applyFill="1" applyBorder="1" applyAlignment="1">
      <alignment horizontal="center" vertical="center"/>
    </xf>
    <xf numFmtId="187" fontId="32" fillId="0" borderId="18" xfId="2" applyNumberFormat="1" applyFont="1" applyFill="1" applyBorder="1" applyAlignment="1">
      <alignment horizontal="center" vertical="center"/>
    </xf>
    <xf numFmtId="226" fontId="32" fillId="0" borderId="57" xfId="2" applyNumberFormat="1" applyFont="1" applyBorder="1" applyAlignment="1">
      <alignment horizontal="center" vertical="center"/>
    </xf>
    <xf numFmtId="187" fontId="32" fillId="0" borderId="178" xfId="2" applyNumberFormat="1" applyFont="1" applyBorder="1" applyAlignment="1">
      <alignment horizontal="center" vertical="center"/>
    </xf>
    <xf numFmtId="187" fontId="32" fillId="0" borderId="236" xfId="2" applyNumberFormat="1" applyFont="1" applyBorder="1" applyAlignment="1">
      <alignment horizontal="center" vertical="center"/>
    </xf>
    <xf numFmtId="187" fontId="32" fillId="0" borderId="192" xfId="2" applyNumberFormat="1" applyFont="1" applyBorder="1" applyAlignment="1">
      <alignment horizontal="center" vertical="center"/>
    </xf>
    <xf numFmtId="38" fontId="135" fillId="0" borderId="114" xfId="2" applyNumberFormat="1" applyFont="1" applyBorder="1" applyAlignment="1">
      <alignment horizontal="center" vertical="center"/>
    </xf>
    <xf numFmtId="185" fontId="32" fillId="0" borderId="229" xfId="0" applyNumberFormat="1" applyFont="1" applyFill="1" applyBorder="1" applyAlignment="1">
      <alignment horizontal="center" vertical="center"/>
    </xf>
    <xf numFmtId="0" fontId="138" fillId="110" borderId="16" xfId="0" quotePrefix="1" applyFont="1" applyFill="1" applyBorder="1" applyAlignment="1">
      <alignment horizontal="center" vertical="center"/>
    </xf>
    <xf numFmtId="183" fontId="32" fillId="0" borderId="23" xfId="2" applyNumberFormat="1" applyFont="1" applyBorder="1" applyAlignment="1">
      <alignment horizontal="center" vertical="center"/>
    </xf>
    <xf numFmtId="0" fontId="24" fillId="3" borderId="0" xfId="0" applyFont="1" applyFill="1">
      <alignment vertical="center"/>
    </xf>
    <xf numFmtId="0" fontId="138" fillId="110" borderId="228" xfId="0" applyFont="1" applyFill="1" applyBorder="1" applyAlignment="1">
      <alignment horizontal="center" vertical="center" wrapText="1"/>
    </xf>
    <xf numFmtId="0" fontId="133" fillId="0" borderId="228" xfId="0" applyFont="1" applyBorder="1" applyAlignment="1">
      <alignment horizontal="center" vertical="center" wrapText="1"/>
    </xf>
    <xf numFmtId="4" fontId="32" fillId="6" borderId="22" xfId="2" applyNumberFormat="1" applyFont="1" applyFill="1" applyBorder="1" applyAlignment="1">
      <alignment horizontal="center" vertical="center"/>
    </xf>
    <xf numFmtId="4" fontId="32" fillId="6" borderId="18" xfId="2" applyNumberFormat="1" applyFont="1" applyFill="1" applyBorder="1" applyAlignment="1">
      <alignment horizontal="center" vertical="center"/>
    </xf>
    <xf numFmtId="187" fontId="32" fillId="0" borderId="48" xfId="2" applyNumberFormat="1" applyFont="1" applyBorder="1" applyAlignment="1">
      <alignment horizontal="center" vertical="center"/>
    </xf>
    <xf numFmtId="176" fontId="32" fillId="0" borderId="229" xfId="0" applyNumberFormat="1" applyFont="1" applyFill="1" applyBorder="1" applyAlignment="1">
      <alignment horizontal="center" vertical="center"/>
    </xf>
    <xf numFmtId="1" fontId="32" fillId="0" borderId="224" xfId="0" applyNumberFormat="1" applyFont="1" applyFill="1" applyBorder="1" applyAlignment="1">
      <alignment horizontal="center" vertical="center"/>
    </xf>
    <xf numFmtId="187" fontId="135" fillId="0" borderId="154" xfId="0" applyNumberFormat="1" applyFont="1" applyBorder="1" applyAlignment="1">
      <alignment horizontal="center" vertical="center"/>
    </xf>
    <xf numFmtId="9" fontId="135" fillId="6" borderId="114" xfId="1" applyFont="1" applyFill="1" applyBorder="1" applyAlignment="1">
      <alignment horizontal="center" vertical="center"/>
    </xf>
    <xf numFmtId="0" fontId="135" fillId="6" borderId="115" xfId="0" applyFont="1" applyFill="1" applyBorder="1" applyAlignment="1">
      <alignment horizontal="center" vertical="center"/>
    </xf>
    <xf numFmtId="0" fontId="143" fillId="3" borderId="0" xfId="0" applyFont="1" applyFill="1">
      <alignment vertical="center"/>
    </xf>
    <xf numFmtId="187" fontId="24" fillId="0" borderId="99" xfId="2" applyNumberFormat="1" applyFont="1" applyFill="1" applyBorder="1" applyAlignment="1">
      <alignment horizontal="center" vertical="center"/>
    </xf>
    <xf numFmtId="187" fontId="135" fillId="6" borderId="154" xfId="0" applyNumberFormat="1" applyFont="1" applyFill="1" applyBorder="1" applyAlignment="1">
      <alignment horizontal="center" vertical="center"/>
    </xf>
    <xf numFmtId="0" fontId="32" fillId="10" borderId="114" xfId="0" applyFont="1" applyFill="1" applyBorder="1">
      <alignment vertical="center"/>
    </xf>
    <xf numFmtId="0" fontId="135" fillId="10" borderId="37" xfId="0" applyFont="1" applyFill="1" applyBorder="1" applyAlignment="1">
      <alignment vertical="center"/>
    </xf>
    <xf numFmtId="187" fontId="135" fillId="10" borderId="112" xfId="0" applyNumberFormat="1" applyFont="1" applyFill="1" applyBorder="1" applyAlignment="1">
      <alignment horizontal="center" vertical="center"/>
    </xf>
    <xf numFmtId="187" fontId="135" fillId="10" borderId="114" xfId="0" applyNumberFormat="1" applyFont="1" applyFill="1" applyBorder="1" applyAlignment="1">
      <alignment horizontal="center" vertical="center"/>
    </xf>
    <xf numFmtId="187" fontId="135" fillId="10" borderId="111" xfId="0" applyNumberFormat="1" applyFont="1" applyFill="1" applyBorder="1" applyAlignment="1">
      <alignment horizontal="center" vertical="center"/>
    </xf>
    <xf numFmtId="9" fontId="135" fillId="10" borderId="112" xfId="1" applyFont="1" applyFill="1" applyBorder="1" applyAlignment="1">
      <alignment horizontal="center" vertical="center"/>
    </xf>
    <xf numFmtId="187" fontId="135" fillId="10" borderId="240" xfId="0" applyNumberFormat="1" applyFont="1" applyFill="1" applyBorder="1" applyAlignment="1">
      <alignment vertical="center"/>
    </xf>
    <xf numFmtId="38" fontId="135" fillId="0" borderId="154" xfId="2" applyNumberFormat="1" applyFont="1" applyBorder="1" applyAlignment="1">
      <alignment horizontal="center" vertical="center"/>
    </xf>
    <xf numFmtId="187" fontId="135" fillId="6" borderId="114" xfId="0" applyNumberFormat="1" applyFont="1" applyFill="1" applyBorder="1" applyAlignment="1">
      <alignment horizontal="center" vertical="center"/>
    </xf>
    <xf numFmtId="183" fontId="32" fillId="6" borderId="22" xfId="2" applyNumberFormat="1" applyFont="1" applyFill="1" applyBorder="1" applyAlignment="1">
      <alignment horizontal="center" vertical="center" wrapText="1"/>
    </xf>
    <xf numFmtId="3" fontId="32" fillId="0" borderId="192" xfId="0" applyNumberFormat="1" applyFont="1" applyBorder="1" applyAlignment="1">
      <alignment horizontal="center" vertical="center"/>
    </xf>
    <xf numFmtId="0" fontId="135" fillId="0" borderId="0" xfId="0" applyFont="1" applyBorder="1" applyAlignment="1">
      <alignment horizontal="left" vertical="center"/>
    </xf>
    <xf numFmtId="0" fontId="32" fillId="0" borderId="0" xfId="0" applyFont="1" applyBorder="1" applyAlignment="1">
      <alignment horizontal="center" vertical="center" wrapText="1"/>
    </xf>
    <xf numFmtId="38" fontId="32" fillId="6" borderId="155" xfId="2" applyNumberFormat="1" applyFont="1" applyFill="1" applyBorder="1" applyAlignment="1">
      <alignment horizontal="center" vertical="center"/>
    </xf>
    <xf numFmtId="223" fontId="32" fillId="0" borderId="49" xfId="2" applyNumberFormat="1" applyFont="1" applyBorder="1" applyAlignment="1">
      <alignment horizontal="center" vertical="center"/>
    </xf>
    <xf numFmtId="183" fontId="32" fillId="0" borderId="222" xfId="0" applyNumberFormat="1" applyFont="1" applyFill="1" applyBorder="1" applyAlignment="1">
      <alignment horizontal="center" vertical="center"/>
    </xf>
    <xf numFmtId="183" fontId="32" fillId="0" borderId="227" xfId="0" applyNumberFormat="1" applyFont="1" applyFill="1" applyBorder="1" applyAlignment="1">
      <alignment horizontal="center" vertical="center"/>
    </xf>
    <xf numFmtId="183" fontId="32" fillId="0" borderId="227" xfId="2" applyNumberFormat="1" applyFont="1" applyFill="1" applyBorder="1" applyAlignment="1">
      <alignment horizontal="center" vertical="center"/>
    </xf>
    <xf numFmtId="183" fontId="32" fillId="0" borderId="222" xfId="2" applyNumberFormat="1" applyFont="1" applyFill="1" applyBorder="1" applyAlignment="1">
      <alignment horizontal="center" vertical="center"/>
    </xf>
    <xf numFmtId="0" fontId="139" fillId="111" borderId="242" xfId="0" applyFont="1" applyFill="1" applyBorder="1" applyAlignment="1">
      <alignment horizontal="center" vertical="center"/>
    </xf>
    <xf numFmtId="183" fontId="32" fillId="0" borderId="243" xfId="2" applyNumberFormat="1" applyFont="1" applyFill="1" applyBorder="1" applyAlignment="1">
      <alignment horizontal="center" vertical="center"/>
    </xf>
    <xf numFmtId="183" fontId="32" fillId="0" borderId="244" xfId="2" applyNumberFormat="1" applyFont="1" applyFill="1" applyBorder="1" applyAlignment="1">
      <alignment horizontal="center" vertical="center"/>
    </xf>
    <xf numFmtId="1" fontId="32" fillId="0" borderId="235" xfId="0" applyNumberFormat="1" applyFont="1" applyFill="1" applyBorder="1" applyAlignment="1">
      <alignment horizontal="center" vertical="center"/>
    </xf>
    <xf numFmtId="1" fontId="32" fillId="0" borderId="233" xfId="0" applyNumberFormat="1" applyFont="1" applyFill="1" applyBorder="1" applyAlignment="1">
      <alignment horizontal="center" vertical="center"/>
    </xf>
    <xf numFmtId="226" fontId="32" fillId="0" borderId="243" xfId="2" applyNumberFormat="1" applyFont="1" applyFill="1" applyBorder="1" applyAlignment="1">
      <alignment horizontal="center" vertical="center"/>
    </xf>
    <xf numFmtId="226" fontId="32" fillId="0" borderId="244" xfId="2" applyNumberFormat="1" applyFont="1" applyFill="1" applyBorder="1" applyAlignment="1">
      <alignment horizontal="center" vertical="center"/>
    </xf>
    <xf numFmtId="0" fontId="139" fillId="111" borderId="50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139" fillId="111" borderId="225" xfId="0" applyFont="1" applyFill="1" applyBorder="1" applyAlignment="1">
      <alignment horizontal="center" vertical="center"/>
    </xf>
    <xf numFmtId="0" fontId="0" fillId="0" borderId="228" xfId="0" applyBorder="1" applyAlignment="1">
      <alignment horizontal="center" vertical="center"/>
    </xf>
    <xf numFmtId="0" fontId="0" fillId="0" borderId="231" xfId="0" applyBorder="1" applyAlignment="1">
      <alignment horizontal="center" vertical="center"/>
    </xf>
    <xf numFmtId="0" fontId="139" fillId="111" borderId="130" xfId="0" applyFont="1" applyFill="1" applyBorder="1" applyAlignment="1">
      <alignment horizontal="center" vertical="center"/>
    </xf>
    <xf numFmtId="0" fontId="0" fillId="0" borderId="160" xfId="0" applyBorder="1" applyAlignment="1">
      <alignment horizontal="center" vertical="center"/>
    </xf>
    <xf numFmtId="0" fontId="0" fillId="0" borderId="108" xfId="0" applyBorder="1" applyAlignment="1">
      <alignment horizontal="center" vertical="center"/>
    </xf>
    <xf numFmtId="0" fontId="139" fillId="111" borderId="234" xfId="0" applyFont="1" applyFill="1" applyBorder="1" applyAlignment="1">
      <alignment horizontal="center" vertical="center"/>
    </xf>
    <xf numFmtId="0" fontId="0" fillId="0" borderId="237" xfId="0" applyBorder="1" applyAlignment="1">
      <alignment horizontal="center" vertical="center"/>
    </xf>
    <xf numFmtId="0" fontId="0" fillId="0" borderId="233" xfId="0" applyBorder="1" applyAlignment="1">
      <alignment horizontal="center" vertical="center"/>
    </xf>
    <xf numFmtId="4" fontId="26" fillId="6" borderId="0" xfId="0" applyNumberFormat="1" applyFont="1" applyFill="1" applyBorder="1" applyAlignment="1">
      <alignment horizontal="center" vertical="center"/>
    </xf>
    <xf numFmtId="40" fontId="26" fillId="6" borderId="0" xfId="0" applyNumberFormat="1" applyFont="1" applyFill="1" applyBorder="1" applyAlignment="1">
      <alignment horizontal="center" vertical="center"/>
    </xf>
    <xf numFmtId="4" fontId="24" fillId="6" borderId="18" xfId="2" applyNumberFormat="1" applyFont="1" applyFill="1" applyBorder="1" applyAlignment="1">
      <alignment horizontal="center" vertical="center"/>
    </xf>
    <xf numFmtId="38" fontId="32" fillId="6" borderId="3" xfId="2" applyNumberFormat="1" applyFont="1" applyFill="1" applyBorder="1" applyAlignment="1">
      <alignment horizontal="center" vertical="center"/>
    </xf>
    <xf numFmtId="0" fontId="32" fillId="6" borderId="191" xfId="0" applyFont="1" applyFill="1" applyBorder="1" applyAlignment="1">
      <alignment horizontal="center" vertical="center"/>
    </xf>
    <xf numFmtId="38" fontId="135" fillId="0" borderId="112" xfId="2" applyNumberFormat="1" applyFont="1" applyBorder="1" applyAlignment="1">
      <alignment horizontal="center" vertical="center"/>
    </xf>
    <xf numFmtId="0" fontId="138" fillId="110" borderId="108" xfId="0" applyFont="1" applyFill="1" applyBorder="1" applyAlignment="1">
      <alignment horizontal="center" vertical="center"/>
    </xf>
    <xf numFmtId="0" fontId="138" fillId="110" borderId="51" xfId="0" applyFont="1" applyFill="1" applyBorder="1" applyAlignment="1">
      <alignment horizontal="center" vertical="center"/>
    </xf>
    <xf numFmtId="178" fontId="32" fillId="0" borderId="231" xfId="2" applyNumberFormat="1" applyFont="1" applyFill="1" applyBorder="1" applyAlignment="1">
      <alignment horizontal="center" vertical="center" wrapText="1"/>
    </xf>
    <xf numFmtId="183" fontId="32" fillId="0" borderId="231" xfId="2" applyNumberFormat="1" applyFont="1" applyFill="1" applyBorder="1" applyAlignment="1">
      <alignment horizontal="center" vertical="center" wrapText="1"/>
    </xf>
    <xf numFmtId="183" fontId="32" fillId="0" borderId="166" xfId="2" applyNumberFormat="1" applyFont="1" applyFill="1" applyBorder="1" applyAlignment="1">
      <alignment horizontal="center" vertical="center"/>
    </xf>
    <xf numFmtId="178" fontId="32" fillId="0" borderId="163" xfId="2" applyNumberFormat="1" applyFont="1" applyFill="1" applyBorder="1" applyAlignment="1">
      <alignment horizontal="center" vertical="center"/>
    </xf>
    <xf numFmtId="178" fontId="24" fillId="0" borderId="109" xfId="2" applyNumberFormat="1" applyFont="1" applyFill="1" applyBorder="1" applyAlignment="1">
      <alignment horizontal="center" vertical="center"/>
    </xf>
    <xf numFmtId="183" fontId="32" fillId="0" borderId="231" xfId="0" applyNumberFormat="1" applyFont="1" applyFill="1" applyBorder="1" applyAlignment="1">
      <alignment horizontal="center" vertical="center"/>
    </xf>
    <xf numFmtId="0" fontId="138" fillId="110" borderId="222" xfId="0" applyFont="1" applyFill="1" applyBorder="1" applyAlignment="1">
      <alignment horizontal="center" vertical="center"/>
    </xf>
    <xf numFmtId="0" fontId="138" fillId="110" borderId="227" xfId="0" applyFont="1" applyFill="1" applyBorder="1" applyAlignment="1">
      <alignment horizontal="center" vertical="center"/>
    </xf>
    <xf numFmtId="0" fontId="138" fillId="110" borderId="223" xfId="0" applyFont="1" applyFill="1" applyBorder="1" applyAlignment="1">
      <alignment horizontal="center" vertical="center"/>
    </xf>
    <xf numFmtId="0" fontId="138" fillId="110" borderId="161" xfId="0" applyFont="1" applyFill="1" applyBorder="1" applyAlignment="1">
      <alignment horizontal="center" vertical="center"/>
    </xf>
    <xf numFmtId="0" fontId="138" fillId="110" borderId="108" xfId="0" quotePrefix="1" applyFont="1" applyFill="1" applyBorder="1" applyAlignment="1">
      <alignment horizontal="center" vertical="center"/>
    </xf>
    <xf numFmtId="178" fontId="32" fillId="0" borderId="49" xfId="2" applyNumberFormat="1" applyFont="1" applyFill="1" applyBorder="1" applyAlignment="1">
      <alignment horizontal="center" vertical="center" wrapText="1"/>
    </xf>
    <xf numFmtId="183" fontId="32" fillId="0" borderId="233" xfId="0" applyNumberFormat="1" applyFont="1" applyFill="1" applyBorder="1" applyAlignment="1">
      <alignment horizontal="center" vertical="center"/>
    </xf>
    <xf numFmtId="183" fontId="32" fillId="0" borderId="211" xfId="0" applyNumberFormat="1" applyFont="1" applyFill="1" applyBorder="1" applyAlignment="1">
      <alignment horizontal="center" vertical="center"/>
    </xf>
    <xf numFmtId="183" fontId="32" fillId="0" borderId="212" xfId="0" applyNumberFormat="1" applyFont="1" applyFill="1" applyBorder="1" applyAlignment="1">
      <alignment horizontal="center" vertical="center"/>
    </xf>
    <xf numFmtId="187" fontId="32" fillId="0" borderId="213" xfId="2" applyNumberFormat="1" applyFont="1" applyFill="1" applyBorder="1" applyAlignment="1">
      <alignment horizontal="center" vertical="center"/>
    </xf>
    <xf numFmtId="0" fontId="139" fillId="111" borderId="253" xfId="0" applyFont="1" applyFill="1" applyBorder="1" applyAlignment="1">
      <alignment horizontal="center" vertical="center"/>
    </xf>
    <xf numFmtId="183" fontId="32" fillId="0" borderId="254" xfId="0" applyNumberFormat="1" applyFont="1" applyFill="1" applyBorder="1" applyAlignment="1">
      <alignment horizontal="center" vertical="center"/>
    </xf>
    <xf numFmtId="183" fontId="32" fillId="0" borderId="244" xfId="0" applyNumberFormat="1" applyFont="1" applyFill="1" applyBorder="1" applyAlignment="1">
      <alignment horizontal="center" vertical="center"/>
    </xf>
    <xf numFmtId="183" fontId="32" fillId="0" borderId="108" xfId="2" applyNumberFormat="1" applyFont="1" applyFill="1" applyBorder="1" applyAlignment="1">
      <alignment horizontal="center" vertical="center" wrapText="1"/>
    </xf>
    <xf numFmtId="176" fontId="32" fillId="0" borderId="231" xfId="0" applyNumberFormat="1" applyFont="1" applyFill="1" applyBorder="1" applyAlignment="1">
      <alignment horizontal="center" vertical="center"/>
    </xf>
    <xf numFmtId="0" fontId="138" fillId="110" borderId="160" xfId="0" quotePrefix="1" applyFont="1" applyFill="1" applyBorder="1" applyAlignment="1">
      <alignment horizontal="center" vertical="center"/>
    </xf>
    <xf numFmtId="178" fontId="32" fillId="0" borderId="24" xfId="2" applyNumberFormat="1" applyFont="1" applyFill="1" applyBorder="1" applyAlignment="1">
      <alignment horizontal="center" vertical="center" wrapText="1"/>
    </xf>
    <xf numFmtId="185" fontId="32" fillId="0" borderId="24" xfId="0" applyNumberFormat="1" applyFont="1" applyFill="1" applyBorder="1" applyAlignment="1">
      <alignment horizontal="center" vertical="center"/>
    </xf>
    <xf numFmtId="176" fontId="32" fillId="0" borderId="160" xfId="0" applyNumberFormat="1" applyFont="1" applyFill="1" applyBorder="1" applyAlignment="1">
      <alignment horizontal="center" vertical="center"/>
    </xf>
    <xf numFmtId="176" fontId="32" fillId="0" borderId="108" xfId="0" applyNumberFormat="1" applyFont="1" applyFill="1" applyBorder="1" applyAlignment="1">
      <alignment horizontal="center" vertical="center"/>
    </xf>
    <xf numFmtId="178" fontId="32" fillId="0" borderId="231" xfId="0" applyNumberFormat="1" applyFont="1" applyFill="1" applyBorder="1" applyAlignment="1">
      <alignment horizontal="center" vertical="center"/>
    </xf>
    <xf numFmtId="178" fontId="32" fillId="0" borderId="49" xfId="0" applyNumberFormat="1" applyFont="1" applyFill="1" applyBorder="1" applyAlignment="1">
      <alignment horizontal="center" vertical="center"/>
    </xf>
    <xf numFmtId="183" fontId="32" fillId="0" borderId="108" xfId="0" applyNumberFormat="1" applyFont="1" applyFill="1" applyBorder="1" applyAlignment="1">
      <alignment horizontal="center" vertical="center"/>
    </xf>
    <xf numFmtId="187" fontId="29" fillId="10" borderId="22" xfId="0" applyNumberFormat="1" applyFont="1" applyFill="1" applyBorder="1" applyAlignment="1">
      <alignment horizontal="center" vertical="center"/>
    </xf>
    <xf numFmtId="187" fontId="29" fillId="10" borderId="9" xfId="0" applyNumberFormat="1" applyFont="1" applyFill="1" applyBorder="1" applyAlignment="1">
      <alignment horizontal="center" vertical="center"/>
    </xf>
    <xf numFmtId="187" fontId="29" fillId="10" borderId="4" xfId="0" applyNumberFormat="1" applyFont="1" applyFill="1" applyBorder="1" applyAlignment="1">
      <alignment horizontal="center" vertical="center"/>
    </xf>
    <xf numFmtId="187" fontId="29" fillId="10" borderId="231" xfId="0" applyNumberFormat="1" applyFont="1" applyFill="1" applyBorder="1" applyAlignment="1">
      <alignment horizontal="center" vertical="center"/>
    </xf>
    <xf numFmtId="187" fontId="29" fillId="10" borderId="226" xfId="0" applyNumberFormat="1" applyFont="1" applyFill="1" applyBorder="1" applyAlignment="1">
      <alignment horizontal="center" vertical="center"/>
    </xf>
    <xf numFmtId="187" fontId="151" fillId="3" borderId="49" xfId="0" applyNumberFormat="1" applyFont="1" applyFill="1" applyBorder="1" applyAlignment="1">
      <alignment horizontal="center" vertical="center"/>
    </xf>
    <xf numFmtId="187" fontId="151" fillId="3" borderId="22" xfId="0" applyNumberFormat="1" applyFont="1" applyFill="1" applyBorder="1" applyAlignment="1">
      <alignment horizontal="center" vertical="center"/>
    </xf>
    <xf numFmtId="187" fontId="151" fillId="3" borderId="50" xfId="0" applyNumberFormat="1" applyFont="1" applyFill="1" applyBorder="1" applyAlignment="1">
      <alignment horizontal="center" vertical="center"/>
    </xf>
    <xf numFmtId="187" fontId="151" fillId="3" borderId="24" xfId="0" applyNumberFormat="1" applyFont="1" applyFill="1" applyBorder="1" applyAlignment="1">
      <alignment horizontal="center" vertical="center"/>
    </xf>
    <xf numFmtId="0" fontId="138" fillId="110" borderId="0" xfId="0" quotePrefix="1" applyFont="1" applyFill="1" applyBorder="1" applyAlignment="1">
      <alignment horizontal="center" vertical="center"/>
    </xf>
    <xf numFmtId="178" fontId="32" fillId="0" borderId="22" xfId="2" applyNumberFormat="1" applyFont="1" applyFill="1" applyBorder="1" applyAlignment="1">
      <alignment horizontal="center" vertical="center" wrapText="1"/>
    </xf>
    <xf numFmtId="183" fontId="32" fillId="0" borderId="226" xfId="2" applyNumberFormat="1" applyFont="1" applyFill="1" applyBorder="1" applyAlignment="1">
      <alignment horizontal="center" vertical="center" wrapText="1"/>
    </xf>
    <xf numFmtId="178" fontId="32" fillId="0" borderId="226" xfId="2" applyNumberFormat="1" applyFont="1" applyFill="1" applyBorder="1" applyAlignment="1">
      <alignment horizontal="center" vertical="center" wrapText="1"/>
    </xf>
    <xf numFmtId="176" fontId="32" fillId="0" borderId="219" xfId="0" applyNumberFormat="1" applyFont="1" applyFill="1" applyBorder="1" applyAlignment="1">
      <alignment horizontal="center" vertical="center"/>
    </xf>
    <xf numFmtId="176" fontId="32" fillId="0" borderId="161" xfId="0" applyNumberFormat="1" applyFont="1" applyFill="1" applyBorder="1" applyAlignment="1">
      <alignment horizontal="center" vertical="center"/>
    </xf>
    <xf numFmtId="178" fontId="32" fillId="0" borderId="22" xfId="0" applyNumberFormat="1" applyFont="1" applyFill="1" applyBorder="1" applyAlignment="1">
      <alignment horizontal="center" vertical="center"/>
    </xf>
    <xf numFmtId="183" fontId="32" fillId="0" borderId="226" xfId="0" applyNumberFormat="1" applyFont="1" applyFill="1" applyBorder="1" applyAlignment="1">
      <alignment horizontal="center" vertical="center"/>
    </xf>
    <xf numFmtId="178" fontId="32" fillId="0" borderId="226" xfId="0" applyNumberFormat="1" applyFont="1" applyFill="1" applyBorder="1" applyAlignment="1">
      <alignment horizontal="center" vertical="center"/>
    </xf>
    <xf numFmtId="183" fontId="32" fillId="0" borderId="161" xfId="0" applyNumberFormat="1" applyFont="1" applyFill="1" applyBorder="1" applyAlignment="1">
      <alignment horizontal="center" vertical="center"/>
    </xf>
    <xf numFmtId="183" fontId="32" fillId="0" borderId="232" xfId="0" applyNumberFormat="1" applyFont="1" applyFill="1" applyBorder="1" applyAlignment="1">
      <alignment horizontal="center" vertical="center"/>
    </xf>
    <xf numFmtId="187" fontId="29" fillId="10" borderId="18" xfId="0" applyNumberFormat="1" applyFont="1" applyFill="1" applyBorder="1" applyAlignment="1">
      <alignment horizontal="center" vertical="center"/>
    </xf>
    <xf numFmtId="178" fontId="29" fillId="10" borderId="230" xfId="0" applyNumberFormat="1" applyFont="1" applyFill="1" applyBorder="1" applyAlignment="1">
      <alignment horizontal="center" vertical="center"/>
    </xf>
    <xf numFmtId="178" fontId="29" fillId="10" borderId="51" xfId="0" applyNumberFormat="1" applyFont="1" applyFill="1" applyBorder="1" applyAlignment="1">
      <alignment horizontal="center" vertical="center"/>
    </xf>
    <xf numFmtId="178" fontId="151" fillId="3" borderId="175" xfId="0" applyNumberFormat="1" applyFont="1" applyFill="1" applyBorder="1" applyAlignment="1">
      <alignment horizontal="center" vertical="center"/>
    </xf>
    <xf numFmtId="183" fontId="29" fillId="10" borderId="230" xfId="0" applyNumberFormat="1" applyFont="1" applyFill="1" applyBorder="1" applyAlignment="1">
      <alignment horizontal="center" vertical="center"/>
    </xf>
    <xf numFmtId="183" fontId="29" fillId="10" borderId="221" xfId="0" applyNumberFormat="1" applyFont="1" applyFill="1" applyBorder="1" applyAlignment="1">
      <alignment horizontal="center" vertical="center"/>
    </xf>
    <xf numFmtId="183" fontId="29" fillId="10" borderId="253" xfId="0" applyNumberFormat="1" applyFont="1" applyFill="1" applyBorder="1" applyAlignment="1">
      <alignment horizontal="center" vertical="center"/>
    </xf>
    <xf numFmtId="183" fontId="29" fillId="10" borderId="231" xfId="0" applyNumberFormat="1" applyFont="1" applyFill="1" applyBorder="1" applyAlignment="1">
      <alignment horizontal="center" vertical="center"/>
    </xf>
    <xf numFmtId="183" fontId="29" fillId="10" borderId="226" xfId="0" applyNumberFormat="1" applyFont="1" applyFill="1" applyBorder="1" applyAlignment="1">
      <alignment horizontal="center" vertical="center"/>
    </xf>
    <xf numFmtId="183" fontId="29" fillId="10" borderId="160" xfId="0" applyNumberFormat="1" applyFont="1" applyFill="1" applyBorder="1" applyAlignment="1">
      <alignment horizontal="center" vertical="center"/>
    </xf>
    <xf numFmtId="183" fontId="29" fillId="10" borderId="108" xfId="0" applyNumberFormat="1" applyFont="1" applyFill="1" applyBorder="1" applyAlignment="1">
      <alignment horizontal="center" vertical="center"/>
    </xf>
    <xf numFmtId="183" fontId="29" fillId="10" borderId="161" xfId="0" applyNumberFormat="1" applyFont="1" applyFill="1" applyBorder="1" applyAlignment="1">
      <alignment horizontal="center" vertical="center"/>
    </xf>
    <xf numFmtId="183" fontId="151" fillId="3" borderId="233" xfId="0" applyNumberFormat="1" applyFont="1" applyFill="1" applyBorder="1" applyAlignment="1">
      <alignment horizontal="center" vertical="center"/>
    </xf>
    <xf numFmtId="183" fontId="151" fillId="3" borderId="232" xfId="0" applyNumberFormat="1" applyFont="1" applyFill="1" applyBorder="1" applyAlignment="1">
      <alignment horizontal="center" vertical="center"/>
    </xf>
    <xf numFmtId="183" fontId="151" fillId="3" borderId="253" xfId="0" applyNumberFormat="1" applyFont="1" applyFill="1" applyBorder="1" applyAlignment="1">
      <alignment horizontal="center" vertical="center"/>
    </xf>
    <xf numFmtId="183" fontId="32" fillId="0" borderId="0" xfId="0" applyNumberFormat="1" applyFont="1" applyFill="1" applyBorder="1" applyAlignment="1">
      <alignment horizontal="center" vertical="center"/>
    </xf>
    <xf numFmtId="0" fontId="138" fillId="110" borderId="30" xfId="0" applyFont="1" applyFill="1" applyBorder="1" applyAlignment="1">
      <alignment horizontal="center" vertical="center"/>
    </xf>
    <xf numFmtId="38" fontId="24" fillId="6" borderId="24" xfId="2" applyNumberFormat="1" applyFont="1" applyFill="1" applyBorder="1" applyAlignment="1">
      <alignment horizontal="center" vertical="center"/>
    </xf>
    <xf numFmtId="2" fontId="26" fillId="7" borderId="24" xfId="0" applyNumberFormat="1" applyFont="1" applyFill="1" applyBorder="1" applyAlignment="1">
      <alignment horizontal="center" vertical="center"/>
    </xf>
    <xf numFmtId="178" fontId="138" fillId="110" borderId="237" xfId="2" applyNumberFormat="1" applyFont="1" applyFill="1" applyBorder="1" applyAlignment="1">
      <alignment horizontal="center" vertical="center"/>
    </xf>
    <xf numFmtId="38" fontId="24" fillId="6" borderId="24" xfId="2" applyNumberFormat="1" applyFont="1" applyFill="1" applyBorder="1" applyAlignment="1">
      <alignment horizontal="center" vertical="center" wrapText="1"/>
    </xf>
    <xf numFmtId="38" fontId="32" fillId="6" borderId="55" xfId="2" applyNumberFormat="1" applyFont="1" applyFill="1" applyBorder="1" applyAlignment="1">
      <alignment horizontal="center" vertical="center"/>
    </xf>
    <xf numFmtId="223" fontId="32" fillId="0" borderId="155" xfId="2" applyNumberFormat="1" applyFont="1" applyBorder="1" applyAlignment="1">
      <alignment horizontal="center" vertical="center"/>
    </xf>
    <xf numFmtId="226" fontId="32" fillId="0" borderId="255" xfId="2" applyNumberFormat="1" applyFont="1" applyBorder="1" applyAlignment="1">
      <alignment horizontal="center" vertical="center"/>
    </xf>
    <xf numFmtId="3" fontId="138" fillId="110" borderId="228" xfId="0" applyNumberFormat="1" applyFont="1" applyFill="1" applyBorder="1" applyAlignment="1">
      <alignment horizontal="center" vertical="center"/>
    </xf>
    <xf numFmtId="3" fontId="133" fillId="0" borderId="228" xfId="0" applyNumberFormat="1" applyFont="1" applyBorder="1" applyAlignment="1">
      <alignment horizontal="center" vertical="center" wrapText="1"/>
    </xf>
    <xf numFmtId="38" fontId="138" fillId="110" borderId="228" xfId="0" applyNumberFormat="1" applyFont="1" applyFill="1" applyBorder="1" applyAlignment="1">
      <alignment horizontal="center" vertical="center"/>
    </xf>
    <xf numFmtId="10" fontId="24" fillId="0" borderId="0" xfId="0" applyNumberFormat="1" applyFont="1">
      <alignment vertical="center"/>
    </xf>
    <xf numFmtId="187" fontId="32" fillId="0" borderId="0" xfId="2" applyNumberFormat="1" applyFont="1" applyFill="1" applyBorder="1" applyAlignment="1">
      <alignment horizontal="center" vertical="center"/>
    </xf>
    <xf numFmtId="0" fontId="24" fillId="6" borderId="0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center" vertical="center"/>
    </xf>
    <xf numFmtId="187" fontId="135" fillId="0" borderId="112" xfId="0" applyNumberFormat="1" applyFont="1" applyBorder="1" applyAlignment="1">
      <alignment horizontal="center" vertical="center"/>
    </xf>
    <xf numFmtId="0" fontId="138" fillId="110" borderId="257" xfId="0" applyFont="1" applyFill="1" applyBorder="1" applyAlignment="1">
      <alignment horizontal="center" vertical="center"/>
    </xf>
    <xf numFmtId="187" fontId="32" fillId="0" borderId="293" xfId="2" applyNumberFormat="1" applyFont="1" applyFill="1" applyBorder="1" applyAlignment="1">
      <alignment horizontal="center" vertical="center"/>
    </xf>
    <xf numFmtId="226" fontId="32" fillId="0" borderId="294" xfId="2" applyNumberFormat="1" applyFont="1" applyFill="1" applyBorder="1" applyAlignment="1">
      <alignment horizontal="center" vertical="center"/>
    </xf>
    <xf numFmtId="187" fontId="32" fillId="0" borderId="295" xfId="2" applyNumberFormat="1" applyFont="1" applyBorder="1" applyAlignment="1">
      <alignment horizontal="center" vertical="center"/>
    </xf>
    <xf numFmtId="226" fontId="32" fillId="0" borderId="195" xfId="2" applyNumberFormat="1" applyFont="1" applyBorder="1" applyAlignment="1">
      <alignment horizontal="center" vertical="center"/>
    </xf>
    <xf numFmtId="178" fontId="32" fillId="0" borderId="293" xfId="2" applyNumberFormat="1" applyFont="1" applyFill="1" applyBorder="1" applyAlignment="1">
      <alignment horizontal="center" vertical="center"/>
    </xf>
    <xf numFmtId="226" fontId="32" fillId="0" borderId="293" xfId="2" applyNumberFormat="1" applyFont="1" applyFill="1" applyBorder="1" applyAlignment="1">
      <alignment horizontal="center" vertical="center"/>
    </xf>
    <xf numFmtId="187" fontId="32" fillId="0" borderId="291" xfId="2" applyNumberFormat="1" applyFont="1" applyFill="1" applyBorder="1" applyAlignment="1">
      <alignment horizontal="center" vertical="center"/>
    </xf>
    <xf numFmtId="0" fontId="0" fillId="0" borderId="163" xfId="0" applyNumberFormat="1" applyBorder="1" applyAlignment="1" applyProtection="1">
      <alignment horizontal="center" vertical="center"/>
      <protection locked="0"/>
    </xf>
    <xf numFmtId="226" fontId="32" fillId="0" borderId="292" xfId="2" applyNumberFormat="1" applyFont="1" applyBorder="1" applyAlignment="1">
      <alignment horizontal="center" vertical="center"/>
    </xf>
    <xf numFmtId="187" fontId="32" fillId="0" borderId="290" xfId="2" applyNumberFormat="1" applyFont="1" applyBorder="1" applyAlignment="1">
      <alignment horizontal="center" vertical="center"/>
    </xf>
    <xf numFmtId="226" fontId="32" fillId="0" borderId="293" xfId="2" applyNumberFormat="1" applyFont="1" applyBorder="1" applyAlignment="1">
      <alignment horizontal="center" vertical="center"/>
    </xf>
    <xf numFmtId="187" fontId="32" fillId="0" borderId="292" xfId="2" applyNumberFormat="1" applyFont="1" applyFill="1" applyBorder="1" applyAlignment="1">
      <alignment horizontal="center" vertical="center"/>
    </xf>
    <xf numFmtId="187" fontId="32" fillId="0" borderId="294" xfId="2" applyNumberFormat="1" applyFont="1" applyBorder="1" applyAlignment="1">
      <alignment horizontal="center" vertical="center"/>
    </xf>
    <xf numFmtId="226" fontId="32" fillId="0" borderId="186" xfId="2" applyNumberFormat="1" applyFont="1" applyBorder="1" applyAlignment="1">
      <alignment horizontal="center" vertical="center"/>
    </xf>
    <xf numFmtId="187" fontId="32" fillId="0" borderId="0" xfId="2" applyNumberFormat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32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2" fontId="32" fillId="0" borderId="0" xfId="0" applyNumberFormat="1" applyFont="1">
      <alignment vertical="center"/>
    </xf>
    <xf numFmtId="1" fontId="24" fillId="0" borderId="0" xfId="0" applyNumberFormat="1" applyFont="1" applyAlignment="1">
      <alignment horizontal="center" vertical="center"/>
    </xf>
    <xf numFmtId="1" fontId="32" fillId="0" borderId="0" xfId="0" applyNumberFormat="1" applyFont="1">
      <alignment vertical="center"/>
    </xf>
    <xf numFmtId="4" fontId="32" fillId="6" borderId="49" xfId="2" applyNumberFormat="1" applyFont="1" applyFill="1" applyBorder="1" applyAlignment="1">
      <alignment horizontal="center" vertical="center"/>
    </xf>
    <xf numFmtId="187" fontId="32" fillId="0" borderId="11" xfId="2" applyNumberFormat="1" applyFont="1" applyFill="1" applyBorder="1" applyAlignment="1">
      <alignment horizontal="center" vertical="center"/>
    </xf>
    <xf numFmtId="187" fontId="32" fillId="0" borderId="163" xfId="2" applyNumberFormat="1" applyFont="1" applyBorder="1" applyAlignment="1">
      <alignment horizontal="center" vertical="center"/>
    </xf>
    <xf numFmtId="183" fontId="32" fillId="0" borderId="280" xfId="2" applyNumberFormat="1" applyFont="1" applyBorder="1" applyAlignment="1">
      <alignment horizontal="center" vertical="center"/>
    </xf>
    <xf numFmtId="183" fontId="32" fillId="0" borderId="50" xfId="2" applyNumberFormat="1" applyFont="1" applyBorder="1" applyAlignment="1">
      <alignment horizontal="center" vertical="center"/>
    </xf>
    <xf numFmtId="2" fontId="32" fillId="0" borderId="280" xfId="0" applyNumberFormat="1" applyFont="1" applyBorder="1" applyAlignment="1">
      <alignment horizontal="center" vertical="center"/>
    </xf>
    <xf numFmtId="2" fontId="32" fillId="0" borderId="99" xfId="0" applyNumberFormat="1" applyFont="1" applyBorder="1" applyAlignment="1">
      <alignment horizontal="center" vertical="center"/>
    </xf>
    <xf numFmtId="1" fontId="32" fillId="0" borderId="50" xfId="0" applyNumberFormat="1" applyFont="1" applyFill="1" applyBorder="1" applyAlignment="1">
      <alignment horizontal="center" vertical="center"/>
    </xf>
    <xf numFmtId="2" fontId="32" fillId="0" borderId="50" xfId="0" applyNumberFormat="1" applyFont="1" applyBorder="1" applyAlignment="1">
      <alignment horizontal="center" vertical="center"/>
    </xf>
    <xf numFmtId="187" fontId="32" fillId="0" borderId="280" xfId="2" applyNumberFormat="1" applyFont="1" applyFill="1" applyBorder="1" applyAlignment="1">
      <alignment horizontal="center" vertical="center"/>
    </xf>
    <xf numFmtId="187" fontId="135" fillId="10" borderId="115" xfId="0" applyNumberFormat="1" applyFont="1" applyFill="1" applyBorder="1" applyAlignment="1">
      <alignment horizontal="center" vertical="center"/>
    </xf>
    <xf numFmtId="187" fontId="32" fillId="0" borderId="147" xfId="0" applyNumberFormat="1" applyFont="1" applyBorder="1" applyAlignment="1">
      <alignment horizontal="center" vertical="center"/>
    </xf>
    <xf numFmtId="3" fontId="32" fillId="0" borderId="4" xfId="2" applyNumberFormat="1" applyFont="1" applyFill="1" applyBorder="1" applyAlignment="1">
      <alignment horizontal="center" vertical="center"/>
    </xf>
    <xf numFmtId="178" fontId="32" fillId="0" borderId="163" xfId="2" applyNumberFormat="1" applyFont="1" applyFill="1" applyBorder="1" applyAlignment="1">
      <alignment horizontal="center" vertical="center"/>
    </xf>
    <xf numFmtId="0" fontId="139" fillId="111" borderId="297" xfId="0" applyFont="1" applyFill="1" applyBorder="1" applyAlignment="1">
      <alignment horizontal="center" vertical="center"/>
    </xf>
    <xf numFmtId="0" fontId="139" fillId="111" borderId="298" xfId="0" applyFont="1" applyFill="1" applyBorder="1" applyAlignment="1">
      <alignment horizontal="center" vertical="center"/>
    </xf>
    <xf numFmtId="0" fontId="139" fillId="111" borderId="299" xfId="0" applyFont="1" applyFill="1" applyBorder="1" applyAlignment="1">
      <alignment horizontal="center" vertical="center"/>
    </xf>
    <xf numFmtId="0" fontId="139" fillId="111" borderId="251" xfId="0" applyFont="1" applyFill="1" applyBorder="1" applyAlignment="1">
      <alignment horizontal="center" vertical="center"/>
    </xf>
    <xf numFmtId="0" fontId="139" fillId="111" borderId="250" xfId="0" applyFont="1" applyFill="1" applyBorder="1" applyAlignment="1">
      <alignment horizontal="center" vertical="center"/>
    </xf>
    <xf numFmtId="38" fontId="138" fillId="111" borderId="154" xfId="0" applyNumberFormat="1" applyFont="1" applyFill="1" applyBorder="1" applyAlignment="1">
      <alignment horizontal="center" vertical="center"/>
    </xf>
    <xf numFmtId="226" fontId="32" fillId="0" borderId="300" xfId="0" applyNumberFormat="1" applyFont="1" applyBorder="1" applyAlignment="1">
      <alignment horizontal="center" vertical="center"/>
    </xf>
    <xf numFmtId="226" fontId="32" fillId="0" borderId="301" xfId="0" applyNumberFormat="1" applyFont="1" applyBorder="1" applyAlignment="1">
      <alignment horizontal="center" vertical="center"/>
    </xf>
    <xf numFmtId="226" fontId="32" fillId="0" borderId="301" xfId="2" applyNumberFormat="1" applyFont="1" applyBorder="1" applyAlignment="1">
      <alignment horizontal="center" vertical="center"/>
    </xf>
    <xf numFmtId="176" fontId="32" fillId="0" borderId="301" xfId="0" applyNumberFormat="1" applyFont="1" applyBorder="1" applyAlignment="1">
      <alignment horizontal="center" vertical="center"/>
    </xf>
    <xf numFmtId="176" fontId="32" fillId="0" borderId="292" xfId="0" applyNumberFormat="1" applyFont="1" applyBorder="1" applyAlignment="1">
      <alignment horizontal="center" vertical="center"/>
    </xf>
    <xf numFmtId="226" fontId="32" fillId="0" borderId="302" xfId="2" applyNumberFormat="1" applyFont="1" applyFill="1" applyBorder="1" applyAlignment="1">
      <alignment horizontal="center" vertical="center"/>
    </xf>
    <xf numFmtId="226" fontId="32" fillId="0" borderId="303" xfId="2" applyNumberFormat="1" applyFont="1" applyFill="1" applyBorder="1" applyAlignment="1">
      <alignment horizontal="center" vertical="center"/>
    </xf>
    <xf numFmtId="178" fontId="32" fillId="0" borderId="303" xfId="2" applyNumberFormat="1" applyFont="1" applyFill="1" applyBorder="1" applyAlignment="1">
      <alignment horizontal="center" vertical="center"/>
    </xf>
    <xf numFmtId="226" fontId="32" fillId="6" borderId="304" xfId="2" applyNumberFormat="1" applyFont="1" applyFill="1" applyBorder="1" applyAlignment="1">
      <alignment horizontal="center" vertical="center"/>
    </xf>
    <xf numFmtId="226" fontId="32" fillId="6" borderId="305" xfId="2" applyNumberFormat="1" applyFont="1" applyFill="1" applyBorder="1" applyAlignment="1">
      <alignment horizontal="center" vertical="center"/>
    </xf>
    <xf numFmtId="226" fontId="32" fillId="6" borderId="306" xfId="2" applyNumberFormat="1" applyFont="1" applyFill="1" applyBorder="1" applyAlignment="1">
      <alignment horizontal="center" vertical="center"/>
    </xf>
    <xf numFmtId="187" fontId="32" fillId="0" borderId="301" xfId="2" applyNumberFormat="1" applyFont="1" applyFill="1" applyBorder="1" applyAlignment="1">
      <alignment horizontal="center" vertical="center"/>
    </xf>
    <xf numFmtId="187" fontId="32" fillId="0" borderId="302" xfId="2" applyNumberFormat="1" applyFont="1" applyBorder="1" applyAlignment="1">
      <alignment horizontal="center" vertical="center"/>
    </xf>
    <xf numFmtId="187" fontId="32" fillId="0" borderId="303" xfId="2" applyNumberFormat="1" applyFont="1" applyBorder="1" applyAlignment="1">
      <alignment horizontal="center" vertical="center"/>
    </xf>
    <xf numFmtId="187" fontId="32" fillId="0" borderId="293" xfId="2" applyNumberFormat="1" applyFont="1" applyBorder="1" applyAlignment="1">
      <alignment horizontal="center" vertical="center"/>
    </xf>
    <xf numFmtId="0" fontId="138" fillId="110" borderId="307" xfId="0" applyFont="1" applyFill="1" applyBorder="1" applyAlignment="1">
      <alignment horizontal="center" vertical="center"/>
    </xf>
    <xf numFmtId="183" fontId="32" fillId="0" borderId="293" xfId="2" applyNumberFormat="1" applyFont="1" applyBorder="1" applyAlignment="1">
      <alignment horizontal="center" vertical="center"/>
    </xf>
    <xf numFmtId="178" fontId="32" fillId="0" borderId="294" xfId="2" applyNumberFormat="1" applyFont="1" applyBorder="1" applyAlignment="1">
      <alignment horizontal="center" vertical="center"/>
    </xf>
    <xf numFmtId="187" fontId="32" fillId="6" borderId="294" xfId="2" applyNumberFormat="1" applyFont="1" applyFill="1" applyBorder="1" applyAlignment="1">
      <alignment horizontal="center" vertical="center"/>
    </xf>
    <xf numFmtId="178" fontId="32" fillId="6" borderId="293" xfId="2" applyNumberFormat="1" applyFont="1" applyFill="1" applyBorder="1" applyAlignment="1">
      <alignment horizontal="center" vertical="center"/>
    </xf>
    <xf numFmtId="38" fontId="32" fillId="6" borderId="3" xfId="2" applyNumberFormat="1" applyFont="1" applyFill="1" applyBorder="1" applyAlignment="1">
      <alignment horizontal="center" vertical="center"/>
    </xf>
    <xf numFmtId="0" fontId="24" fillId="0" borderId="148" xfId="0" applyFont="1" applyBorder="1" applyAlignment="1">
      <alignment horizontal="center" vertical="center"/>
    </xf>
    <xf numFmtId="38" fontId="32" fillId="6" borderId="310" xfId="2" applyNumberFormat="1" applyFont="1" applyFill="1" applyBorder="1" applyAlignment="1">
      <alignment horizontal="center" vertical="center"/>
    </xf>
    <xf numFmtId="38" fontId="32" fillId="6" borderId="309" xfId="2" applyNumberFormat="1" applyFont="1" applyFill="1" applyBorder="1" applyAlignment="1">
      <alignment horizontal="center" vertical="center"/>
    </xf>
    <xf numFmtId="9" fontId="32" fillId="6" borderId="309" xfId="1" applyFont="1" applyFill="1" applyBorder="1" applyAlignment="1">
      <alignment horizontal="center" vertical="center"/>
    </xf>
    <xf numFmtId="38" fontId="32" fillId="10" borderId="192" xfId="0" applyNumberFormat="1" applyFont="1" applyFill="1" applyBorder="1" applyAlignment="1">
      <alignment horizontal="center" vertical="center"/>
    </xf>
    <xf numFmtId="38" fontId="32" fillId="6" borderId="22" xfId="2" applyNumberFormat="1" applyFont="1" applyFill="1" applyBorder="1" applyAlignment="1">
      <alignment horizontal="center" vertical="center"/>
    </xf>
    <xf numFmtId="38" fontId="32" fillId="10" borderId="281" xfId="2" applyNumberFormat="1" applyFont="1" applyFill="1" applyBorder="1" applyAlignment="1">
      <alignment horizontal="center" vertical="center"/>
    </xf>
    <xf numFmtId="38" fontId="32" fillId="10" borderId="256" xfId="2" applyNumberFormat="1" applyFont="1" applyFill="1" applyBorder="1" applyAlignment="1">
      <alignment horizontal="center" vertical="center"/>
    </xf>
    <xf numFmtId="9" fontId="32" fillId="10" borderId="256" xfId="1" applyFont="1" applyFill="1" applyBorder="1" applyAlignment="1">
      <alignment horizontal="center" vertical="center"/>
    </xf>
    <xf numFmtId="2" fontId="32" fillId="0" borderId="309" xfId="0" applyNumberFormat="1" applyFont="1" applyBorder="1" applyAlignment="1">
      <alignment horizontal="center" vertical="center"/>
    </xf>
    <xf numFmtId="0" fontId="32" fillId="0" borderId="280" xfId="0" applyFont="1" applyBorder="1" applyAlignment="1">
      <alignment horizontal="center" vertical="center"/>
    </xf>
    <xf numFmtId="2" fontId="32" fillId="0" borderId="309" xfId="0" applyNumberFormat="1" applyFont="1" applyFill="1" applyBorder="1" applyAlignment="1">
      <alignment horizontal="center" vertical="center"/>
    </xf>
    <xf numFmtId="38" fontId="32" fillId="10" borderId="310" xfId="2" applyNumberFormat="1" applyFont="1" applyFill="1" applyBorder="1" applyAlignment="1">
      <alignment horizontal="center" vertical="center"/>
    </xf>
    <xf numFmtId="38" fontId="32" fillId="10" borderId="309" xfId="0" applyNumberFormat="1" applyFont="1" applyFill="1" applyBorder="1" applyAlignment="1">
      <alignment horizontal="center" vertical="center"/>
    </xf>
    <xf numFmtId="38" fontId="32" fillId="10" borderId="309" xfId="2" applyNumberFormat="1" applyFont="1" applyFill="1" applyBorder="1" applyAlignment="1">
      <alignment horizontal="center" vertical="center"/>
    </xf>
    <xf numFmtId="9" fontId="32" fillId="10" borderId="309" xfId="1" applyFont="1" applyFill="1" applyBorder="1" applyAlignment="1">
      <alignment horizontal="center" vertical="center"/>
    </xf>
    <xf numFmtId="0" fontId="32" fillId="10" borderId="280" xfId="0" applyFont="1" applyFill="1" applyBorder="1" applyAlignment="1">
      <alignment horizontal="center" vertical="center"/>
    </xf>
    <xf numFmtId="38" fontId="32" fillId="0" borderId="310" xfId="2" applyNumberFormat="1" applyFont="1" applyFill="1" applyBorder="1" applyAlignment="1">
      <alignment horizontal="center" vertical="center"/>
    </xf>
    <xf numFmtId="38" fontId="32" fillId="0" borderId="309" xfId="0" applyNumberFormat="1" applyFont="1" applyFill="1" applyBorder="1" applyAlignment="1">
      <alignment horizontal="center" vertical="center"/>
    </xf>
    <xf numFmtId="38" fontId="32" fillId="6" borderId="311" xfId="2" applyNumberFormat="1" applyFont="1" applyFill="1" applyBorder="1" applyAlignment="1">
      <alignment horizontal="center" vertical="center"/>
    </xf>
    <xf numFmtId="9" fontId="32" fillId="6" borderId="307" xfId="1" applyFont="1" applyFill="1" applyBorder="1" applyAlignment="1">
      <alignment horizontal="center" vertical="center"/>
    </xf>
    <xf numFmtId="38" fontId="32" fillId="0" borderId="281" xfId="2" applyNumberFormat="1" applyFont="1" applyFill="1" applyBorder="1" applyAlignment="1">
      <alignment horizontal="center" vertical="center"/>
    </xf>
    <xf numFmtId="38" fontId="32" fillId="0" borderId="256" xfId="0" applyNumberFormat="1" applyFont="1" applyFill="1" applyBorder="1" applyAlignment="1">
      <alignment horizontal="center" vertical="center"/>
    </xf>
    <xf numFmtId="38" fontId="32" fillId="6" borderId="281" xfId="2" applyNumberFormat="1" applyFont="1" applyFill="1" applyBorder="1" applyAlignment="1">
      <alignment horizontal="center" vertical="center"/>
    </xf>
    <xf numFmtId="9" fontId="32" fillId="6" borderId="256" xfId="1" applyFont="1" applyFill="1" applyBorder="1" applyAlignment="1">
      <alignment horizontal="center" vertical="center"/>
    </xf>
    <xf numFmtId="226" fontId="32" fillId="6" borderId="255" xfId="2" applyNumberFormat="1" applyFont="1" applyFill="1" applyBorder="1" applyAlignment="1">
      <alignment horizontal="center" vertical="center"/>
    </xf>
    <xf numFmtId="38" fontId="32" fillId="0" borderId="307" xfId="2" applyNumberFormat="1" applyFont="1" applyFill="1" applyBorder="1" applyAlignment="1">
      <alignment horizontal="center" vertical="center"/>
    </xf>
    <xf numFmtId="9" fontId="32" fillId="0" borderId="307" xfId="1" applyFont="1" applyFill="1" applyBorder="1" applyAlignment="1">
      <alignment horizontal="center" vertical="center"/>
    </xf>
    <xf numFmtId="226" fontId="32" fillId="0" borderId="309" xfId="2" applyNumberFormat="1" applyFont="1" applyFill="1" applyBorder="1" applyAlignment="1">
      <alignment horizontal="center" vertical="center"/>
    </xf>
    <xf numFmtId="0" fontId="32" fillId="0" borderId="280" xfId="0" applyFont="1" applyFill="1" applyBorder="1" applyAlignment="1">
      <alignment horizontal="center" vertical="center"/>
    </xf>
    <xf numFmtId="38" fontId="32" fillId="10" borderId="307" xfId="2" applyNumberFormat="1" applyFont="1" applyFill="1" applyBorder="1" applyAlignment="1">
      <alignment horizontal="center" vertical="center"/>
    </xf>
    <xf numFmtId="38" fontId="32" fillId="0" borderId="256" xfId="2" applyNumberFormat="1" applyFont="1" applyFill="1" applyBorder="1" applyAlignment="1">
      <alignment horizontal="center" vertical="center"/>
    </xf>
    <xf numFmtId="9" fontId="32" fillId="0" borderId="256" xfId="1" applyFont="1" applyFill="1" applyBorder="1" applyAlignment="1">
      <alignment horizontal="center" vertical="center"/>
    </xf>
    <xf numFmtId="0" fontId="32" fillId="0" borderId="290" xfId="0" applyFont="1" applyFill="1" applyBorder="1" applyAlignment="1">
      <alignment horizontal="center" vertical="center" wrapText="1"/>
    </xf>
    <xf numFmtId="223" fontId="135" fillId="6" borderId="112" xfId="0" applyNumberFormat="1" applyFont="1" applyFill="1" applyBorder="1" applyAlignment="1">
      <alignment horizontal="center" vertical="center"/>
    </xf>
    <xf numFmtId="0" fontId="138" fillId="112" borderId="280" xfId="0" applyFont="1" applyFill="1" applyBorder="1" applyAlignment="1">
      <alignment horizontal="center" vertical="center" wrapText="1"/>
    </xf>
    <xf numFmtId="0" fontId="139" fillId="111" borderId="312" xfId="0" applyFont="1" applyFill="1" applyBorder="1" applyAlignment="1">
      <alignment horizontal="center" vertical="center"/>
    </xf>
    <xf numFmtId="183" fontId="32" fillId="0" borderId="302" xfId="2" applyNumberFormat="1" applyFont="1" applyBorder="1" applyAlignment="1">
      <alignment horizontal="center" vertical="center"/>
    </xf>
    <xf numFmtId="183" fontId="32" fillId="0" borderId="303" xfId="2" applyNumberFormat="1" applyFont="1" applyBorder="1" applyAlignment="1">
      <alignment horizontal="center" vertical="center"/>
    </xf>
    <xf numFmtId="178" fontId="32" fillId="10" borderId="303" xfId="2" applyNumberFormat="1" applyFont="1" applyFill="1" applyBorder="1" applyAlignment="1">
      <alignment horizontal="center" vertical="center"/>
    </xf>
    <xf numFmtId="183" fontId="32" fillId="0" borderId="309" xfId="2" applyNumberFormat="1" applyFont="1" applyBorder="1" applyAlignment="1">
      <alignment horizontal="center" vertical="center"/>
    </xf>
    <xf numFmtId="187" fontId="32" fillId="10" borderId="309" xfId="2" applyNumberFormat="1" applyFont="1" applyFill="1" applyBorder="1" applyAlignment="1">
      <alignment horizontal="center" vertical="center"/>
    </xf>
    <xf numFmtId="223" fontId="32" fillId="10" borderId="309" xfId="2" applyNumberFormat="1" applyFont="1" applyFill="1" applyBorder="1" applyAlignment="1">
      <alignment horizontal="center" vertical="center"/>
    </xf>
    <xf numFmtId="0" fontId="138" fillId="112" borderId="280" xfId="0" applyFont="1" applyFill="1" applyBorder="1" applyAlignment="1">
      <alignment horizontal="center" vertical="center"/>
    </xf>
    <xf numFmtId="0" fontId="139" fillId="112" borderId="291" xfId="0" applyFont="1" applyFill="1" applyBorder="1" applyAlignment="1">
      <alignment horizontal="center" vertical="center"/>
    </xf>
    <xf numFmtId="0" fontId="139" fillId="111" borderId="314" xfId="0" applyFont="1" applyFill="1" applyBorder="1" applyAlignment="1">
      <alignment horizontal="center" vertical="center"/>
    </xf>
    <xf numFmtId="2" fontId="32" fillId="0" borderId="308" xfId="0" applyNumberFormat="1" applyFont="1" applyBorder="1" applyAlignment="1">
      <alignment horizontal="center" vertical="center"/>
    </xf>
    <xf numFmtId="2" fontId="32" fillId="0" borderId="311" xfId="0" applyNumberFormat="1" applyFont="1" applyBorder="1" applyAlignment="1">
      <alignment horizontal="center" vertical="center"/>
    </xf>
    <xf numFmtId="187" fontId="32" fillId="0" borderId="311" xfId="0" applyNumberFormat="1" applyFont="1" applyBorder="1" applyAlignment="1">
      <alignment horizontal="center" vertical="center"/>
    </xf>
    <xf numFmtId="187" fontId="32" fillId="10" borderId="311" xfId="0" applyNumberFormat="1" applyFont="1" applyFill="1" applyBorder="1" applyAlignment="1">
      <alignment horizontal="center" vertical="center"/>
    </xf>
    <xf numFmtId="187" fontId="32" fillId="0" borderId="307" xfId="0" applyNumberFormat="1" applyFont="1" applyBorder="1" applyAlignment="1">
      <alignment horizontal="center" vertical="center"/>
    </xf>
    <xf numFmtId="2" fontId="24" fillId="0" borderId="307" xfId="0" applyNumberFormat="1" applyFont="1" applyFill="1" applyBorder="1" applyAlignment="1">
      <alignment horizontal="center" vertical="center"/>
    </xf>
    <xf numFmtId="9" fontId="32" fillId="10" borderId="311" xfId="1" applyFont="1" applyFill="1" applyBorder="1" applyAlignment="1">
      <alignment horizontal="center" vertical="center"/>
    </xf>
    <xf numFmtId="183" fontId="32" fillId="0" borderId="300" xfId="0" applyNumberFormat="1" applyFont="1" applyBorder="1" applyAlignment="1">
      <alignment horizontal="center" vertical="center"/>
    </xf>
    <xf numFmtId="9" fontId="32" fillId="0" borderId="309" xfId="1" applyFont="1" applyBorder="1" applyAlignment="1">
      <alignment horizontal="center" vertical="center"/>
    </xf>
    <xf numFmtId="2" fontId="32" fillId="0" borderId="307" xfId="0" applyNumberFormat="1" applyFont="1" applyBorder="1" applyAlignment="1">
      <alignment horizontal="center" vertical="center"/>
    </xf>
    <xf numFmtId="38" fontId="32" fillId="0" borderId="309" xfId="2" applyNumberFormat="1" applyFont="1" applyBorder="1" applyAlignment="1">
      <alignment horizontal="center" vertical="center"/>
    </xf>
    <xf numFmtId="223" fontId="32" fillId="0" borderId="309" xfId="2" applyNumberFormat="1" applyFont="1" applyBorder="1" applyAlignment="1">
      <alignment horizontal="center" vertical="center"/>
    </xf>
    <xf numFmtId="176" fontId="32" fillId="0" borderId="317" xfId="0" applyNumberFormat="1" applyFont="1" applyBorder="1" applyAlignment="1">
      <alignment horizontal="center" vertical="center"/>
    </xf>
    <xf numFmtId="226" fontId="32" fillId="6" borderId="307" xfId="2" applyNumberFormat="1" applyFont="1" applyFill="1" applyBorder="1" applyAlignment="1">
      <alignment horizontal="center" vertical="center"/>
    </xf>
    <xf numFmtId="183" fontId="32" fillId="0" borderId="318" xfId="0" applyNumberFormat="1" applyFont="1" applyBorder="1" applyAlignment="1">
      <alignment horizontal="center" vertical="center"/>
    </xf>
    <xf numFmtId="38" fontId="32" fillId="0" borderId="309" xfId="2" applyNumberFormat="1" applyFont="1" applyFill="1" applyBorder="1" applyAlignment="1">
      <alignment horizontal="center" vertical="center"/>
    </xf>
    <xf numFmtId="183" fontId="32" fillId="0" borderId="309" xfId="2" applyNumberFormat="1" applyFont="1" applyFill="1" applyBorder="1" applyAlignment="1">
      <alignment horizontal="center" vertical="center"/>
    </xf>
    <xf numFmtId="187" fontId="32" fillId="0" borderId="307" xfId="2" applyNumberFormat="1" applyFont="1" applyFill="1" applyBorder="1" applyAlignment="1">
      <alignment horizontal="center" vertical="center"/>
    </xf>
    <xf numFmtId="0" fontId="138" fillId="110" borderId="311" xfId="0" quotePrefix="1" applyFont="1" applyFill="1" applyBorder="1" applyAlignment="1">
      <alignment horizontal="center" vertical="center"/>
    </xf>
    <xf numFmtId="183" fontId="32" fillId="0" borderId="49" xfId="2" applyNumberFormat="1" applyFont="1" applyBorder="1" applyAlignment="1">
      <alignment horizontal="center" vertical="center"/>
    </xf>
    <xf numFmtId="183" fontId="32" fillId="6" borderId="311" xfId="2" applyNumberFormat="1" applyFont="1" applyFill="1" applyBorder="1" applyAlignment="1">
      <alignment horizontal="center" vertical="center"/>
    </xf>
    <xf numFmtId="183" fontId="32" fillId="6" borderId="4" xfId="2" applyNumberFormat="1" applyFont="1" applyFill="1" applyBorder="1" applyAlignment="1">
      <alignment horizontal="center" vertical="center"/>
    </xf>
    <xf numFmtId="187" fontId="32" fillId="6" borderId="307" xfId="2" applyNumberFormat="1" applyFont="1" applyFill="1" applyBorder="1" applyAlignment="1">
      <alignment horizontal="center" vertical="center"/>
    </xf>
    <xf numFmtId="183" fontId="32" fillId="6" borderId="255" xfId="2" applyNumberFormat="1" applyFont="1" applyFill="1" applyBorder="1" applyAlignment="1">
      <alignment horizontal="center" vertical="center"/>
    </xf>
    <xf numFmtId="187" fontId="32" fillId="6" borderId="311" xfId="2" applyNumberFormat="1" applyFont="1" applyFill="1" applyBorder="1" applyAlignment="1">
      <alignment horizontal="center" vertical="center"/>
    </xf>
    <xf numFmtId="2" fontId="32" fillId="0" borderId="310" xfId="0" applyNumberFormat="1" applyFont="1" applyFill="1" applyBorder="1" applyAlignment="1">
      <alignment horizontal="center" vertical="center"/>
    </xf>
    <xf numFmtId="2" fontId="32" fillId="0" borderId="296" xfId="0" applyNumberFormat="1" applyFont="1" applyFill="1" applyBorder="1" applyAlignment="1">
      <alignment horizontal="center" vertical="center"/>
    </xf>
    <xf numFmtId="2" fontId="32" fillId="0" borderId="307" xfId="0" applyNumberFormat="1" applyFont="1" applyFill="1" applyBorder="1" applyAlignment="1">
      <alignment horizontal="center" vertical="center"/>
    </xf>
    <xf numFmtId="1" fontId="32" fillId="0" borderId="307" xfId="0" applyNumberFormat="1" applyFont="1" applyFill="1" applyBorder="1" applyAlignment="1">
      <alignment horizontal="center" vertical="center"/>
    </xf>
    <xf numFmtId="3" fontId="32" fillId="0" borderId="309" xfId="0" applyNumberFormat="1" applyFont="1" applyBorder="1" applyAlignment="1">
      <alignment horizontal="center" vertical="center"/>
    </xf>
    <xf numFmtId="2" fontId="32" fillId="0" borderId="296" xfId="0" applyNumberFormat="1" applyFont="1" applyBorder="1" applyAlignment="1">
      <alignment horizontal="center" vertical="center"/>
    </xf>
    <xf numFmtId="2" fontId="32" fillId="0" borderId="310" xfId="0" applyNumberFormat="1" applyFont="1" applyBorder="1" applyAlignment="1">
      <alignment horizontal="center" vertical="center"/>
    </xf>
    <xf numFmtId="226" fontId="32" fillId="0" borderId="307" xfId="2" applyNumberFormat="1" applyFont="1" applyBorder="1" applyAlignment="1">
      <alignment horizontal="center" vertical="center"/>
    </xf>
    <xf numFmtId="2" fontId="32" fillId="0" borderId="16" xfId="0" applyNumberFormat="1" applyFont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/>
    </xf>
    <xf numFmtId="226" fontId="32" fillId="0" borderId="309" xfId="2" applyNumberFormat="1" applyFont="1" applyBorder="1" applyAlignment="1">
      <alignment horizontal="center" vertical="center"/>
    </xf>
    <xf numFmtId="178" fontId="32" fillId="0" borderId="309" xfId="0" applyNumberFormat="1" applyFont="1" applyFill="1" applyBorder="1" applyAlignment="1">
      <alignment horizontal="center" vertical="center"/>
    </xf>
    <xf numFmtId="187" fontId="32" fillId="0" borderId="309" xfId="2" applyNumberFormat="1" applyFont="1" applyFill="1" applyBorder="1" applyAlignment="1">
      <alignment horizontal="center" vertical="center"/>
    </xf>
    <xf numFmtId="226" fontId="32" fillId="0" borderId="310" xfId="2" applyNumberFormat="1" applyFont="1" applyBorder="1" applyAlignment="1">
      <alignment horizontal="center" vertical="center"/>
    </xf>
    <xf numFmtId="226" fontId="32" fillId="0" borderId="49" xfId="2" applyNumberFormat="1" applyFont="1" applyBorder="1" applyAlignment="1">
      <alignment horizontal="center" vertical="center"/>
    </xf>
    <xf numFmtId="178" fontId="32" fillId="0" borderId="310" xfId="0" applyNumberFormat="1" applyFont="1" applyFill="1" applyBorder="1" applyAlignment="1">
      <alignment horizontal="center" vertical="center"/>
    </xf>
    <xf numFmtId="187" fontId="32" fillId="0" borderId="3" xfId="2" applyNumberFormat="1" applyFont="1" applyFill="1" applyBorder="1" applyAlignment="1">
      <alignment horizontal="center" vertical="center"/>
    </xf>
    <xf numFmtId="187" fontId="32" fillId="0" borderId="4" xfId="2" applyNumberFormat="1" applyFont="1" applyFill="1" applyBorder="1" applyAlignment="1">
      <alignment horizontal="center" vertical="center"/>
    </xf>
    <xf numFmtId="187" fontId="32" fillId="0" borderId="310" xfId="2" applyNumberFormat="1" applyFont="1" applyFill="1" applyBorder="1" applyAlignment="1">
      <alignment horizontal="center" vertical="center"/>
    </xf>
    <xf numFmtId="187" fontId="32" fillId="0" borderId="14" xfId="2" applyNumberFormat="1" applyFont="1" applyBorder="1" applyAlignment="1">
      <alignment horizontal="center" vertical="center"/>
    </xf>
    <xf numFmtId="187" fontId="32" fillId="0" borderId="320" xfId="2" applyNumberFormat="1" applyFont="1" applyBorder="1" applyAlignment="1">
      <alignment horizontal="center" vertical="center"/>
    </xf>
    <xf numFmtId="187" fontId="32" fillId="0" borderId="3" xfId="2" applyNumberFormat="1" applyFont="1" applyBorder="1" applyAlignment="1">
      <alignment horizontal="center" vertical="center"/>
    </xf>
    <xf numFmtId="187" fontId="32" fillId="0" borderId="49" xfId="2" applyNumberFormat="1" applyFont="1" applyBorder="1" applyAlignment="1">
      <alignment horizontal="center" vertical="center"/>
    </xf>
    <xf numFmtId="226" fontId="32" fillId="0" borderId="23" xfId="2" applyNumberFormat="1" applyFont="1" applyBorder="1" applyAlignment="1">
      <alignment horizontal="center" vertical="center"/>
    </xf>
    <xf numFmtId="178" fontId="32" fillId="0" borderId="296" xfId="0" applyNumberFormat="1" applyFont="1" applyFill="1" applyBorder="1" applyAlignment="1">
      <alignment horizontal="center" vertical="center"/>
    </xf>
    <xf numFmtId="187" fontId="32" fillId="0" borderId="16" xfId="2" applyNumberFormat="1" applyFont="1" applyFill="1" applyBorder="1" applyAlignment="1">
      <alignment horizontal="center" vertical="center"/>
    </xf>
    <xf numFmtId="187" fontId="32" fillId="0" borderId="296" xfId="2" applyNumberFormat="1" applyFont="1" applyFill="1" applyBorder="1" applyAlignment="1">
      <alignment horizontal="center" vertical="center"/>
    </xf>
    <xf numFmtId="226" fontId="32" fillId="0" borderId="238" xfId="2" applyNumberFormat="1" applyFont="1" applyBorder="1" applyAlignment="1">
      <alignment horizontal="center" vertical="center"/>
    </xf>
    <xf numFmtId="187" fontId="32" fillId="0" borderId="239" xfId="2" applyNumberFormat="1" applyFont="1" applyBorder="1" applyAlignment="1">
      <alignment horizontal="center" vertical="center"/>
    </xf>
    <xf numFmtId="226" fontId="32" fillId="0" borderId="319" xfId="2" applyNumberFormat="1" applyFont="1" applyBorder="1" applyAlignment="1">
      <alignment horizontal="center" vertical="center"/>
    </xf>
    <xf numFmtId="187" fontId="32" fillId="0" borderId="321" xfId="2" applyNumberFormat="1" applyFont="1" applyBorder="1" applyAlignment="1">
      <alignment horizontal="center" vertical="center"/>
    </xf>
    <xf numFmtId="38" fontId="32" fillId="0" borderId="316" xfId="2" applyNumberFormat="1" applyFont="1" applyFill="1" applyBorder="1" applyAlignment="1">
      <alignment horizontal="center" vertical="center"/>
    </xf>
    <xf numFmtId="185" fontId="32" fillId="0" borderId="307" xfId="0" applyNumberFormat="1" applyFont="1" applyFill="1" applyBorder="1" applyAlignment="1">
      <alignment horizontal="center" vertical="center"/>
    </xf>
    <xf numFmtId="187" fontId="32" fillId="0" borderId="309" xfId="2" applyNumberFormat="1" applyFont="1" applyBorder="1" applyAlignment="1">
      <alignment horizontal="center" vertical="center"/>
    </xf>
    <xf numFmtId="183" fontId="32" fillId="0" borderId="313" xfId="2" applyNumberFormat="1" applyFont="1" applyBorder="1" applyAlignment="1">
      <alignment horizontal="center" vertical="center"/>
    </xf>
    <xf numFmtId="187" fontId="32" fillId="0" borderId="313" xfId="2" applyNumberFormat="1" applyFont="1" applyFill="1" applyBorder="1" applyAlignment="1">
      <alignment horizontal="center" vertical="center"/>
    </xf>
    <xf numFmtId="223" fontId="32" fillId="0" borderId="309" xfId="2" applyNumberFormat="1" applyFont="1" applyFill="1" applyBorder="1" applyAlignment="1">
      <alignment horizontal="center" vertical="center"/>
    </xf>
    <xf numFmtId="223" fontId="32" fillId="0" borderId="307" xfId="2" applyNumberFormat="1" applyFont="1" applyBorder="1" applyAlignment="1">
      <alignment horizontal="center" vertical="center"/>
    </xf>
    <xf numFmtId="187" fontId="32" fillId="10" borderId="281" xfId="2" applyNumberFormat="1" applyFont="1" applyFill="1" applyBorder="1" applyAlignment="1">
      <alignment horizontal="center" vertical="center"/>
    </xf>
    <xf numFmtId="183" fontId="24" fillId="0" borderId="48" xfId="2" applyNumberFormat="1" applyFont="1" applyFill="1" applyBorder="1" applyAlignment="1">
      <alignment horizontal="center" vertical="center"/>
    </xf>
    <xf numFmtId="187" fontId="32" fillId="0" borderId="294" xfId="2" applyNumberFormat="1" applyFont="1" applyFill="1" applyBorder="1" applyAlignment="1">
      <alignment horizontal="center" vertical="center"/>
    </xf>
    <xf numFmtId="0" fontId="133" fillId="0" borderId="307" xfId="0" applyFont="1" applyBorder="1" applyAlignment="1">
      <alignment horizontal="center" vertical="center" wrapText="1"/>
    </xf>
    <xf numFmtId="183" fontId="138" fillId="110" borderId="307" xfId="0" applyNumberFormat="1" applyFont="1" applyFill="1" applyBorder="1" applyAlignment="1">
      <alignment horizontal="center" vertical="center"/>
    </xf>
    <xf numFmtId="0" fontId="138" fillId="110" borderId="309" xfId="0" quotePrefix="1" applyFont="1" applyFill="1" applyBorder="1" applyAlignment="1">
      <alignment horizontal="center" vertical="center"/>
    </xf>
    <xf numFmtId="4" fontId="24" fillId="6" borderId="307" xfId="2" applyNumberFormat="1" applyFont="1" applyFill="1" applyBorder="1" applyAlignment="1">
      <alignment horizontal="center" vertical="center"/>
    </xf>
    <xf numFmtId="183" fontId="24" fillId="6" borderId="307" xfId="2" applyNumberFormat="1" applyFont="1" applyFill="1" applyBorder="1" applyAlignment="1">
      <alignment horizontal="center" vertical="center"/>
    </xf>
    <xf numFmtId="183" fontId="138" fillId="110" borderId="309" xfId="2" applyNumberFormat="1" applyFont="1" applyFill="1" applyBorder="1" applyAlignment="1">
      <alignment horizontal="center" vertical="center"/>
    </xf>
    <xf numFmtId="183" fontId="138" fillId="110" borderId="307" xfId="2" applyNumberFormat="1" applyFont="1" applyFill="1" applyBorder="1" applyAlignment="1">
      <alignment horizontal="center" vertical="center"/>
    </xf>
    <xf numFmtId="0" fontId="138" fillId="110" borderId="310" xfId="0" quotePrefix="1" applyFont="1" applyFill="1" applyBorder="1" applyAlignment="1">
      <alignment horizontal="center" vertical="center"/>
    </xf>
    <xf numFmtId="4" fontId="24" fillId="6" borderId="49" xfId="2" applyNumberFormat="1" applyFont="1" applyFill="1" applyBorder="1" applyAlignment="1">
      <alignment horizontal="center" vertical="center"/>
    </xf>
    <xf numFmtId="4" fontId="24" fillId="6" borderId="311" xfId="2" applyNumberFormat="1" applyFont="1" applyFill="1" applyBorder="1" applyAlignment="1">
      <alignment horizontal="center" vertical="center"/>
    </xf>
    <xf numFmtId="183" fontId="24" fillId="6" borderId="311" xfId="2" applyNumberFormat="1" applyFont="1" applyFill="1" applyBorder="1" applyAlignment="1">
      <alignment horizontal="center" vertical="center"/>
    </xf>
    <xf numFmtId="183" fontId="138" fillId="110" borderId="281" xfId="2" applyNumberFormat="1" applyFont="1" applyFill="1" applyBorder="1" applyAlignment="1">
      <alignment horizontal="center" vertical="center"/>
    </xf>
    <xf numFmtId="4" fontId="24" fillId="6" borderId="4" xfId="2" applyNumberFormat="1" applyFont="1" applyFill="1" applyBorder="1" applyAlignment="1">
      <alignment horizontal="center" vertical="center"/>
    </xf>
    <xf numFmtId="183" fontId="138" fillId="110" borderId="310" xfId="2" applyNumberFormat="1" applyFont="1" applyFill="1" applyBorder="1" applyAlignment="1">
      <alignment horizontal="center" vertical="center"/>
    </xf>
    <xf numFmtId="183" fontId="24" fillId="6" borderId="49" xfId="2" applyNumberFormat="1" applyFont="1" applyFill="1" applyBorder="1" applyAlignment="1">
      <alignment horizontal="center" vertical="center" wrapText="1"/>
    </xf>
    <xf numFmtId="38" fontId="24" fillId="6" borderId="311" xfId="2" applyNumberFormat="1" applyFont="1" applyFill="1" applyBorder="1" applyAlignment="1">
      <alignment horizontal="center" vertical="center"/>
    </xf>
    <xf numFmtId="177" fontId="24" fillId="6" borderId="311" xfId="0" applyNumberFormat="1" applyFont="1" applyFill="1" applyBorder="1" applyAlignment="1">
      <alignment horizontal="center" vertical="center"/>
    </xf>
    <xf numFmtId="4" fontId="24" fillId="6" borderId="23" xfId="2" applyNumberFormat="1" applyFont="1" applyFill="1" applyBorder="1" applyAlignment="1">
      <alignment horizontal="center" vertical="center"/>
    </xf>
    <xf numFmtId="183" fontId="24" fillId="6" borderId="288" xfId="2" applyNumberFormat="1" applyFont="1" applyFill="1" applyBorder="1" applyAlignment="1">
      <alignment horizontal="center" vertical="center"/>
    </xf>
    <xf numFmtId="183" fontId="138" fillId="110" borderId="289" xfId="2" applyNumberFormat="1" applyFont="1" applyFill="1" applyBorder="1" applyAlignment="1">
      <alignment horizontal="center" vertical="center"/>
    </xf>
    <xf numFmtId="38" fontId="32" fillId="0" borderId="307" xfId="2" applyNumberFormat="1" applyFont="1" applyBorder="1" applyAlignment="1">
      <alignment horizontal="center" vertical="center"/>
    </xf>
    <xf numFmtId="38" fontId="32" fillId="10" borderId="311" xfId="2" applyNumberFormat="1" applyFont="1" applyFill="1" applyBorder="1" applyAlignment="1">
      <alignment horizontal="center" vertical="center"/>
    </xf>
    <xf numFmtId="226" fontId="32" fillId="0" borderId="4" xfId="2" applyNumberFormat="1" applyFont="1" applyBorder="1" applyAlignment="1">
      <alignment horizontal="center" vertical="center"/>
    </xf>
    <xf numFmtId="183" fontId="32" fillId="0" borderId="293" xfId="2" applyNumberFormat="1" applyFont="1" applyFill="1" applyBorder="1" applyAlignment="1">
      <alignment horizontal="center" vertical="center"/>
    </xf>
    <xf numFmtId="0" fontId="32" fillId="0" borderId="0" xfId="0" applyFont="1" applyFill="1">
      <alignment vertical="center"/>
    </xf>
    <xf numFmtId="177" fontId="32" fillId="0" borderId="0" xfId="0" applyNumberFormat="1" applyFont="1" applyFill="1">
      <alignment vertical="center"/>
    </xf>
    <xf numFmtId="0" fontId="0" fillId="0" borderId="0" xfId="0" applyFill="1">
      <alignment vertical="center"/>
    </xf>
    <xf numFmtId="176" fontId="32" fillId="0" borderId="0" xfId="0" applyNumberFormat="1" applyFont="1" applyFill="1">
      <alignment vertical="center"/>
    </xf>
    <xf numFmtId="188" fontId="32" fillId="0" borderId="0" xfId="0" applyNumberFormat="1" applyFont="1" applyFill="1">
      <alignment vertical="center"/>
    </xf>
    <xf numFmtId="189" fontId="0" fillId="0" borderId="0" xfId="0" applyNumberFormat="1" applyFont="1" applyFill="1" applyBorder="1">
      <alignment vertical="center"/>
    </xf>
    <xf numFmtId="0" fontId="3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226" fontId="32" fillId="0" borderId="0" xfId="0" applyNumberFormat="1" applyFont="1" applyFill="1" applyBorder="1">
      <alignment vertical="center"/>
    </xf>
    <xf numFmtId="179" fontId="28" fillId="0" borderId="0" xfId="24240" applyNumberFormat="1" applyFont="1" applyFill="1" applyBorder="1">
      <alignment vertical="center"/>
    </xf>
    <xf numFmtId="41" fontId="28" fillId="0" borderId="0" xfId="2" quotePrefix="1" applyFont="1" applyFill="1" applyBorder="1" applyAlignment="1">
      <alignment horizontal="center" vertical="center"/>
    </xf>
    <xf numFmtId="41" fontId="32" fillId="0" borderId="0" xfId="2" applyFont="1" applyFill="1" applyBorder="1" applyAlignment="1">
      <alignment horizontal="center" vertical="center"/>
    </xf>
    <xf numFmtId="41" fontId="28" fillId="0" borderId="0" xfId="2" applyFont="1" applyFill="1" applyBorder="1">
      <alignment vertical="center"/>
    </xf>
    <xf numFmtId="41" fontId="32" fillId="0" borderId="0" xfId="2" applyFont="1" applyFill="1" applyBorder="1">
      <alignment vertical="center"/>
    </xf>
    <xf numFmtId="41" fontId="32" fillId="0" borderId="0" xfId="0" applyNumberFormat="1" applyFont="1" applyFill="1" applyBorder="1">
      <alignment vertical="center"/>
    </xf>
    <xf numFmtId="0" fontId="138" fillId="0" borderId="0" xfId="0" quotePrefix="1" applyFont="1" applyFill="1" applyBorder="1" applyAlignment="1">
      <alignment horizontal="center" vertical="center"/>
    </xf>
    <xf numFmtId="0" fontId="32" fillId="0" borderId="0" xfId="0" applyFont="1" applyBorder="1">
      <alignment vertical="center"/>
    </xf>
    <xf numFmtId="0" fontId="143" fillId="0" borderId="0" xfId="0" applyFont="1" applyBorder="1">
      <alignment vertical="center"/>
    </xf>
    <xf numFmtId="43" fontId="32" fillId="0" borderId="0" xfId="0" applyNumberFormat="1" applyFont="1" applyFill="1">
      <alignment vertical="center"/>
    </xf>
    <xf numFmtId="41" fontId="28" fillId="0" borderId="49" xfId="2" applyFont="1" applyFill="1" applyBorder="1">
      <alignment vertical="center"/>
    </xf>
    <xf numFmtId="41" fontId="28" fillId="0" borderId="4" xfId="2" applyFont="1" applyFill="1" applyBorder="1">
      <alignment vertical="center"/>
    </xf>
    <xf numFmtId="0" fontId="30" fillId="0" borderId="0" xfId="0" applyFont="1" applyFill="1">
      <alignment vertical="center"/>
    </xf>
    <xf numFmtId="0" fontId="144" fillId="0" borderId="0" xfId="0" applyFont="1" applyFill="1" applyBorder="1" applyAlignment="1">
      <alignment horizontal="center" vertical="center"/>
    </xf>
    <xf numFmtId="177" fontId="144" fillId="0" borderId="0" xfId="0" applyNumberFormat="1" applyFont="1" applyFill="1" applyBorder="1" applyAlignment="1">
      <alignment horizontal="center" vertical="center"/>
    </xf>
    <xf numFmtId="0" fontId="144" fillId="0" borderId="0" xfId="0" applyFont="1" applyFill="1" applyAlignment="1">
      <alignment horizontal="center" vertical="center"/>
    </xf>
    <xf numFmtId="226" fontId="144" fillId="0" borderId="0" xfId="0" applyNumberFormat="1" applyFont="1" applyFill="1" applyAlignment="1">
      <alignment horizontal="center" vertical="center"/>
    </xf>
    <xf numFmtId="0" fontId="135" fillId="0" borderId="0" xfId="0" applyFont="1" applyFill="1" applyAlignment="1">
      <alignment horizontal="center" vertical="center"/>
    </xf>
    <xf numFmtId="226" fontId="149" fillId="0" borderId="0" xfId="0" applyNumberFormat="1" applyFont="1" applyFill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187" fontId="135" fillId="0" borderId="0" xfId="0" applyNumberFormat="1" applyFont="1" applyFill="1" applyBorder="1">
      <alignment vertical="center"/>
    </xf>
    <xf numFmtId="41" fontId="28" fillId="0" borderId="0" xfId="2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83" fillId="0" borderId="0" xfId="0" applyNumberFormat="1" applyFont="1" applyFill="1" applyBorder="1" applyAlignment="1" applyProtection="1">
      <alignment vertical="center"/>
    </xf>
    <xf numFmtId="178" fontId="32" fillId="0" borderId="0" xfId="0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 applyProtection="1">
      <alignment horizontal="center" vertical="center"/>
      <protection locked="0"/>
    </xf>
    <xf numFmtId="187" fontId="32" fillId="0" borderId="0" xfId="0" applyNumberFormat="1" applyFont="1" applyFill="1" applyBorder="1" applyAlignment="1">
      <alignment horizontal="center" vertical="center"/>
    </xf>
    <xf numFmtId="226" fontId="3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 applyProtection="1">
      <alignment horizontal="center" vertical="center"/>
      <protection locked="0"/>
    </xf>
    <xf numFmtId="176" fontId="32" fillId="0" borderId="0" xfId="0" applyNumberFormat="1" applyFont="1" applyFill="1" applyBorder="1" applyAlignment="1">
      <alignment horizontal="center" vertical="center"/>
    </xf>
    <xf numFmtId="234" fontId="32" fillId="0" borderId="0" xfId="0" applyNumberFormat="1" applyFont="1" applyFill="1" applyBorder="1" applyAlignment="1">
      <alignment horizontal="center" vertical="center"/>
    </xf>
    <xf numFmtId="187" fontId="32" fillId="0" borderId="0" xfId="0" applyNumberFormat="1" applyFont="1" applyFill="1" applyBorder="1">
      <alignment vertical="center"/>
    </xf>
    <xf numFmtId="0" fontId="27" fillId="0" borderId="0" xfId="0" applyFont="1" applyFill="1" applyBorder="1" applyAlignment="1" applyProtection="1">
      <protection locked="0"/>
    </xf>
    <xf numFmtId="0" fontId="0" fillId="0" borderId="0" xfId="0" applyFill="1" applyBorder="1" applyAlignment="1" applyProtection="1">
      <protection locked="0"/>
    </xf>
    <xf numFmtId="189" fontId="83" fillId="0" borderId="0" xfId="0" applyNumberFormat="1" applyFont="1" applyFill="1" applyBorder="1" applyAlignment="1" applyProtection="1">
      <alignment vertical="center"/>
    </xf>
    <xf numFmtId="183" fontId="32" fillId="0" borderId="280" xfId="0" applyNumberFormat="1" applyFont="1" applyFill="1" applyBorder="1" applyAlignment="1">
      <alignment horizontal="center" vertical="center"/>
    </xf>
    <xf numFmtId="176" fontId="32" fillId="0" borderId="301" xfId="0" applyNumberFormat="1" applyFont="1" applyFill="1" applyBorder="1" applyAlignment="1">
      <alignment horizontal="center" vertical="center"/>
    </xf>
    <xf numFmtId="176" fontId="32" fillId="0" borderId="292" xfId="0" applyNumberFormat="1" applyFont="1" applyFill="1" applyBorder="1" applyAlignment="1">
      <alignment horizontal="center" vertical="center"/>
    </xf>
    <xf numFmtId="187" fontId="32" fillId="3" borderId="154" xfId="0" applyNumberFormat="1" applyFont="1" applyFill="1" applyBorder="1" applyAlignment="1">
      <alignment horizontal="center" vertical="center"/>
    </xf>
    <xf numFmtId="0" fontId="138" fillId="110" borderId="316" xfId="0" applyFont="1" applyFill="1" applyBorder="1" applyAlignment="1">
      <alignment horizontal="center" vertical="center" wrapText="1"/>
    </xf>
    <xf numFmtId="0" fontId="133" fillId="0" borderId="316" xfId="0" applyFont="1" applyBorder="1" applyAlignment="1">
      <alignment horizontal="center" vertical="center" wrapText="1"/>
    </xf>
    <xf numFmtId="0" fontId="24" fillId="0" borderId="316" xfId="0" applyFont="1" applyBorder="1" applyAlignment="1">
      <alignment horizontal="center" vertical="center" wrapText="1"/>
    </xf>
    <xf numFmtId="10" fontId="24" fillId="0" borderId="308" xfId="0" applyNumberFormat="1" applyFont="1" applyBorder="1" applyAlignment="1">
      <alignment horizontal="center" vertical="center" wrapText="1"/>
    </xf>
    <xf numFmtId="183" fontId="138" fillId="110" borderId="252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2" fontId="135" fillId="7" borderId="22" xfId="0" applyNumberFormat="1" applyFont="1" applyFill="1" applyBorder="1" applyAlignment="1">
      <alignment horizontal="center" vertical="center" wrapText="1"/>
    </xf>
    <xf numFmtId="3" fontId="32" fillId="6" borderId="22" xfId="2" applyNumberFormat="1" applyFont="1" applyFill="1" applyBorder="1" applyAlignment="1">
      <alignment horizontal="center" vertical="center"/>
    </xf>
    <xf numFmtId="3" fontId="32" fillId="6" borderId="307" xfId="2" applyNumberFormat="1" applyFont="1" applyFill="1" applyBorder="1" applyAlignment="1">
      <alignment horizontal="center" vertical="center"/>
    </xf>
    <xf numFmtId="3" fontId="138" fillId="110" borderId="307" xfId="2" applyNumberFormat="1" applyFont="1" applyFill="1" applyBorder="1" applyAlignment="1">
      <alignment horizontal="center" vertical="center" wrapText="1"/>
    </xf>
    <xf numFmtId="3" fontId="138" fillId="110" borderId="322" xfId="2" applyNumberFormat="1" applyFont="1" applyFill="1" applyBorder="1" applyAlignment="1">
      <alignment horizontal="center" vertical="center" wrapText="1"/>
    </xf>
    <xf numFmtId="2" fontId="26" fillId="7" borderId="24" xfId="0" quotePrefix="1" applyNumberFormat="1" applyFont="1" applyFill="1" applyBorder="1" applyAlignment="1">
      <alignment horizontal="center" vertical="center"/>
    </xf>
    <xf numFmtId="177" fontId="24" fillId="10" borderId="148" xfId="0" applyNumberFormat="1" applyFont="1" applyFill="1" applyBorder="1" applyAlignment="1">
      <alignment horizontal="center" vertical="center"/>
    </xf>
    <xf numFmtId="177" fontId="24" fillId="10" borderId="148" xfId="0" applyNumberFormat="1" applyFont="1" applyFill="1" applyBorder="1">
      <alignment vertical="center"/>
    </xf>
    <xf numFmtId="41" fontId="139" fillId="112" borderId="310" xfId="2" applyFont="1" applyFill="1" applyBorder="1" applyAlignment="1">
      <alignment horizontal="center" vertical="center"/>
    </xf>
    <xf numFmtId="0" fontId="138" fillId="112" borderId="307" xfId="0" applyFont="1" applyFill="1" applyBorder="1" applyAlignment="1">
      <alignment horizontal="center" vertical="center"/>
    </xf>
    <xf numFmtId="0" fontId="138" fillId="112" borderId="192" xfId="0" applyFont="1" applyFill="1" applyBorder="1" applyAlignment="1">
      <alignment horizontal="center" vertical="center"/>
    </xf>
    <xf numFmtId="0" fontId="139" fillId="112" borderId="191" xfId="0" applyFont="1" applyFill="1" applyBorder="1" applyAlignment="1">
      <alignment horizontal="center" vertical="center"/>
    </xf>
    <xf numFmtId="0" fontId="30" fillId="0" borderId="0" xfId="0" applyFont="1" applyFill="1" applyBorder="1">
      <alignment vertical="center"/>
    </xf>
    <xf numFmtId="0" fontId="138" fillId="112" borderId="99" xfId="0" applyFont="1" applyFill="1" applyBorder="1" applyAlignment="1">
      <alignment horizontal="center" vertical="center"/>
    </xf>
    <xf numFmtId="0" fontId="138" fillId="112" borderId="58" xfId="0" applyFont="1" applyFill="1" applyBorder="1" applyAlignment="1">
      <alignment horizontal="center" vertical="center"/>
    </xf>
    <xf numFmtId="0" fontId="138" fillId="112" borderId="191" xfId="0" applyFont="1" applyFill="1" applyBorder="1" applyAlignment="1">
      <alignment horizontal="center" vertical="center"/>
    </xf>
    <xf numFmtId="183" fontId="24" fillId="0" borderId="308" xfId="0" applyNumberFormat="1" applyFont="1" applyBorder="1" applyAlignment="1">
      <alignment horizontal="center" vertical="center" wrapText="1"/>
    </xf>
    <xf numFmtId="187" fontId="24" fillId="0" borderId="109" xfId="2" applyNumberFormat="1" applyFont="1" applyFill="1" applyBorder="1" applyAlignment="1">
      <alignment horizontal="center" vertical="center"/>
    </xf>
    <xf numFmtId="1" fontId="24" fillId="0" borderId="48" xfId="0" applyNumberFormat="1" applyFont="1" applyFill="1" applyBorder="1" applyAlignment="1">
      <alignment horizontal="center" vertical="center"/>
    </xf>
    <xf numFmtId="226" fontId="32" fillId="0" borderId="302" xfId="2" applyNumberFormat="1" applyFont="1" applyBorder="1" applyAlignment="1">
      <alignment horizontal="center" vertical="center"/>
    </xf>
    <xf numFmtId="226" fontId="32" fillId="0" borderId="303" xfId="2" applyNumberFormat="1" applyFont="1" applyBorder="1" applyAlignment="1">
      <alignment horizontal="center" vertical="center"/>
    </xf>
    <xf numFmtId="226" fontId="32" fillId="0" borderId="296" xfId="2" applyNumberFormat="1" applyFont="1" applyBorder="1" applyAlignment="1">
      <alignment horizontal="center" vertical="center"/>
    </xf>
    <xf numFmtId="0" fontId="139" fillId="111" borderId="220" xfId="0" applyFont="1" applyFill="1" applyBorder="1" applyAlignment="1">
      <alignment horizontal="center" vertical="center"/>
    </xf>
    <xf numFmtId="223" fontId="32" fillId="10" borderId="196" xfId="2" quotePrefix="1" applyNumberFormat="1" applyFont="1" applyFill="1" applyBorder="1" applyAlignment="1">
      <alignment horizontal="center" vertical="center"/>
    </xf>
    <xf numFmtId="223" fontId="32" fillId="10" borderId="22" xfId="2" applyNumberFormat="1" applyFont="1" applyFill="1" applyBorder="1" applyAlignment="1">
      <alignment horizontal="center" vertical="center"/>
    </xf>
    <xf numFmtId="9" fontId="32" fillId="10" borderId="22" xfId="1" applyFont="1" applyFill="1" applyBorder="1" applyAlignment="1">
      <alignment horizontal="center" vertical="center"/>
    </xf>
    <xf numFmtId="9" fontId="32" fillId="0" borderId="307" xfId="1" applyFont="1" applyBorder="1" applyAlignment="1">
      <alignment horizontal="center" vertical="center"/>
    </xf>
    <xf numFmtId="223" fontId="32" fillId="10" borderId="309" xfId="2" quotePrefix="1" applyNumberFormat="1" applyFont="1" applyFill="1" applyBorder="1" applyAlignment="1">
      <alignment horizontal="center" vertical="center"/>
    </xf>
    <xf numFmtId="223" fontId="32" fillId="10" borderId="307" xfId="2" applyNumberFormat="1" applyFont="1" applyFill="1" applyBorder="1" applyAlignment="1">
      <alignment horizontal="center" vertical="center"/>
    </xf>
    <xf numFmtId="9" fontId="32" fillId="10" borderId="307" xfId="1" applyFont="1" applyFill="1" applyBorder="1" applyAlignment="1">
      <alignment horizontal="center" vertical="center"/>
    </xf>
    <xf numFmtId="0" fontId="138" fillId="112" borderId="290" xfId="0" applyFont="1" applyFill="1" applyBorder="1" applyAlignment="1">
      <alignment horizontal="center" vertical="center"/>
    </xf>
    <xf numFmtId="0" fontId="139" fillId="111" borderId="324" xfId="0" applyFont="1" applyFill="1" applyBorder="1" applyAlignment="1">
      <alignment horizontal="center" vertical="center"/>
    </xf>
    <xf numFmtId="223" fontId="32" fillId="0" borderId="322" xfId="2" applyNumberFormat="1" applyFont="1" applyBorder="1" applyAlignment="1">
      <alignment horizontal="center" vertical="center"/>
    </xf>
    <xf numFmtId="9" fontId="32" fillId="0" borderId="322" xfId="1" applyFont="1" applyBorder="1" applyAlignment="1">
      <alignment horizontal="center" vertical="center"/>
    </xf>
    <xf numFmtId="0" fontId="138" fillId="110" borderId="302" xfId="0" applyFont="1" applyFill="1" applyBorder="1" applyAlignment="1">
      <alignment horizontal="center" vertical="center"/>
    </xf>
    <xf numFmtId="0" fontId="138" fillId="110" borderId="303" xfId="0" applyFont="1" applyFill="1" applyBorder="1" applyAlignment="1">
      <alignment horizontal="center" vertical="center"/>
    </xf>
    <xf numFmtId="0" fontId="138" fillId="110" borderId="293" xfId="0" applyFont="1" applyFill="1" applyBorder="1" applyAlignment="1">
      <alignment horizontal="center" vertical="center"/>
    </xf>
    <xf numFmtId="226" fontId="32" fillId="0" borderId="177" xfId="2" applyNumberFormat="1" applyFont="1" applyBorder="1" applyAlignment="1">
      <alignment horizontal="center" vertical="center"/>
    </xf>
    <xf numFmtId="226" fontId="32" fillId="0" borderId="10" xfId="2" applyNumberFormat="1" applyFont="1" applyBorder="1" applyAlignment="1">
      <alignment horizontal="center" vertical="center"/>
    </xf>
    <xf numFmtId="226" fontId="32" fillId="0" borderId="11" xfId="2" applyNumberFormat="1" applyFont="1" applyBorder="1" applyAlignment="1">
      <alignment horizontal="center" vertical="center"/>
    </xf>
    <xf numFmtId="226" fontId="32" fillId="0" borderId="109" xfId="2" applyNumberFormat="1" applyFont="1" applyBorder="1" applyAlignment="1">
      <alignment horizontal="center" vertical="center"/>
    </xf>
    <xf numFmtId="226" fontId="32" fillId="0" borderId="18" xfId="2" applyNumberFormat="1" applyFont="1" applyBorder="1" applyAlignment="1">
      <alignment horizontal="center" vertical="center"/>
    </xf>
    <xf numFmtId="226" fontId="32" fillId="0" borderId="16" xfId="2" applyNumberFormat="1" applyFont="1" applyBorder="1" applyAlignment="1">
      <alignment horizontal="center" vertical="center"/>
    </xf>
    <xf numFmtId="38" fontId="32" fillId="0" borderId="18" xfId="2" applyNumberFormat="1" applyFont="1" applyBorder="1" applyAlignment="1">
      <alignment horizontal="center" vertical="center"/>
    </xf>
    <xf numFmtId="9" fontId="32" fillId="0" borderId="18" xfId="1" applyFont="1" applyBorder="1" applyAlignment="1">
      <alignment horizontal="center" vertical="center"/>
    </xf>
    <xf numFmtId="41" fontId="139" fillId="111" borderId="28" xfId="2" applyFont="1" applyFill="1" applyBorder="1" applyAlignment="1">
      <alignment horizontal="center" vertical="center"/>
    </xf>
    <xf numFmtId="187" fontId="32" fillId="0" borderId="184" xfId="2" applyNumberFormat="1" applyFont="1" applyBorder="1" applyAlignment="1">
      <alignment horizontal="center" vertical="center"/>
    </xf>
    <xf numFmtId="187" fontId="32" fillId="0" borderId="185" xfId="2" applyNumberFormat="1" applyFont="1" applyBorder="1" applyAlignment="1">
      <alignment horizontal="center" vertical="center"/>
    </xf>
    <xf numFmtId="187" fontId="32" fillId="0" borderId="186" xfId="2" applyNumberFormat="1" applyFont="1" applyBorder="1" applyAlignment="1">
      <alignment horizontal="center" vertical="center"/>
    </xf>
    <xf numFmtId="187" fontId="32" fillId="0" borderId="23" xfId="2" applyNumberFormat="1" applyFont="1" applyBorder="1" applyAlignment="1">
      <alignment horizontal="center" vertical="center"/>
    </xf>
    <xf numFmtId="38" fontId="32" fillId="10" borderId="22" xfId="2" applyNumberFormat="1" applyFont="1" applyFill="1" applyBorder="1" applyAlignment="1">
      <alignment horizontal="center" vertical="center"/>
    </xf>
    <xf numFmtId="0" fontId="32" fillId="10" borderId="50" xfId="0" applyFont="1" applyFill="1" applyBorder="1" applyAlignment="1">
      <alignment horizontal="center" vertical="center"/>
    </xf>
    <xf numFmtId="0" fontId="138" fillId="112" borderId="291" xfId="0" applyFont="1" applyFill="1" applyBorder="1" applyAlignment="1">
      <alignment horizontal="center" vertical="center"/>
    </xf>
    <xf numFmtId="226" fontId="32" fillId="0" borderId="326" xfId="0" applyNumberFormat="1" applyFont="1" applyBorder="1" applyAlignment="1">
      <alignment horizontal="center" vertical="center"/>
    </xf>
    <xf numFmtId="226" fontId="32" fillId="0" borderId="318" xfId="0" applyNumberFormat="1" applyFont="1" applyBorder="1" applyAlignment="1">
      <alignment horizontal="center" vertical="center"/>
    </xf>
    <xf numFmtId="226" fontId="32" fillId="0" borderId="318" xfId="2" applyNumberFormat="1" applyFont="1" applyBorder="1" applyAlignment="1">
      <alignment horizontal="center" vertical="center"/>
    </xf>
    <xf numFmtId="0" fontId="0" fillId="0" borderId="318" xfId="0" applyNumberFormat="1" applyBorder="1" applyAlignment="1" applyProtection="1">
      <alignment horizontal="center" vertical="center"/>
      <protection locked="0"/>
    </xf>
    <xf numFmtId="226" fontId="32" fillId="0" borderId="322" xfId="2" applyNumberFormat="1" applyFont="1" applyBorder="1" applyAlignment="1">
      <alignment horizontal="center" vertical="center"/>
    </xf>
    <xf numFmtId="187" fontId="32" fillId="0" borderId="109" xfId="2" applyNumberFormat="1" applyFont="1" applyFill="1" applyBorder="1" applyAlignment="1">
      <alignment horizontal="center" vertical="center"/>
    </xf>
    <xf numFmtId="9" fontId="32" fillId="10" borderId="4" xfId="1" applyFont="1" applyFill="1" applyBorder="1" applyAlignment="1">
      <alignment horizontal="center" vertical="center"/>
    </xf>
    <xf numFmtId="0" fontId="32" fillId="0" borderId="99" xfId="0" applyFont="1" applyFill="1" applyBorder="1" applyAlignment="1">
      <alignment horizontal="center" vertical="center" wrapText="1"/>
    </xf>
    <xf numFmtId="0" fontId="139" fillId="111" borderId="327" xfId="0" applyFont="1" applyFill="1" applyBorder="1" applyAlignment="1">
      <alignment horizontal="center" vertical="center"/>
    </xf>
    <xf numFmtId="226" fontId="32" fillId="6" borderId="193" xfId="2" applyNumberFormat="1" applyFont="1" applyFill="1" applyBorder="1" applyAlignment="1">
      <alignment horizontal="center" vertical="center"/>
    </xf>
    <xf numFmtId="226" fontId="32" fillId="6" borderId="194" xfId="2" applyNumberFormat="1" applyFont="1" applyFill="1" applyBorder="1" applyAlignment="1">
      <alignment horizontal="center" vertical="center"/>
    </xf>
    <xf numFmtId="226" fontId="32" fillId="6" borderId="195" xfId="2" applyNumberFormat="1" applyFont="1" applyFill="1" applyBorder="1" applyAlignment="1">
      <alignment horizontal="center" vertical="center"/>
    </xf>
    <xf numFmtId="226" fontId="32" fillId="6" borderId="48" xfId="2" applyNumberFormat="1" applyFont="1" applyFill="1" applyBorder="1" applyAlignment="1">
      <alignment horizontal="center" vertical="center"/>
    </xf>
    <xf numFmtId="226" fontId="32" fillId="6" borderId="22" xfId="2" applyNumberFormat="1" applyFont="1" applyFill="1" applyBorder="1" applyAlignment="1">
      <alignment horizontal="center" vertical="center"/>
    </xf>
    <xf numFmtId="226" fontId="32" fillId="6" borderId="23" xfId="2" applyNumberFormat="1" applyFont="1" applyFill="1" applyBorder="1" applyAlignment="1">
      <alignment horizontal="center" vertical="center"/>
    </xf>
    <xf numFmtId="0" fontId="32" fillId="6" borderId="50" xfId="0" applyFont="1" applyFill="1" applyBorder="1" applyAlignment="1">
      <alignment horizontal="center" vertical="center"/>
    </xf>
    <xf numFmtId="0" fontId="139" fillId="111" borderId="328" xfId="0" applyFont="1" applyFill="1" applyBorder="1" applyAlignment="1">
      <alignment horizontal="center" vertical="center"/>
    </xf>
    <xf numFmtId="187" fontId="32" fillId="6" borderId="216" xfId="2" applyNumberFormat="1" applyFont="1" applyFill="1" applyBorder="1" applyAlignment="1">
      <alignment horizontal="center" vertical="center"/>
    </xf>
    <xf numFmtId="187" fontId="32" fillId="6" borderId="217" xfId="2" applyNumberFormat="1" applyFont="1" applyFill="1" applyBorder="1" applyAlignment="1">
      <alignment horizontal="center" vertical="center"/>
    </xf>
    <xf numFmtId="187" fontId="32" fillId="6" borderId="295" xfId="2" applyNumberFormat="1" applyFont="1" applyFill="1" applyBorder="1" applyAlignment="1">
      <alignment horizontal="center" vertical="center"/>
    </xf>
    <xf numFmtId="187" fontId="32" fillId="6" borderId="325" xfId="2" applyNumberFormat="1" applyFont="1" applyFill="1" applyBorder="1" applyAlignment="1">
      <alignment horizontal="center" vertical="center"/>
    </xf>
    <xf numFmtId="187" fontId="32" fillId="6" borderId="322" xfId="2" applyNumberFormat="1" applyFont="1" applyFill="1" applyBorder="1" applyAlignment="1">
      <alignment horizontal="center" vertical="center"/>
    </xf>
    <xf numFmtId="0" fontId="32" fillId="6" borderId="218" xfId="0" applyFont="1" applyFill="1" applyBorder="1" applyAlignment="1">
      <alignment horizontal="center" vertical="center"/>
    </xf>
    <xf numFmtId="187" fontId="32" fillId="0" borderId="303" xfId="2" applyNumberFormat="1" applyFont="1" applyFill="1" applyBorder="1" applyAlignment="1">
      <alignment horizontal="center" vertical="center"/>
    </xf>
    <xf numFmtId="3" fontId="32" fillId="10" borderId="310" xfId="2" quotePrefix="1" applyNumberFormat="1" applyFont="1" applyFill="1" applyBorder="1" applyAlignment="1">
      <alignment horizontal="center" vertical="center"/>
    </xf>
    <xf numFmtId="3" fontId="32" fillId="10" borderId="310" xfId="0" applyNumberFormat="1" applyFont="1" applyFill="1" applyBorder="1" applyAlignment="1">
      <alignment horizontal="center" vertical="center"/>
    </xf>
    <xf numFmtId="9" fontId="32" fillId="10" borderId="310" xfId="1" applyFont="1" applyFill="1" applyBorder="1" applyAlignment="1">
      <alignment horizontal="center" vertical="center"/>
    </xf>
    <xf numFmtId="187" fontId="32" fillId="0" borderId="211" xfId="2" applyNumberFormat="1" applyFont="1" applyBorder="1" applyAlignment="1">
      <alignment horizontal="center" vertical="center"/>
    </xf>
    <xf numFmtId="187" fontId="32" fillId="0" borderId="212" xfId="2" applyNumberFormat="1" applyFont="1" applyBorder="1" applyAlignment="1">
      <alignment horizontal="center" vertical="center"/>
    </xf>
    <xf numFmtId="187" fontId="32" fillId="0" borderId="213" xfId="2" applyNumberFormat="1" applyFont="1" applyBorder="1" applyAlignment="1">
      <alignment horizontal="center" vertical="center"/>
    </xf>
    <xf numFmtId="183" fontId="24" fillId="0" borderId="22" xfId="2" applyNumberFormat="1" applyFont="1" applyFill="1" applyBorder="1" applyAlignment="1">
      <alignment horizontal="center" vertical="center"/>
    </xf>
    <xf numFmtId="187" fontId="32" fillId="0" borderId="196" xfId="2" applyNumberFormat="1" applyFont="1" applyBorder="1" applyAlignment="1">
      <alignment horizontal="center" vertical="center"/>
    </xf>
    <xf numFmtId="187" fontId="32" fillId="0" borderId="116" xfId="2" applyNumberFormat="1" applyFont="1" applyBorder="1" applyAlignment="1">
      <alignment horizontal="center" vertical="center"/>
    </xf>
    <xf numFmtId="187" fontId="32" fillId="10" borderId="49" xfId="2" applyNumberFormat="1" applyFont="1" applyFill="1" applyBorder="1" applyAlignment="1">
      <alignment horizontal="center" vertical="center"/>
    </xf>
    <xf numFmtId="0" fontId="32" fillId="0" borderId="58" xfId="0" applyFont="1" applyBorder="1" applyAlignment="1">
      <alignment horizontal="center" vertical="center"/>
    </xf>
    <xf numFmtId="187" fontId="32" fillId="0" borderId="326" xfId="2" applyNumberFormat="1" applyFont="1" applyBorder="1" applyAlignment="1">
      <alignment horizontal="center" vertical="center"/>
    </xf>
    <xf numFmtId="187" fontId="32" fillId="0" borderId="318" xfId="2" applyNumberFormat="1" applyFont="1" applyBorder="1" applyAlignment="1">
      <alignment horizontal="center" vertical="center"/>
    </xf>
    <xf numFmtId="187" fontId="32" fillId="0" borderId="322" xfId="2" applyNumberFormat="1" applyFont="1" applyBorder="1" applyAlignment="1">
      <alignment horizontal="center" vertical="center"/>
    </xf>
    <xf numFmtId="9" fontId="32" fillId="10" borderId="281" xfId="1" applyFont="1" applyFill="1" applyBorder="1" applyAlignment="1">
      <alignment horizontal="center" vertical="center"/>
    </xf>
    <xf numFmtId="187" fontId="32" fillId="0" borderId="329" xfId="2" applyNumberFormat="1" applyFont="1" applyFill="1" applyBorder="1" applyAlignment="1">
      <alignment horizontal="center" vertical="center"/>
    </xf>
    <xf numFmtId="187" fontId="32" fillId="0" borderId="330" xfId="2" applyNumberFormat="1" applyFont="1" applyFill="1" applyBorder="1" applyAlignment="1">
      <alignment horizontal="center" vertical="center"/>
    </xf>
    <xf numFmtId="187" fontId="32" fillId="10" borderId="12" xfId="2" applyNumberFormat="1" applyFont="1" applyFill="1" applyBorder="1" applyAlignment="1">
      <alignment horizontal="center" vertical="center"/>
    </xf>
    <xf numFmtId="187" fontId="32" fillId="10" borderId="331" xfId="2" applyNumberFormat="1" applyFont="1" applyFill="1" applyBorder="1" applyAlignment="1">
      <alignment horizontal="center" vertical="center"/>
    </xf>
    <xf numFmtId="3" fontId="32" fillId="10" borderId="311" xfId="2" quotePrefix="1" applyNumberFormat="1" applyFont="1" applyFill="1" applyBorder="1" applyAlignment="1">
      <alignment horizontal="center" vertical="center"/>
    </xf>
    <xf numFmtId="3" fontId="32" fillId="10" borderId="311" xfId="0" applyNumberFormat="1" applyFont="1" applyFill="1" applyBorder="1" applyAlignment="1">
      <alignment horizontal="center" vertical="center"/>
    </xf>
    <xf numFmtId="187" fontId="32" fillId="0" borderId="19" xfId="2" applyNumberFormat="1" applyFont="1" applyFill="1" applyBorder="1" applyAlignment="1">
      <alignment horizontal="center" vertical="center"/>
    </xf>
    <xf numFmtId="187" fontId="32" fillId="0" borderId="317" xfId="2" applyNumberFormat="1" applyFont="1" applyFill="1" applyBorder="1" applyAlignment="1">
      <alignment horizontal="center" vertical="center"/>
    </xf>
    <xf numFmtId="187" fontId="32" fillId="0" borderId="332" xfId="2" applyNumberFormat="1" applyFont="1" applyFill="1" applyBorder="1" applyAlignment="1">
      <alignment horizontal="center" vertical="center"/>
    </xf>
    <xf numFmtId="187" fontId="32" fillId="0" borderId="333" xfId="2" applyNumberFormat="1" applyFont="1" applyFill="1" applyBorder="1" applyAlignment="1">
      <alignment horizontal="center" vertical="center"/>
    </xf>
    <xf numFmtId="0" fontId="139" fillId="111" borderId="48" xfId="0" applyFont="1" applyFill="1" applyBorder="1" applyAlignment="1">
      <alignment horizontal="center" vertical="center"/>
    </xf>
    <xf numFmtId="0" fontId="139" fillId="111" borderId="308" xfId="0" applyFont="1" applyFill="1" applyBorder="1" applyAlignment="1">
      <alignment horizontal="center" vertical="center"/>
    </xf>
    <xf numFmtId="0" fontId="139" fillId="111" borderId="32" xfId="0" applyFont="1" applyFill="1" applyBorder="1" applyAlignment="1">
      <alignment horizontal="center" vertical="center"/>
    </xf>
    <xf numFmtId="0" fontId="139" fillId="111" borderId="325" xfId="0" applyFont="1" applyFill="1" applyBorder="1" applyAlignment="1">
      <alignment horizontal="center" vertical="center"/>
    </xf>
    <xf numFmtId="183" fontId="138" fillId="110" borderId="322" xfId="2" applyNumberFormat="1" applyFont="1" applyFill="1" applyBorder="1" applyAlignment="1">
      <alignment horizontal="center" vertical="center"/>
    </xf>
    <xf numFmtId="2" fontId="32" fillId="0" borderId="192" xfId="0" applyNumberFormat="1" applyFont="1" applyBorder="1" applyAlignment="1">
      <alignment horizontal="center" vertical="center"/>
    </xf>
    <xf numFmtId="2" fontId="32" fillId="0" borderId="196" xfId="0" applyNumberFormat="1" applyFont="1" applyBorder="1" applyAlignment="1">
      <alignment horizontal="center" vertical="center"/>
    </xf>
    <xf numFmtId="177" fontId="32" fillId="0" borderId="114" xfId="0" applyNumberFormat="1" applyFont="1" applyBorder="1" applyAlignment="1">
      <alignment horizontal="center" vertical="center"/>
    </xf>
    <xf numFmtId="177" fontId="32" fillId="0" borderId="192" xfId="0" applyNumberFormat="1" applyFont="1" applyBorder="1" applyAlignment="1">
      <alignment horizontal="center" vertical="center"/>
    </xf>
    <xf numFmtId="0" fontId="138" fillId="110" borderId="296" xfId="0" applyFont="1" applyFill="1" applyBorder="1" applyAlignment="1">
      <alignment horizontal="center" vertical="center"/>
    </xf>
    <xf numFmtId="0" fontId="138" fillId="110" borderId="313" xfId="0" applyFont="1" applyFill="1" applyBorder="1" applyAlignment="1">
      <alignment horizontal="center" vertical="center"/>
    </xf>
    <xf numFmtId="0" fontId="138" fillId="110" borderId="280" xfId="0" applyFont="1" applyFill="1" applyBorder="1" applyAlignment="1">
      <alignment horizontal="center" vertical="center"/>
    </xf>
    <xf numFmtId="187" fontId="29" fillId="10" borderId="307" xfId="0" applyNumberFormat="1" applyFont="1" applyFill="1" applyBorder="1" applyAlignment="1">
      <alignment horizontal="center" vertical="center"/>
    </xf>
    <xf numFmtId="183" fontId="32" fillId="0" borderId="294" xfId="2" applyNumberFormat="1" applyFont="1" applyFill="1" applyBorder="1" applyAlignment="1">
      <alignment horizontal="center" vertical="center"/>
    </xf>
    <xf numFmtId="1" fontId="32" fillId="0" borderId="186" xfId="0" applyNumberFormat="1" applyFont="1" applyFill="1" applyBorder="1" applyAlignment="1">
      <alignment horizontal="center" vertical="center"/>
    </xf>
    <xf numFmtId="1" fontId="32" fillId="0" borderId="292" xfId="0" applyNumberFormat="1" applyFont="1" applyFill="1" applyBorder="1" applyAlignment="1">
      <alignment horizontal="center" vertical="center"/>
    </xf>
    <xf numFmtId="187" fontId="29" fillId="10" borderId="186" xfId="0" applyNumberFormat="1" applyFont="1" applyFill="1" applyBorder="1" applyAlignment="1">
      <alignment horizontal="center" vertical="center"/>
    </xf>
    <xf numFmtId="187" fontId="29" fillId="10" borderId="292" xfId="0" applyNumberFormat="1" applyFont="1" applyFill="1" applyBorder="1" applyAlignment="1">
      <alignment horizontal="center" vertical="center"/>
    </xf>
    <xf numFmtId="187" fontId="151" fillId="3" borderId="186" xfId="0" applyNumberFormat="1" applyFont="1" applyFill="1" applyBorder="1" applyAlignment="1">
      <alignment horizontal="center" vertical="center"/>
    </xf>
    <xf numFmtId="0" fontId="139" fillId="111" borderId="191" xfId="0" applyFont="1" applyFill="1" applyBorder="1" applyAlignment="1">
      <alignment horizontal="center" vertical="center"/>
    </xf>
    <xf numFmtId="183" fontId="32" fillId="0" borderId="316" xfId="2" applyNumberFormat="1" applyFont="1" applyFill="1" applyBorder="1" applyAlignment="1">
      <alignment horizontal="center" vertical="center" wrapText="1"/>
    </xf>
    <xf numFmtId="178" fontId="32" fillId="0" borderId="316" xfId="2" applyNumberFormat="1" applyFont="1" applyFill="1" applyBorder="1" applyAlignment="1">
      <alignment horizontal="center" vertical="center" wrapText="1"/>
    </xf>
    <xf numFmtId="176" fontId="32" fillId="0" borderId="316" xfId="0" applyNumberFormat="1" applyFont="1" applyFill="1" applyBorder="1" applyAlignment="1">
      <alignment horizontal="center" vertical="center"/>
    </xf>
    <xf numFmtId="185" fontId="32" fillId="0" borderId="316" xfId="0" applyNumberFormat="1" applyFont="1" applyFill="1" applyBorder="1" applyAlignment="1">
      <alignment horizontal="center" vertical="center"/>
    </xf>
    <xf numFmtId="1" fontId="32" fillId="0" borderId="24" xfId="0" applyNumberFormat="1" applyFont="1" applyFill="1" applyBorder="1" applyAlignment="1">
      <alignment horizontal="center" vertical="center"/>
    </xf>
    <xf numFmtId="1" fontId="32" fillId="0" borderId="316" xfId="0" applyNumberFormat="1" applyFont="1" applyFill="1" applyBorder="1" applyAlignment="1">
      <alignment horizontal="center" vertical="center"/>
    </xf>
    <xf numFmtId="178" fontId="32" fillId="0" borderId="24" xfId="0" applyNumberFormat="1" applyFont="1" applyFill="1" applyBorder="1" applyAlignment="1">
      <alignment horizontal="center" vertical="center"/>
    </xf>
    <xf numFmtId="183" fontId="32" fillId="0" borderId="316" xfId="0" applyNumberFormat="1" applyFont="1" applyFill="1" applyBorder="1" applyAlignment="1">
      <alignment horizontal="center" vertical="center"/>
    </xf>
    <xf numFmtId="178" fontId="32" fillId="0" borderId="316" xfId="0" applyNumberFormat="1" applyFont="1" applyFill="1" applyBorder="1" applyAlignment="1">
      <alignment horizontal="center" vertical="center"/>
    </xf>
    <xf numFmtId="183" fontId="32" fillId="0" borderId="160" xfId="0" applyNumberFormat="1" applyFont="1" applyFill="1" applyBorder="1" applyAlignment="1">
      <alignment horizontal="center" vertical="center"/>
    </xf>
    <xf numFmtId="183" fontId="32" fillId="0" borderId="323" xfId="0" applyNumberFormat="1" applyFont="1" applyFill="1" applyBorder="1" applyAlignment="1">
      <alignment horizontal="center" vertical="center"/>
    </xf>
    <xf numFmtId="183" fontId="29" fillId="10" borderId="316" xfId="0" applyNumberFormat="1" applyFont="1" applyFill="1" applyBorder="1" applyAlignment="1">
      <alignment horizontal="center" vertical="center"/>
    </xf>
    <xf numFmtId="187" fontId="29" fillId="10" borderId="316" xfId="0" applyNumberFormat="1" applyFont="1" applyFill="1" applyBorder="1" applyAlignment="1">
      <alignment horizontal="center" vertical="center"/>
    </xf>
    <xf numFmtId="183" fontId="151" fillId="3" borderId="323" xfId="0" applyNumberFormat="1" applyFont="1" applyFill="1" applyBorder="1" applyAlignment="1">
      <alignment horizontal="center" vertical="center"/>
    </xf>
    <xf numFmtId="178" fontId="32" fillId="0" borderId="48" xfId="2" applyNumberFormat="1" applyFont="1" applyFill="1" applyBorder="1" applyAlignment="1">
      <alignment horizontal="center" vertical="center" wrapText="1"/>
    </xf>
    <xf numFmtId="183" fontId="32" fillId="0" borderId="308" xfId="2" applyNumberFormat="1" applyFont="1" applyFill="1" applyBorder="1" applyAlignment="1">
      <alignment horizontal="center" vertical="center" wrapText="1"/>
    </xf>
    <xf numFmtId="183" fontId="32" fillId="0" borderId="334" xfId="2" applyNumberFormat="1" applyFont="1" applyFill="1" applyBorder="1" applyAlignment="1">
      <alignment horizontal="center" vertical="center" wrapText="1"/>
    </xf>
    <xf numFmtId="178" fontId="32" fillId="0" borderId="308" xfId="2" applyNumberFormat="1" applyFont="1" applyFill="1" applyBorder="1" applyAlignment="1">
      <alignment horizontal="center" vertical="center" wrapText="1"/>
    </xf>
    <xf numFmtId="183" fontId="32" fillId="0" borderId="313" xfId="2" applyNumberFormat="1" applyFont="1" applyFill="1" applyBorder="1" applyAlignment="1">
      <alignment horizontal="center" vertical="center" wrapText="1"/>
    </xf>
    <xf numFmtId="183" fontId="32" fillId="0" borderId="142" xfId="2" applyNumberFormat="1" applyFont="1" applyFill="1" applyBorder="1" applyAlignment="1">
      <alignment horizontal="center" vertical="center" wrapText="1"/>
    </xf>
    <xf numFmtId="183" fontId="29" fillId="10" borderId="291" xfId="0" applyNumberFormat="1" applyFont="1" applyFill="1" applyBorder="1" applyAlignment="1">
      <alignment horizontal="center" vertical="center"/>
    </xf>
    <xf numFmtId="183" fontId="29" fillId="10" borderId="280" xfId="0" applyNumberFormat="1" applyFont="1" applyFill="1" applyBorder="1" applyAlignment="1">
      <alignment horizontal="center" vertical="center"/>
    </xf>
    <xf numFmtId="183" fontId="151" fillId="3" borderId="290" xfId="0" applyNumberFormat="1" applyFont="1" applyFill="1" applyBorder="1" applyAlignment="1">
      <alignment horizontal="center" vertical="center"/>
    </xf>
    <xf numFmtId="185" fontId="32" fillId="0" borderId="28" xfId="0" applyNumberFormat="1" applyFont="1" applyFill="1" applyBorder="1" applyAlignment="1">
      <alignment horizontal="center" vertical="center"/>
    </xf>
    <xf numFmtId="176" fontId="32" fillId="0" borderId="297" xfId="0" applyNumberFormat="1" applyFont="1" applyFill="1" applyBorder="1" applyAlignment="1">
      <alignment horizontal="center" vertical="center"/>
    </xf>
    <xf numFmtId="185" fontId="32" fillId="0" borderId="297" xfId="0" applyNumberFormat="1" applyFont="1" applyFill="1" applyBorder="1" applyAlignment="1">
      <alignment horizontal="center" vertical="center"/>
    </xf>
    <xf numFmtId="176" fontId="32" fillId="0" borderId="298" xfId="0" applyNumberFormat="1" applyFont="1" applyFill="1" applyBorder="1" applyAlignment="1">
      <alignment horizontal="center" vertical="center"/>
    </xf>
    <xf numFmtId="1" fontId="32" fillId="0" borderId="28" xfId="0" applyNumberFormat="1" applyFont="1" applyFill="1" applyBorder="1" applyAlignment="1">
      <alignment horizontal="center" vertical="center"/>
    </xf>
    <xf numFmtId="1" fontId="32" fillId="0" borderId="297" xfId="0" applyNumberFormat="1" applyFont="1" applyFill="1" applyBorder="1" applyAlignment="1">
      <alignment horizontal="center" vertical="center"/>
    </xf>
    <xf numFmtId="178" fontId="32" fillId="0" borderId="28" xfId="0" applyNumberFormat="1" applyFont="1" applyFill="1" applyBorder="1" applyAlignment="1">
      <alignment horizontal="center" vertical="center"/>
    </xf>
    <xf numFmtId="183" fontId="32" fillId="0" borderId="297" xfId="0" applyNumberFormat="1" applyFont="1" applyFill="1" applyBorder="1" applyAlignment="1">
      <alignment horizontal="center" vertical="center"/>
    </xf>
    <xf numFmtId="178" fontId="32" fillId="0" borderId="297" xfId="0" applyNumberFormat="1" applyFont="1" applyFill="1" applyBorder="1" applyAlignment="1">
      <alignment horizontal="center" vertical="center"/>
    </xf>
    <xf numFmtId="183" fontId="32" fillId="0" borderId="298" xfId="0" applyNumberFormat="1" applyFont="1" applyFill="1" applyBorder="1" applyAlignment="1">
      <alignment horizontal="center" vertical="center"/>
    </xf>
    <xf numFmtId="183" fontId="32" fillId="0" borderId="324" xfId="0" applyNumberFormat="1" applyFont="1" applyFill="1" applyBorder="1" applyAlignment="1">
      <alignment horizontal="center" vertical="center"/>
    </xf>
    <xf numFmtId="187" fontId="29" fillId="10" borderId="28" xfId="0" applyNumberFormat="1" applyFont="1" applyFill="1" applyBorder="1" applyAlignment="1">
      <alignment horizontal="center" vertical="center"/>
    </xf>
    <xf numFmtId="183" fontId="29" fillId="10" borderId="297" xfId="0" applyNumberFormat="1" applyFont="1" applyFill="1" applyBorder="1" applyAlignment="1">
      <alignment horizontal="center" vertical="center"/>
    </xf>
    <xf numFmtId="187" fontId="29" fillId="10" borderId="297" xfId="0" applyNumberFormat="1" applyFont="1" applyFill="1" applyBorder="1" applyAlignment="1">
      <alignment horizontal="center" vertical="center"/>
    </xf>
    <xf numFmtId="183" fontId="29" fillId="10" borderId="298" xfId="0" applyNumberFormat="1" applyFont="1" applyFill="1" applyBorder="1" applyAlignment="1">
      <alignment horizontal="center" vertical="center"/>
    </xf>
    <xf numFmtId="187" fontId="151" fillId="3" borderId="28" xfId="0" applyNumberFormat="1" applyFont="1" applyFill="1" applyBorder="1" applyAlignment="1">
      <alignment horizontal="center" vertical="center"/>
    </xf>
    <xf numFmtId="183" fontId="151" fillId="3" borderId="324" xfId="0" applyNumberFormat="1" applyFont="1" applyFill="1" applyBorder="1" applyAlignment="1">
      <alignment horizontal="center" vertical="center"/>
    </xf>
    <xf numFmtId="176" fontId="32" fillId="0" borderId="291" xfId="0" applyNumberFormat="1" applyFont="1" applyFill="1" applyBorder="1" applyAlignment="1">
      <alignment horizontal="center" vertical="center"/>
    </xf>
    <xf numFmtId="176" fontId="32" fillId="0" borderId="280" xfId="0" applyNumberFormat="1" applyFont="1" applyFill="1" applyBorder="1" applyAlignment="1">
      <alignment horizontal="center" vertical="center"/>
    </xf>
    <xf numFmtId="183" fontId="32" fillId="0" borderId="291" xfId="0" applyNumberFormat="1" applyFont="1" applyFill="1" applyBorder="1" applyAlignment="1">
      <alignment horizontal="center" vertical="center"/>
    </xf>
    <xf numFmtId="183" fontId="32" fillId="0" borderId="290" xfId="0" applyNumberFormat="1" applyFont="1" applyFill="1" applyBorder="1" applyAlignment="1">
      <alignment horizontal="center" vertical="center"/>
    </xf>
    <xf numFmtId="4" fontId="32" fillId="6" borderId="311" xfId="2" applyNumberFormat="1" applyFont="1" applyFill="1" applyBorder="1" applyAlignment="1">
      <alignment horizontal="center" vertical="center"/>
    </xf>
    <xf numFmtId="3" fontId="32" fillId="6" borderId="311" xfId="2" applyNumberFormat="1" applyFont="1" applyFill="1" applyBorder="1" applyAlignment="1">
      <alignment horizontal="center" vertical="center"/>
    </xf>
    <xf numFmtId="3" fontId="138" fillId="110" borderId="311" xfId="2" applyNumberFormat="1" applyFont="1" applyFill="1" applyBorder="1" applyAlignment="1">
      <alignment horizontal="center" vertical="center" wrapText="1"/>
    </xf>
    <xf numFmtId="3" fontId="138" fillId="110" borderId="281" xfId="2" applyNumberFormat="1" applyFont="1" applyFill="1" applyBorder="1" applyAlignment="1">
      <alignment horizontal="center" vertical="center" wrapText="1"/>
    </xf>
    <xf numFmtId="183" fontId="32" fillId="6" borderId="311" xfId="2" applyNumberFormat="1" applyFont="1" applyFill="1" applyBorder="1" applyAlignment="1">
      <alignment horizontal="center" vertical="center" wrapText="1"/>
    </xf>
    <xf numFmtId="0" fontId="138" fillId="112" borderId="4" xfId="0" applyFont="1" applyFill="1" applyBorder="1" applyAlignment="1">
      <alignment horizontal="center" vertical="center"/>
    </xf>
    <xf numFmtId="0" fontId="138" fillId="110" borderId="310" xfId="0" applyFont="1" applyFill="1" applyBorder="1" applyAlignment="1">
      <alignment horizontal="center" vertical="center"/>
    </xf>
    <xf numFmtId="0" fontId="138" fillId="112" borderId="49" xfId="0" applyFont="1" applyFill="1" applyBorder="1" applyAlignment="1">
      <alignment horizontal="center" vertical="center"/>
    </xf>
    <xf numFmtId="0" fontId="32" fillId="3" borderId="0" xfId="0" applyFont="1" applyFill="1" applyAlignment="1">
      <alignment horizontal="left" vertical="center"/>
    </xf>
    <xf numFmtId="2" fontId="135" fillId="7" borderId="48" xfId="0" applyNumberFormat="1" applyFont="1" applyFill="1" applyBorder="1" applyAlignment="1">
      <alignment horizontal="center" vertical="center"/>
    </xf>
    <xf numFmtId="3" fontId="32" fillId="6" borderId="48" xfId="2" applyNumberFormat="1" applyFont="1" applyFill="1" applyBorder="1" applyAlignment="1">
      <alignment horizontal="center" vertical="center"/>
    </xf>
    <xf numFmtId="3" fontId="138" fillId="110" borderId="325" xfId="2" applyNumberFormat="1" applyFont="1" applyFill="1" applyBorder="1" applyAlignment="1">
      <alignment horizontal="center" vertical="center" wrapText="1"/>
    </xf>
    <xf numFmtId="183" fontId="32" fillId="6" borderId="48" xfId="2" applyNumberFormat="1" applyFont="1" applyFill="1" applyBorder="1" applyAlignment="1">
      <alignment horizontal="center" vertical="center" wrapText="1"/>
    </xf>
    <xf numFmtId="4" fontId="24" fillId="6" borderId="48" xfId="2" applyNumberFormat="1" applyFont="1" applyFill="1" applyBorder="1" applyAlignment="1">
      <alignment horizontal="center" vertical="center"/>
    </xf>
    <xf numFmtId="183" fontId="138" fillId="110" borderId="325" xfId="2" applyNumberFormat="1" applyFont="1" applyFill="1" applyBorder="1" applyAlignment="1">
      <alignment horizontal="center" vertical="center"/>
    </xf>
    <xf numFmtId="4" fontId="32" fillId="6" borderId="48" xfId="2" applyNumberFormat="1" applyFont="1" applyFill="1" applyBorder="1" applyAlignment="1">
      <alignment horizontal="center" vertical="center"/>
    </xf>
    <xf numFmtId="3" fontId="32" fillId="0" borderId="109" xfId="2" applyNumberFormat="1" applyFont="1" applyFill="1" applyBorder="1" applyAlignment="1">
      <alignment horizontal="center" vertical="center"/>
    </xf>
    <xf numFmtId="4" fontId="32" fillId="6" borderId="109" xfId="2" applyNumberFormat="1" applyFont="1" applyFill="1" applyBorder="1" applyAlignment="1">
      <alignment horizontal="center" vertical="center"/>
    </xf>
    <xf numFmtId="38" fontId="24" fillId="6" borderId="9" xfId="2" applyNumberFormat="1" applyFont="1" applyFill="1" applyBorder="1" applyAlignment="1">
      <alignment horizontal="center" vertical="center"/>
    </xf>
    <xf numFmtId="38" fontId="24" fillId="6" borderId="4" xfId="2" applyNumberFormat="1" applyFont="1" applyFill="1" applyBorder="1" applyAlignment="1">
      <alignment horizontal="center" vertical="center"/>
    </xf>
    <xf numFmtId="9" fontId="24" fillId="6" borderId="4" xfId="1" applyFont="1" applyFill="1" applyBorder="1" applyAlignment="1">
      <alignment horizontal="center" vertical="center"/>
    </xf>
    <xf numFmtId="0" fontId="138" fillId="110" borderId="281" xfId="0" quotePrefix="1" applyFont="1" applyFill="1" applyBorder="1" applyAlignment="1">
      <alignment horizontal="center" vertical="center"/>
    </xf>
    <xf numFmtId="0" fontId="138" fillId="110" borderId="103" xfId="0" applyFont="1" applyFill="1" applyBorder="1" applyAlignment="1">
      <alignment horizontal="center" vertical="center"/>
    </xf>
    <xf numFmtId="0" fontId="138" fillId="112" borderId="309" xfId="0" applyFont="1" applyFill="1" applyBorder="1" applyAlignment="1">
      <alignment horizontal="center" vertical="center"/>
    </xf>
    <xf numFmtId="0" fontId="139" fillId="112" borderId="280" xfId="0" applyFont="1" applyFill="1" applyBorder="1" applyAlignment="1">
      <alignment horizontal="center" vertical="center"/>
    </xf>
    <xf numFmtId="187" fontId="24" fillId="6" borderId="310" xfId="0" applyNumberFormat="1" applyFont="1" applyFill="1" applyBorder="1" applyAlignment="1">
      <alignment vertical="center"/>
    </xf>
    <xf numFmtId="177" fontId="24" fillId="10" borderId="310" xfId="0" applyNumberFormat="1" applyFont="1" applyFill="1" applyBorder="1">
      <alignment vertical="center"/>
    </xf>
    <xf numFmtId="0" fontId="24" fillId="6" borderId="310" xfId="0" applyFont="1" applyFill="1" applyBorder="1">
      <alignment vertical="center"/>
    </xf>
    <xf numFmtId="41" fontId="138" fillId="110" borderId="112" xfId="2" applyFont="1" applyFill="1" applyBorder="1" applyAlignment="1">
      <alignment horizontal="center" vertical="center"/>
    </xf>
    <xf numFmtId="187" fontId="138" fillId="110" borderId="112" xfId="2" applyNumberFormat="1" applyFont="1" applyFill="1" applyBorder="1" applyAlignment="1">
      <alignment horizontal="center" vertical="center"/>
    </xf>
    <xf numFmtId="183" fontId="138" fillId="110" borderId="112" xfId="2" applyNumberFormat="1" applyFont="1" applyFill="1" applyBorder="1" applyAlignment="1">
      <alignment horizontal="center" vertical="center"/>
    </xf>
    <xf numFmtId="183" fontId="138" fillId="110" borderId="114" xfId="2" applyNumberFormat="1" applyFont="1" applyFill="1" applyBorder="1" applyAlignment="1">
      <alignment horizontal="center" vertical="center"/>
    </xf>
    <xf numFmtId="183" fontId="138" fillId="110" borderId="111" xfId="2" applyNumberFormat="1" applyFont="1" applyFill="1" applyBorder="1" applyAlignment="1">
      <alignment horizontal="center" vertical="center"/>
    </xf>
    <xf numFmtId="183" fontId="138" fillId="110" borderId="155" xfId="2" applyNumberFormat="1" applyFont="1" applyFill="1" applyBorder="1" applyAlignment="1">
      <alignment horizontal="center" vertical="center"/>
    </xf>
    <xf numFmtId="38" fontId="138" fillId="110" borderId="112" xfId="2" applyNumberFormat="1" applyFont="1" applyFill="1" applyBorder="1" applyAlignment="1">
      <alignment horizontal="center" vertical="center"/>
    </xf>
    <xf numFmtId="9" fontId="138" fillId="110" borderId="115" xfId="1" applyFont="1" applyFill="1" applyBorder="1" applyAlignment="1">
      <alignment horizontal="center" vertical="center"/>
    </xf>
    <xf numFmtId="0" fontId="138" fillId="112" borderId="311" xfId="0" applyFont="1" applyFill="1" applyBorder="1" applyAlignment="1">
      <alignment horizontal="center" vertical="center"/>
    </xf>
    <xf numFmtId="41" fontId="139" fillId="112" borderId="311" xfId="2" applyFont="1" applyFill="1" applyBorder="1" applyAlignment="1">
      <alignment horizontal="center" vertical="center"/>
    </xf>
    <xf numFmtId="38" fontId="24" fillId="6" borderId="316" xfId="2" applyNumberFormat="1" applyFont="1" applyFill="1" applyBorder="1" applyAlignment="1">
      <alignment horizontal="center" vertical="center"/>
    </xf>
    <xf numFmtId="9" fontId="24" fillId="6" borderId="311" xfId="1" applyFont="1" applyFill="1" applyBorder="1" applyAlignment="1">
      <alignment horizontal="center" vertical="center"/>
    </xf>
    <xf numFmtId="9" fontId="24" fillId="0" borderId="291" xfId="1" applyFont="1" applyFill="1" applyBorder="1" applyAlignment="1">
      <alignment horizontal="center" vertical="center"/>
    </xf>
    <xf numFmtId="9" fontId="24" fillId="6" borderId="291" xfId="1" applyFont="1" applyFill="1" applyBorder="1" applyAlignment="1">
      <alignment horizontal="center" vertical="center"/>
    </xf>
    <xf numFmtId="0" fontId="138" fillId="110" borderId="281" xfId="0" applyFont="1" applyFill="1" applyBorder="1" applyAlignment="1">
      <alignment horizontal="center" vertical="center"/>
    </xf>
    <xf numFmtId="41" fontId="138" fillId="110" borderId="281" xfId="2" applyFont="1" applyFill="1" applyBorder="1" applyAlignment="1">
      <alignment horizontal="center" vertical="center"/>
    </xf>
    <xf numFmtId="226" fontId="135" fillId="5" borderId="281" xfId="2" applyNumberFormat="1" applyFont="1" applyFill="1" applyBorder="1" applyAlignment="1">
      <alignment horizontal="center" vertical="center"/>
    </xf>
    <xf numFmtId="38" fontId="138" fillId="110" borderId="323" xfId="2" applyNumberFormat="1" applyFont="1" applyFill="1" applyBorder="1" applyAlignment="1">
      <alignment horizontal="center" vertical="center"/>
    </xf>
    <xf numFmtId="38" fontId="138" fillId="110" borderId="281" xfId="2" applyNumberFormat="1" applyFont="1" applyFill="1" applyBorder="1" applyAlignment="1">
      <alignment horizontal="center" vertical="center"/>
    </xf>
    <xf numFmtId="9" fontId="138" fillId="110" borderId="281" xfId="1" applyFont="1" applyFill="1" applyBorder="1" applyAlignment="1">
      <alignment horizontal="center" vertical="center"/>
    </xf>
    <xf numFmtId="9" fontId="138" fillId="110" borderId="290" xfId="1" applyFont="1" applyFill="1" applyBorder="1" applyAlignment="1">
      <alignment horizontal="center" vertical="center"/>
    </xf>
    <xf numFmtId="38" fontId="24" fillId="0" borderId="311" xfId="2" applyNumberFormat="1" applyFont="1" applyFill="1" applyBorder="1" applyAlignment="1">
      <alignment horizontal="center" vertical="center"/>
    </xf>
    <xf numFmtId="41" fontId="138" fillId="110" borderId="311" xfId="2" applyFont="1" applyFill="1" applyBorder="1" applyAlignment="1">
      <alignment horizontal="center" vertical="center"/>
    </xf>
    <xf numFmtId="187" fontId="135" fillId="5" borderId="311" xfId="2" applyNumberFormat="1" applyFont="1" applyFill="1" applyBorder="1" applyAlignment="1">
      <alignment horizontal="center" vertical="center" wrapText="1"/>
    </xf>
    <xf numFmtId="177" fontId="138" fillId="110" borderId="311" xfId="2" applyNumberFormat="1" applyFont="1" applyFill="1" applyBorder="1" applyAlignment="1">
      <alignment horizontal="center" vertical="center" wrapText="1"/>
    </xf>
    <xf numFmtId="9" fontId="138" fillId="110" borderId="311" xfId="1" applyFont="1" applyFill="1" applyBorder="1" applyAlignment="1">
      <alignment horizontal="center" vertical="center"/>
    </xf>
    <xf numFmtId="9" fontId="138" fillId="110" borderId="291" xfId="1" applyFont="1" applyFill="1" applyBorder="1" applyAlignment="1">
      <alignment horizontal="center" vertical="center"/>
    </xf>
    <xf numFmtId="187" fontId="135" fillId="5" borderId="281" xfId="2" applyNumberFormat="1" applyFont="1" applyFill="1" applyBorder="1" applyAlignment="1">
      <alignment horizontal="center" vertical="center"/>
    </xf>
    <xf numFmtId="178" fontId="138" fillId="110" borderId="281" xfId="2" applyNumberFormat="1" applyFont="1" applyFill="1" applyBorder="1" applyAlignment="1">
      <alignment horizontal="center" vertical="center"/>
    </xf>
    <xf numFmtId="38" fontId="24" fillId="6" borderId="316" xfId="2" applyNumberFormat="1" applyFont="1" applyFill="1" applyBorder="1" applyAlignment="1">
      <alignment horizontal="center" vertical="center" wrapText="1"/>
    </xf>
    <xf numFmtId="38" fontId="24" fillId="6" borderId="311" xfId="2" applyNumberFormat="1" applyFont="1" applyFill="1" applyBorder="1" applyAlignment="1">
      <alignment horizontal="center" vertical="center" wrapText="1"/>
    </xf>
    <xf numFmtId="41" fontId="138" fillId="110" borderId="310" xfId="2" applyFont="1" applyFill="1" applyBorder="1" applyAlignment="1">
      <alignment horizontal="center" vertical="center"/>
    </xf>
    <xf numFmtId="179" fontId="135" fillId="5" borderId="310" xfId="2" applyNumberFormat="1" applyFont="1" applyFill="1" applyBorder="1" applyAlignment="1">
      <alignment horizontal="center" vertical="center"/>
    </xf>
    <xf numFmtId="38" fontId="138" fillId="110" borderId="335" xfId="2" applyNumberFormat="1" applyFont="1" applyFill="1" applyBorder="1" applyAlignment="1">
      <alignment horizontal="center" vertical="center"/>
    </xf>
    <xf numFmtId="38" fontId="138" fillId="110" borderId="310" xfId="2" applyNumberFormat="1" applyFont="1" applyFill="1" applyBorder="1" applyAlignment="1">
      <alignment horizontal="center" vertical="center"/>
    </xf>
    <xf numFmtId="9" fontId="138" fillId="110" borderId="310" xfId="1" applyFont="1" applyFill="1" applyBorder="1" applyAlignment="1">
      <alignment horizontal="center" vertical="center"/>
    </xf>
    <xf numFmtId="9" fontId="138" fillId="110" borderId="280" xfId="1" applyFont="1" applyFill="1" applyBorder="1" applyAlignment="1">
      <alignment horizontal="center" vertical="center"/>
    </xf>
    <xf numFmtId="176" fontId="24" fillId="0" borderId="291" xfId="1" applyNumberFormat="1" applyFont="1" applyFill="1" applyBorder="1" applyAlignment="1">
      <alignment horizontal="center" vertical="center"/>
    </xf>
    <xf numFmtId="181" fontId="138" fillId="110" borderId="281" xfId="2" applyNumberFormat="1" applyFont="1" applyFill="1" applyBorder="1" applyAlignment="1">
      <alignment horizontal="center" vertical="center"/>
    </xf>
    <xf numFmtId="38" fontId="138" fillId="110" borderId="322" xfId="2" applyNumberFormat="1" applyFont="1" applyFill="1" applyBorder="1" applyAlignment="1">
      <alignment horizontal="center" vertical="center"/>
    </xf>
    <xf numFmtId="38" fontId="138" fillId="110" borderId="309" xfId="2" applyNumberFormat="1" applyFont="1" applyFill="1" applyBorder="1" applyAlignment="1">
      <alignment horizontal="center" vertical="center"/>
    </xf>
    <xf numFmtId="179" fontId="138" fillId="110" borderId="281" xfId="2" applyNumberFormat="1" applyFont="1" applyFill="1" applyBorder="1" applyAlignment="1">
      <alignment horizontal="center" vertical="center"/>
    </xf>
    <xf numFmtId="3" fontId="32" fillId="0" borderId="311" xfId="2" applyNumberFormat="1" applyFont="1" applyFill="1" applyBorder="1" applyAlignment="1">
      <alignment horizontal="center" vertical="center"/>
    </xf>
    <xf numFmtId="187" fontId="24" fillId="0" borderId="291" xfId="2" applyNumberFormat="1" applyFont="1" applyFill="1" applyBorder="1" applyAlignment="1">
      <alignment horizontal="center" vertical="center"/>
    </xf>
    <xf numFmtId="9" fontId="24" fillId="0" borderId="291" xfId="1" applyFont="1" applyFill="1" applyBorder="1" applyAlignment="1">
      <alignment horizontal="right" vertical="center"/>
    </xf>
    <xf numFmtId="41" fontId="138" fillId="110" borderId="310" xfId="2" applyFont="1" applyFill="1" applyBorder="1" applyAlignment="1">
      <alignment horizontal="center" vertical="center" wrapText="1"/>
    </xf>
    <xf numFmtId="187" fontId="138" fillId="110" borderId="310" xfId="2" applyNumberFormat="1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/>
    </xf>
    <xf numFmtId="177" fontId="24" fillId="6" borderId="281" xfId="0" applyNumberFormat="1" applyFont="1" applyFill="1" applyBorder="1" applyAlignment="1">
      <alignment horizontal="center" vertical="center"/>
    </xf>
    <xf numFmtId="187" fontId="135" fillId="5" borderId="310" xfId="2" applyNumberFormat="1" applyFont="1" applyFill="1" applyBorder="1" applyAlignment="1">
      <alignment horizontal="center" vertical="center"/>
    </xf>
    <xf numFmtId="3" fontId="138" fillId="110" borderId="310" xfId="2" applyNumberFormat="1" applyFont="1" applyFill="1" applyBorder="1" applyAlignment="1">
      <alignment horizontal="center" vertical="center" wrapText="1"/>
    </xf>
    <xf numFmtId="3" fontId="138" fillId="110" borderId="309" xfId="2" applyNumberFormat="1" applyFont="1" applyFill="1" applyBorder="1" applyAlignment="1">
      <alignment horizontal="center" vertical="center" wrapText="1"/>
    </xf>
    <xf numFmtId="178" fontId="138" fillId="110" borderId="310" xfId="2" applyNumberFormat="1" applyFont="1" applyFill="1" applyBorder="1" applyAlignment="1">
      <alignment horizontal="center" vertical="center"/>
    </xf>
    <xf numFmtId="187" fontId="135" fillId="5" borderId="311" xfId="2" applyNumberFormat="1" applyFont="1" applyFill="1" applyBorder="1" applyAlignment="1">
      <alignment horizontal="center" vertical="center"/>
    </xf>
    <xf numFmtId="187" fontId="135" fillId="5" borderId="49" xfId="2" applyNumberFormat="1" applyFont="1" applyFill="1" applyBorder="1" applyAlignment="1">
      <alignment horizontal="center" vertical="center"/>
    </xf>
    <xf numFmtId="3" fontId="138" fillId="110" borderId="49" xfId="2" applyNumberFormat="1" applyFont="1" applyFill="1" applyBorder="1" applyAlignment="1">
      <alignment horizontal="center" vertical="center" wrapText="1"/>
    </xf>
    <xf numFmtId="183" fontId="24" fillId="0" borderId="49" xfId="2" applyNumberFormat="1" applyFont="1" applyFill="1" applyBorder="1" applyAlignment="1">
      <alignment horizontal="center" vertical="center"/>
    </xf>
    <xf numFmtId="183" fontId="24" fillId="0" borderId="311" xfId="2" applyNumberFormat="1" applyFont="1" applyFill="1" applyBorder="1" applyAlignment="1">
      <alignment horizontal="center" vertical="center"/>
    </xf>
    <xf numFmtId="38" fontId="32" fillId="6" borderId="335" xfId="2" applyNumberFormat="1" applyFont="1" applyFill="1" applyBorder="1" applyAlignment="1">
      <alignment horizontal="center" vertical="center"/>
    </xf>
    <xf numFmtId="38" fontId="32" fillId="0" borderId="335" xfId="2" applyNumberFormat="1" applyFont="1" applyBorder="1" applyAlignment="1">
      <alignment horizontal="center" vertical="center"/>
    </xf>
    <xf numFmtId="187" fontId="32" fillId="0" borderId="325" xfId="2" applyNumberFormat="1" applyFont="1" applyFill="1" applyBorder="1" applyAlignment="1">
      <alignment horizontal="center" vertical="center"/>
    </xf>
    <xf numFmtId="0" fontId="138" fillId="110" borderId="281" xfId="0" applyFont="1" applyFill="1" applyBorder="1" applyAlignment="1">
      <alignment horizontal="center" vertical="center"/>
    </xf>
    <xf numFmtId="0" fontId="24" fillId="6" borderId="128" xfId="0" applyFont="1" applyFill="1" applyBorder="1" applyAlignment="1">
      <alignment horizontal="center" vertical="center" wrapText="1"/>
    </xf>
    <xf numFmtId="0" fontId="24" fillId="6" borderId="3" xfId="0" applyFont="1" applyFill="1" applyBorder="1" applyAlignment="1">
      <alignment horizontal="center" vertical="center"/>
    </xf>
    <xf numFmtId="0" fontId="138" fillId="110" borderId="231" xfId="0" applyFont="1" applyFill="1" applyBorder="1" applyAlignment="1">
      <alignment horizontal="center" vertical="center"/>
    </xf>
    <xf numFmtId="0" fontId="138" fillId="112" borderId="49" xfId="0" applyFont="1" applyFill="1" applyBorder="1" applyAlignment="1">
      <alignment horizontal="center" vertical="center"/>
    </xf>
    <xf numFmtId="0" fontId="138" fillId="112" borderId="231" xfId="0" applyFont="1" applyFill="1" applyBorder="1" applyAlignment="1">
      <alignment horizontal="center" vertical="center"/>
    </xf>
    <xf numFmtId="187" fontId="135" fillId="5" borderId="4" xfId="2" applyNumberFormat="1" applyFont="1" applyFill="1" applyBorder="1" applyAlignment="1">
      <alignment horizontal="center" vertical="center"/>
    </xf>
    <xf numFmtId="3" fontId="138" fillId="110" borderId="4" xfId="2" applyNumberFormat="1" applyFont="1" applyFill="1" applyBorder="1" applyAlignment="1">
      <alignment horizontal="center" vertical="center" wrapText="1"/>
    </xf>
    <xf numFmtId="187" fontId="135" fillId="0" borderId="310" xfId="2" applyNumberFormat="1" applyFont="1" applyFill="1" applyBorder="1" applyAlignment="1">
      <alignment horizontal="center" vertical="center"/>
    </xf>
    <xf numFmtId="3" fontId="138" fillId="0" borderId="310" xfId="2" applyNumberFormat="1" applyFont="1" applyFill="1" applyBorder="1" applyAlignment="1">
      <alignment horizontal="center" vertical="center" wrapText="1"/>
    </xf>
    <xf numFmtId="187" fontId="135" fillId="0" borderId="311" xfId="2" applyNumberFormat="1" applyFont="1" applyFill="1" applyBorder="1" applyAlignment="1">
      <alignment horizontal="center" vertical="center"/>
    </xf>
    <xf numFmtId="3" fontId="138" fillId="0" borderId="311" xfId="2" applyNumberFormat="1" applyFont="1" applyFill="1" applyBorder="1" applyAlignment="1">
      <alignment horizontal="center" vertical="center" wrapText="1"/>
    </xf>
    <xf numFmtId="0" fontId="138" fillId="110" borderId="296" xfId="0" quotePrefix="1" applyFont="1" applyFill="1" applyBorder="1" applyAlignment="1">
      <alignment horizontal="center" vertical="center"/>
    </xf>
    <xf numFmtId="2" fontId="26" fillId="7" borderId="23" xfId="0" quotePrefix="1" applyNumberFormat="1" applyFont="1" applyFill="1" applyBorder="1" applyAlignment="1">
      <alignment horizontal="center" vertical="center"/>
    </xf>
    <xf numFmtId="183" fontId="24" fillId="0" borderId="18" xfId="2" applyNumberFormat="1" applyFont="1" applyFill="1" applyBorder="1" applyAlignment="1">
      <alignment horizontal="center" vertical="center"/>
    </xf>
    <xf numFmtId="183" fontId="138" fillId="110" borderId="316" xfId="2" applyNumberFormat="1" applyFont="1" applyFill="1" applyBorder="1" applyAlignment="1">
      <alignment horizontal="center" vertical="center"/>
    </xf>
    <xf numFmtId="183" fontId="24" fillId="0" borderId="310" xfId="2" applyNumberFormat="1" applyFont="1" applyFill="1" applyBorder="1" applyAlignment="1">
      <alignment horizontal="center" vertical="center"/>
    </xf>
    <xf numFmtId="178" fontId="24" fillId="0" borderId="310" xfId="2" applyNumberFormat="1" applyFont="1" applyFill="1" applyBorder="1" applyAlignment="1">
      <alignment horizontal="center" vertical="center"/>
    </xf>
    <xf numFmtId="187" fontId="135" fillId="0" borderId="116" xfId="2" applyNumberFormat="1" applyFont="1" applyFill="1" applyBorder="1" applyAlignment="1">
      <alignment horizontal="center" vertical="center"/>
    </xf>
    <xf numFmtId="183" fontId="24" fillId="0" borderId="23" xfId="2" applyNumberFormat="1" applyFont="1" applyFill="1" applyBorder="1" applyAlignment="1">
      <alignment horizontal="center" vertical="center"/>
    </xf>
    <xf numFmtId="2" fontId="32" fillId="0" borderId="322" xfId="0" applyNumberFormat="1" applyFont="1" applyFill="1" applyBorder="1" applyAlignment="1">
      <alignment horizontal="center" vertical="center"/>
    </xf>
    <xf numFmtId="38" fontId="135" fillId="0" borderId="37" xfId="2" applyNumberFormat="1" applyFont="1" applyBorder="1" applyAlignment="1">
      <alignment horizontal="center" vertical="center"/>
    </xf>
    <xf numFmtId="0" fontId="138" fillId="112" borderId="280" xfId="0" applyFont="1" applyFill="1" applyBorder="1" applyAlignment="1">
      <alignment horizontal="center" vertical="center"/>
    </xf>
    <xf numFmtId="2" fontId="32" fillId="0" borderId="313" xfId="0" applyNumberFormat="1" applyFont="1" applyBorder="1" applyAlignment="1">
      <alignment horizontal="center" vertical="center"/>
    </xf>
    <xf numFmtId="0" fontId="139" fillId="112" borderId="290" xfId="0" applyFont="1" applyFill="1" applyBorder="1" applyAlignment="1">
      <alignment horizontal="center" vertical="center" wrapText="1"/>
    </xf>
    <xf numFmtId="183" fontId="24" fillId="0" borderId="325" xfId="2" applyNumberFormat="1" applyFont="1" applyFill="1" applyBorder="1" applyAlignment="1">
      <alignment horizontal="center" vertical="center"/>
    </xf>
    <xf numFmtId="183" fontId="32" fillId="0" borderId="303" xfId="0" applyNumberFormat="1" applyFont="1" applyBorder="1" applyAlignment="1">
      <alignment horizontal="center" vertical="center"/>
    </xf>
    <xf numFmtId="183" fontId="32" fillId="0" borderId="293" xfId="0" applyNumberFormat="1" applyFont="1" applyBorder="1" applyAlignment="1">
      <alignment horizontal="center" vertical="center"/>
    </xf>
    <xf numFmtId="3" fontId="32" fillId="0" borderId="309" xfId="2" applyNumberFormat="1" applyFont="1" applyBorder="1" applyAlignment="1">
      <alignment horizontal="center" vertical="center"/>
    </xf>
    <xf numFmtId="3" fontId="32" fillId="10" borderId="192" xfId="2" applyNumberFormat="1" applyFont="1" applyFill="1" applyBorder="1" applyAlignment="1">
      <alignment horizontal="center" vertical="center"/>
    </xf>
    <xf numFmtId="183" fontId="32" fillId="0" borderId="208" xfId="0" applyNumberFormat="1" applyFont="1" applyBorder="1" applyAlignment="1">
      <alignment horizontal="center" vertical="center"/>
    </xf>
    <xf numFmtId="183" fontId="32" fillId="0" borderId="336" xfId="0" applyNumberFormat="1" applyFont="1" applyBorder="1" applyAlignment="1">
      <alignment horizontal="center" vertical="center"/>
    </xf>
    <xf numFmtId="183" fontId="24" fillId="0" borderId="16" xfId="2" applyNumberFormat="1" applyFont="1" applyFill="1" applyBorder="1" applyAlignment="1">
      <alignment horizontal="center" vertical="center"/>
    </xf>
    <xf numFmtId="226" fontId="32" fillId="0" borderId="211" xfId="2" applyNumberFormat="1" applyFont="1" applyFill="1" applyBorder="1" applyAlignment="1">
      <alignment horizontal="center" vertical="center"/>
    </xf>
    <xf numFmtId="226" fontId="32" fillId="0" borderId="212" xfId="2" applyNumberFormat="1" applyFont="1" applyFill="1" applyBorder="1" applyAlignment="1">
      <alignment horizontal="center" vertical="center"/>
    </xf>
    <xf numFmtId="178" fontId="32" fillId="0" borderId="212" xfId="2" applyNumberFormat="1" applyFont="1" applyFill="1" applyBorder="1" applyAlignment="1">
      <alignment horizontal="center" vertical="center"/>
    </xf>
    <xf numFmtId="185" fontId="32" fillId="0" borderId="22" xfId="0" applyNumberFormat="1" applyFont="1" applyFill="1" applyBorder="1" applyAlignment="1">
      <alignment horizontal="center" vertical="center"/>
    </xf>
    <xf numFmtId="223" fontId="32" fillId="10" borderId="196" xfId="2" applyNumberFormat="1" applyFont="1" applyFill="1" applyBorder="1" applyAlignment="1">
      <alignment horizontal="center" vertical="center"/>
    </xf>
    <xf numFmtId="226" fontId="32" fillId="0" borderId="326" xfId="2" applyNumberFormat="1" applyFont="1" applyFill="1" applyBorder="1" applyAlignment="1">
      <alignment horizontal="center" vertical="center"/>
    </xf>
    <xf numFmtId="226" fontId="32" fillId="0" borderId="318" xfId="2" applyNumberFormat="1" applyFont="1" applyFill="1" applyBorder="1" applyAlignment="1">
      <alignment horizontal="center" vertical="center"/>
    </xf>
    <xf numFmtId="226" fontId="24" fillId="0" borderId="325" xfId="2" applyNumberFormat="1" applyFont="1" applyFill="1" applyBorder="1" applyAlignment="1">
      <alignment horizontal="center" vertical="center"/>
    </xf>
    <xf numFmtId="38" fontId="32" fillId="0" borderId="322" xfId="2" applyNumberFormat="1" applyFont="1" applyFill="1" applyBorder="1" applyAlignment="1">
      <alignment horizontal="center" vertical="center"/>
    </xf>
    <xf numFmtId="223" fontId="32" fillId="0" borderId="322" xfId="2" applyNumberFormat="1" applyFont="1" applyFill="1" applyBorder="1" applyAlignment="1">
      <alignment horizontal="center" vertical="center"/>
    </xf>
    <xf numFmtId="228" fontId="32" fillId="0" borderId="99" xfId="2" applyNumberFormat="1" applyFont="1" applyFill="1" applyBorder="1" applyAlignment="1">
      <alignment horizontal="center" vertical="center"/>
    </xf>
    <xf numFmtId="183" fontId="24" fillId="0" borderId="50" xfId="2" applyNumberFormat="1" applyFont="1" applyFill="1" applyBorder="1" applyAlignment="1">
      <alignment horizontal="center" vertical="center"/>
    </xf>
    <xf numFmtId="183" fontId="24" fillId="0" borderId="291" xfId="2" applyNumberFormat="1" applyFont="1" applyFill="1" applyBorder="1" applyAlignment="1">
      <alignment horizontal="center" vertical="center"/>
    </xf>
    <xf numFmtId="3" fontId="32" fillId="6" borderId="50" xfId="2" applyNumberFormat="1" applyFont="1" applyFill="1" applyBorder="1" applyAlignment="1">
      <alignment horizontal="center" vertical="center"/>
    </xf>
    <xf numFmtId="183" fontId="32" fillId="6" borderId="291" xfId="2" applyNumberFormat="1" applyFont="1" applyFill="1" applyBorder="1" applyAlignment="1">
      <alignment horizontal="center" vertical="center"/>
    </xf>
    <xf numFmtId="226" fontId="32" fillId="0" borderId="50" xfId="2" applyNumberFormat="1" applyFont="1" applyBorder="1" applyAlignment="1">
      <alignment horizontal="center" vertical="center"/>
    </xf>
    <xf numFmtId="0" fontId="32" fillId="0" borderId="313" xfId="0" applyFont="1" applyBorder="1" applyAlignment="1">
      <alignment horizontal="center" vertical="center"/>
    </xf>
    <xf numFmtId="0" fontId="32" fillId="0" borderId="191" xfId="0" applyFont="1" applyBorder="1" applyAlignment="1">
      <alignment horizontal="center" vertical="center"/>
    </xf>
    <xf numFmtId="3" fontId="32" fillId="0" borderId="313" xfId="0" applyNumberFormat="1" applyFont="1" applyBorder="1" applyAlignment="1">
      <alignment horizontal="center" vertical="center"/>
    </xf>
    <xf numFmtId="226" fontId="32" fillId="6" borderId="129" xfId="2" applyNumberFormat="1" applyFont="1" applyFill="1" applyBorder="1" applyAlignment="1">
      <alignment horizontal="center" vertical="center"/>
    </xf>
    <xf numFmtId="226" fontId="32" fillId="6" borderId="163" xfId="2" applyNumberFormat="1" applyFont="1" applyFill="1" applyBorder="1" applyAlignment="1">
      <alignment horizontal="center" vertical="center"/>
    </xf>
    <xf numFmtId="226" fontId="32" fillId="0" borderId="10" xfId="2" applyNumberFormat="1" applyFont="1" applyFill="1" applyBorder="1" applyAlignment="1">
      <alignment horizontal="center" vertical="center"/>
    </xf>
    <xf numFmtId="226" fontId="32" fillId="0" borderId="11" xfId="2" applyNumberFormat="1" applyFont="1" applyFill="1" applyBorder="1" applyAlignment="1">
      <alignment horizontal="center" vertical="center"/>
    </xf>
    <xf numFmtId="187" fontId="32" fillId="6" borderId="301" xfId="2" applyNumberFormat="1" applyFont="1" applyFill="1" applyBorder="1" applyAlignment="1">
      <alignment horizontal="center" vertical="center"/>
    </xf>
    <xf numFmtId="187" fontId="32" fillId="6" borderId="337" xfId="2" applyNumberFormat="1" applyFont="1" applyFill="1" applyBorder="1" applyAlignment="1">
      <alignment horizontal="center" vertical="center"/>
    </xf>
    <xf numFmtId="187" fontId="32" fillId="6" borderId="338" xfId="2" applyNumberFormat="1" applyFont="1" applyFill="1" applyBorder="1" applyAlignment="1">
      <alignment horizontal="center" vertical="center"/>
    </xf>
    <xf numFmtId="187" fontId="32" fillId="6" borderId="339" xfId="2" applyNumberFormat="1" applyFont="1" applyFill="1" applyBorder="1" applyAlignment="1">
      <alignment horizontal="center" vertical="center"/>
    </xf>
    <xf numFmtId="187" fontId="32" fillId="6" borderId="340" xfId="2" applyNumberFormat="1" applyFont="1" applyFill="1" applyBorder="1" applyAlignment="1">
      <alignment horizontal="center" vertical="center"/>
    </xf>
    <xf numFmtId="178" fontId="32" fillId="0" borderId="346" xfId="2" applyNumberFormat="1" applyFont="1" applyFill="1" applyBorder="1" applyAlignment="1">
      <alignment horizontal="center" vertical="center"/>
    </xf>
    <xf numFmtId="187" fontId="32" fillId="6" borderId="343" xfId="2" applyNumberFormat="1" applyFont="1" applyFill="1" applyBorder="1" applyAlignment="1">
      <alignment horizontal="center" vertical="center"/>
    </xf>
    <xf numFmtId="187" fontId="32" fillId="0" borderId="342" xfId="2" applyNumberFormat="1" applyFont="1" applyFill="1" applyBorder="1" applyAlignment="1">
      <alignment horizontal="center" vertical="center"/>
    </xf>
    <xf numFmtId="226" fontId="32" fillId="0" borderId="337" xfId="2" applyNumberFormat="1" applyFont="1" applyBorder="1" applyAlignment="1">
      <alignment horizontal="center" vertical="center"/>
    </xf>
    <xf numFmtId="0" fontId="32" fillId="0" borderId="0" xfId="0" applyFont="1" applyAlignment="1">
      <alignment horizontal="left" vertical="center"/>
    </xf>
    <xf numFmtId="187" fontId="32" fillId="0" borderId="341" xfId="0" applyNumberFormat="1" applyFont="1" applyBorder="1" applyAlignment="1">
      <alignment horizontal="center" vertical="center"/>
    </xf>
    <xf numFmtId="187" fontId="32" fillId="10" borderId="339" xfId="0" applyNumberFormat="1" applyFont="1" applyFill="1" applyBorder="1" applyAlignment="1">
      <alignment horizontal="center" vertical="center"/>
    </xf>
    <xf numFmtId="183" fontId="32" fillId="6" borderId="301" xfId="2" applyNumberFormat="1" applyFont="1" applyFill="1" applyBorder="1" applyAlignment="1">
      <alignment horizontal="center" vertical="center"/>
    </xf>
    <xf numFmtId="183" fontId="32" fillId="6" borderId="343" xfId="2" applyNumberFormat="1" applyFont="1" applyFill="1" applyBorder="1" applyAlignment="1">
      <alignment horizontal="center" vertical="center"/>
    </xf>
    <xf numFmtId="187" fontId="32" fillId="6" borderId="303" xfId="2" applyNumberFormat="1" applyFont="1" applyFill="1" applyBorder="1" applyAlignment="1">
      <alignment horizontal="center" vertical="center"/>
    </xf>
    <xf numFmtId="187" fontId="32" fillId="6" borderId="346" xfId="2" applyNumberFormat="1" applyFont="1" applyFill="1" applyBorder="1" applyAlignment="1">
      <alignment horizontal="center" vertical="center"/>
    </xf>
    <xf numFmtId="183" fontId="32" fillId="6" borderId="345" xfId="2" applyNumberFormat="1" applyFont="1" applyFill="1" applyBorder="1" applyAlignment="1">
      <alignment horizontal="center" vertical="center"/>
    </xf>
    <xf numFmtId="178" fontId="32" fillId="6" borderId="318" xfId="2" applyNumberFormat="1" applyFont="1" applyFill="1" applyBorder="1" applyAlignment="1">
      <alignment horizontal="center" vertical="center"/>
    </xf>
    <xf numFmtId="178" fontId="32" fillId="6" borderId="342" xfId="2" applyNumberFormat="1" applyFont="1" applyFill="1" applyBorder="1" applyAlignment="1">
      <alignment horizontal="center" vertical="center"/>
    </xf>
    <xf numFmtId="187" fontId="32" fillId="6" borderId="212" xfId="2" applyNumberFormat="1" applyFont="1" applyFill="1" applyBorder="1" applyAlignment="1">
      <alignment horizontal="center" vertical="center" wrapText="1"/>
    </xf>
    <xf numFmtId="187" fontId="32" fillId="6" borderId="347" xfId="2" applyNumberFormat="1" applyFont="1" applyFill="1" applyBorder="1" applyAlignment="1">
      <alignment horizontal="center" vertical="center" wrapText="1"/>
    </xf>
    <xf numFmtId="183" fontId="32" fillId="0" borderId="303" xfId="2" applyNumberFormat="1" applyFont="1" applyFill="1" applyBorder="1" applyAlignment="1">
      <alignment horizontal="center" vertical="center"/>
    </xf>
    <xf numFmtId="183" fontId="32" fillId="0" borderId="346" xfId="2" applyNumberFormat="1" applyFont="1" applyFill="1" applyBorder="1" applyAlignment="1">
      <alignment horizontal="center" vertical="center"/>
    </xf>
    <xf numFmtId="183" fontId="32" fillId="0" borderId="318" xfId="2" applyNumberFormat="1" applyFont="1" applyFill="1" applyBorder="1" applyAlignment="1">
      <alignment horizontal="center" vertical="center"/>
    </xf>
    <xf numFmtId="183" fontId="32" fillId="0" borderId="342" xfId="2" applyNumberFormat="1" applyFont="1" applyFill="1" applyBorder="1" applyAlignment="1">
      <alignment horizontal="center" vertical="center"/>
    </xf>
    <xf numFmtId="183" fontId="32" fillId="6" borderId="344" xfId="2" applyNumberFormat="1" applyFont="1" applyFill="1" applyBorder="1" applyAlignment="1">
      <alignment horizontal="center" vertical="center"/>
    </xf>
    <xf numFmtId="187" fontId="32" fillId="6" borderId="349" xfId="2" applyNumberFormat="1" applyFont="1" applyFill="1" applyBorder="1" applyAlignment="1">
      <alignment horizontal="center" vertical="center"/>
    </xf>
    <xf numFmtId="183" fontId="32" fillId="6" borderId="305" xfId="0" applyNumberFormat="1" applyFont="1" applyFill="1" applyBorder="1" applyAlignment="1">
      <alignment horizontal="center" vertical="center"/>
    </xf>
    <xf numFmtId="183" fontId="32" fillId="6" borderId="346" xfId="0" applyNumberFormat="1" applyFont="1" applyFill="1" applyBorder="1" applyAlignment="1">
      <alignment horizontal="center" vertical="center"/>
    </xf>
    <xf numFmtId="178" fontId="32" fillId="6" borderId="350" xfId="0" applyNumberFormat="1" applyFont="1" applyFill="1" applyBorder="1" applyAlignment="1">
      <alignment horizontal="center" vertical="center"/>
    </xf>
    <xf numFmtId="187" fontId="32" fillId="6" borderId="212" xfId="0" applyNumberFormat="1" applyFont="1" applyFill="1" applyBorder="1" applyAlignment="1">
      <alignment horizontal="center" vertical="center"/>
    </xf>
    <xf numFmtId="187" fontId="32" fillId="6" borderId="347" xfId="0" applyNumberFormat="1" applyFont="1" applyFill="1" applyBorder="1" applyAlignment="1">
      <alignment horizontal="center" vertical="center"/>
    </xf>
    <xf numFmtId="226" fontId="24" fillId="6" borderId="305" xfId="2" applyNumberFormat="1" applyFont="1" applyFill="1" applyBorder="1" applyAlignment="1">
      <alignment horizontal="center" vertical="center"/>
    </xf>
    <xf numFmtId="226" fontId="24" fillId="6" borderId="346" xfId="2" applyNumberFormat="1" applyFont="1" applyFill="1" applyBorder="1" applyAlignment="1">
      <alignment horizontal="center" vertical="center"/>
    </xf>
    <xf numFmtId="226" fontId="24" fillId="0" borderId="303" xfId="2" applyNumberFormat="1" applyFont="1" applyFill="1" applyBorder="1" applyAlignment="1">
      <alignment horizontal="center" vertical="center"/>
    </xf>
    <xf numFmtId="226" fontId="24" fillId="0" borderId="346" xfId="2" applyNumberFormat="1" applyFont="1" applyFill="1" applyBorder="1" applyAlignment="1">
      <alignment horizontal="center" vertical="center"/>
    </xf>
    <xf numFmtId="187" fontId="32" fillId="0" borderId="318" xfId="2" applyNumberFormat="1" applyFont="1" applyFill="1" applyBorder="1" applyAlignment="1">
      <alignment horizontal="center" vertical="center"/>
    </xf>
    <xf numFmtId="187" fontId="32" fillId="6" borderId="344" xfId="2" applyNumberFormat="1" applyFont="1" applyFill="1" applyBorder="1" applyAlignment="1">
      <alignment horizontal="center" vertical="center"/>
    </xf>
    <xf numFmtId="187" fontId="32" fillId="6" borderId="347" xfId="2" applyNumberFormat="1" applyFont="1" applyFill="1" applyBorder="1" applyAlignment="1">
      <alignment horizontal="center" vertical="center"/>
    </xf>
    <xf numFmtId="187" fontId="32" fillId="6" borderId="318" xfId="2" applyNumberFormat="1" applyFont="1" applyFill="1" applyBorder="1" applyAlignment="1">
      <alignment horizontal="center" vertical="center"/>
    </xf>
    <xf numFmtId="187" fontId="32" fillId="6" borderId="342" xfId="2" applyNumberFormat="1" applyFont="1" applyFill="1" applyBorder="1" applyAlignment="1">
      <alignment horizontal="center" vertical="center"/>
    </xf>
    <xf numFmtId="187" fontId="135" fillId="6" borderId="169" xfId="0" applyNumberFormat="1" applyFont="1" applyFill="1" applyBorder="1" applyAlignment="1">
      <alignment horizontal="center" vertical="center"/>
    </xf>
    <xf numFmtId="187" fontId="135" fillId="6" borderId="113" xfId="0" applyNumberFormat="1" applyFont="1" applyFill="1" applyBorder="1" applyAlignment="1">
      <alignment horizontal="center" vertical="center"/>
    </xf>
    <xf numFmtId="187" fontId="135" fillId="6" borderId="348" xfId="0" applyNumberFormat="1" applyFont="1" applyFill="1" applyBorder="1" applyAlignment="1">
      <alignment horizontal="center" vertical="center"/>
    </xf>
    <xf numFmtId="1" fontId="32" fillId="0" borderId="18" xfId="0" applyNumberFormat="1" applyFont="1" applyFill="1" applyBorder="1" applyAlignment="1">
      <alignment horizontal="center" vertical="center"/>
    </xf>
    <xf numFmtId="0" fontId="138" fillId="110" borderId="339" xfId="0" quotePrefix="1" applyFont="1" applyFill="1" applyBorder="1" applyAlignment="1">
      <alignment horizontal="center" vertical="center"/>
    </xf>
    <xf numFmtId="3" fontId="32" fillId="0" borderId="339" xfId="0" applyNumberFormat="1" applyFont="1" applyBorder="1" applyAlignment="1">
      <alignment horizontal="center" vertical="center"/>
    </xf>
    <xf numFmtId="2" fontId="32" fillId="0" borderId="339" xfId="0" applyNumberFormat="1" applyFont="1" applyBorder="1" applyAlignment="1">
      <alignment horizontal="center" vertical="center"/>
    </xf>
    <xf numFmtId="2" fontId="32" fillId="0" borderId="339" xfId="0" applyNumberFormat="1" applyFont="1" applyFill="1" applyBorder="1" applyAlignment="1">
      <alignment horizontal="center" vertical="center"/>
    </xf>
    <xf numFmtId="1" fontId="32" fillId="0" borderId="339" xfId="0" applyNumberFormat="1" applyFont="1" applyFill="1" applyBorder="1" applyAlignment="1">
      <alignment horizontal="center" vertical="center"/>
    </xf>
    <xf numFmtId="177" fontId="32" fillId="0" borderId="339" xfId="0" applyNumberFormat="1" applyFont="1" applyBorder="1" applyAlignment="1">
      <alignment horizontal="center" vertical="center"/>
    </xf>
    <xf numFmtId="177" fontId="32" fillId="0" borderId="351" xfId="0" applyNumberFormat="1" applyFont="1" applyBorder="1" applyAlignment="1">
      <alignment horizontal="center" vertical="center"/>
    </xf>
    <xf numFmtId="2" fontId="133" fillId="0" borderId="352" xfId="0" applyNumberFormat="1" applyFont="1" applyBorder="1" applyAlignment="1">
      <alignment horizontal="center" vertical="center" wrapText="1" readingOrder="1"/>
    </xf>
    <xf numFmtId="0" fontId="138" fillId="110" borderId="340" xfId="0" quotePrefix="1" applyFont="1" applyFill="1" applyBorder="1" applyAlignment="1">
      <alignment horizontal="center" vertical="center"/>
    </xf>
    <xf numFmtId="2" fontId="32" fillId="0" borderId="340" xfId="0" applyNumberFormat="1" applyFont="1" applyBorder="1" applyAlignment="1">
      <alignment horizontal="center" vertical="center"/>
    </xf>
    <xf numFmtId="2" fontId="32" fillId="0" borderId="340" xfId="0" applyNumberFormat="1" applyFont="1" applyFill="1" applyBorder="1" applyAlignment="1">
      <alignment horizontal="center" vertical="center"/>
    </xf>
    <xf numFmtId="187" fontId="32" fillId="0" borderId="339" xfId="2" applyNumberFormat="1" applyFont="1" applyBorder="1" applyAlignment="1">
      <alignment horizontal="center" vertical="center"/>
    </xf>
    <xf numFmtId="183" fontId="32" fillId="0" borderId="339" xfId="2" applyNumberFormat="1" applyFont="1" applyBorder="1" applyAlignment="1">
      <alignment horizontal="center" vertical="center"/>
    </xf>
    <xf numFmtId="226" fontId="32" fillId="0" borderId="339" xfId="2" applyNumberFormat="1" applyFont="1" applyBorder="1" applyAlignment="1">
      <alignment horizontal="center" vertical="center"/>
    </xf>
    <xf numFmtId="226" fontId="32" fillId="6" borderId="339" xfId="2" applyNumberFormat="1" applyFont="1" applyFill="1" applyBorder="1" applyAlignment="1">
      <alignment horizontal="center" vertical="center"/>
    </xf>
    <xf numFmtId="187" fontId="32" fillId="0" borderId="339" xfId="2" applyNumberFormat="1" applyFont="1" applyFill="1" applyBorder="1" applyAlignment="1">
      <alignment horizontal="center" vertical="center"/>
    </xf>
    <xf numFmtId="187" fontId="32" fillId="0" borderId="340" xfId="2" applyNumberFormat="1" applyFont="1" applyBorder="1" applyAlignment="1">
      <alignment horizontal="center" vertical="center"/>
    </xf>
    <xf numFmtId="183" fontId="32" fillId="0" borderId="340" xfId="2" applyNumberFormat="1" applyFont="1" applyBorder="1" applyAlignment="1">
      <alignment horizontal="center" vertical="center"/>
    </xf>
    <xf numFmtId="226" fontId="32" fillId="0" borderId="340" xfId="2" applyNumberFormat="1" applyFont="1" applyBorder="1" applyAlignment="1">
      <alignment horizontal="center" vertical="center"/>
    </xf>
    <xf numFmtId="187" fontId="32" fillId="0" borderId="340" xfId="2" applyNumberFormat="1" applyFont="1" applyFill="1" applyBorder="1" applyAlignment="1">
      <alignment horizontal="center" vertical="center"/>
    </xf>
    <xf numFmtId="3" fontId="32" fillId="0" borderId="309" xfId="2" applyNumberFormat="1" applyFont="1" applyFill="1" applyBorder="1" applyAlignment="1">
      <alignment horizontal="center" vertical="center"/>
    </xf>
    <xf numFmtId="226" fontId="32" fillId="6" borderId="141" xfId="2" applyNumberFormat="1" applyFont="1" applyFill="1" applyBorder="1" applyAlignment="1">
      <alignment horizontal="center" vertical="center"/>
    </xf>
    <xf numFmtId="226" fontId="32" fillId="6" borderId="196" xfId="2" applyNumberFormat="1" applyFont="1" applyFill="1" applyBorder="1" applyAlignment="1">
      <alignment horizontal="center" vertical="center"/>
    </xf>
    <xf numFmtId="226" fontId="32" fillId="6" borderId="145" xfId="2" applyNumberFormat="1" applyFont="1" applyFill="1" applyBorder="1" applyAlignment="1">
      <alignment horizontal="center" vertical="center"/>
    </xf>
    <xf numFmtId="187" fontId="32" fillId="0" borderId="338" xfId="2" applyNumberFormat="1" applyFont="1" applyFill="1" applyBorder="1" applyAlignment="1">
      <alignment horizontal="center" vertical="center"/>
    </xf>
    <xf numFmtId="187" fontId="24" fillId="0" borderId="325" xfId="2" applyNumberFormat="1" applyFont="1" applyFill="1" applyBorder="1" applyAlignment="1">
      <alignment horizontal="center" vertical="center"/>
    </xf>
    <xf numFmtId="226" fontId="32" fillId="6" borderId="212" xfId="2" applyNumberFormat="1" applyFont="1" applyFill="1" applyBorder="1" applyAlignment="1">
      <alignment horizontal="center" vertical="center"/>
    </xf>
    <xf numFmtId="187" fontId="32" fillId="6" borderId="353" xfId="2" applyNumberFormat="1" applyFont="1" applyFill="1" applyBorder="1" applyAlignment="1">
      <alignment horizontal="center" vertical="center"/>
    </xf>
    <xf numFmtId="38" fontId="24" fillId="109" borderId="311" xfId="2" applyNumberFormat="1" applyFont="1" applyFill="1" applyBorder="1" applyAlignment="1">
      <alignment horizontal="center" vertical="center"/>
    </xf>
    <xf numFmtId="9" fontId="24" fillId="109" borderId="311" xfId="1" applyFont="1" applyFill="1" applyBorder="1" applyAlignment="1">
      <alignment horizontal="center" vertical="center"/>
    </xf>
    <xf numFmtId="40" fontId="24" fillId="109" borderId="311" xfId="2" applyNumberFormat="1" applyFont="1" applyFill="1" applyBorder="1" applyAlignment="1">
      <alignment horizontal="center" vertical="center"/>
    </xf>
    <xf numFmtId="38" fontId="24" fillId="109" borderId="316" xfId="2" applyNumberFormat="1" applyFont="1" applyFill="1" applyBorder="1" applyAlignment="1">
      <alignment horizontal="center" vertical="center"/>
    </xf>
    <xf numFmtId="40" fontId="24" fillId="109" borderId="316" xfId="2" applyNumberFormat="1" applyFont="1" applyFill="1" applyBorder="1" applyAlignment="1">
      <alignment horizontal="center" vertical="center"/>
    </xf>
    <xf numFmtId="178" fontId="24" fillId="109" borderId="49" xfId="2" applyNumberFormat="1" applyFont="1" applyFill="1" applyBorder="1" applyAlignment="1">
      <alignment horizontal="center" vertical="center"/>
    </xf>
    <xf numFmtId="38" fontId="24" fillId="109" borderId="49" xfId="2" applyNumberFormat="1" applyFont="1" applyFill="1" applyBorder="1" applyAlignment="1">
      <alignment horizontal="center" vertical="center"/>
    </xf>
    <xf numFmtId="9" fontId="24" fillId="109" borderId="49" xfId="1" applyFont="1" applyFill="1" applyBorder="1" applyAlignment="1">
      <alignment horizontal="center" vertical="center"/>
    </xf>
    <xf numFmtId="178" fontId="24" fillId="109" borderId="311" xfId="2" applyNumberFormat="1" applyFont="1" applyFill="1" applyBorder="1" applyAlignment="1">
      <alignment horizontal="center" vertical="center"/>
    </xf>
    <xf numFmtId="178" fontId="24" fillId="109" borderId="310" xfId="2" applyNumberFormat="1" applyFont="1" applyFill="1" applyBorder="1" applyAlignment="1">
      <alignment horizontal="center" vertical="center"/>
    </xf>
    <xf numFmtId="38" fontId="24" fillId="109" borderId="310" xfId="2" applyNumberFormat="1" applyFont="1" applyFill="1" applyBorder="1" applyAlignment="1">
      <alignment horizontal="center" vertical="center"/>
    </xf>
    <xf numFmtId="9" fontId="24" fillId="109" borderId="310" xfId="1" applyFont="1" applyFill="1" applyBorder="1" applyAlignment="1">
      <alignment horizontal="center" vertical="center"/>
    </xf>
    <xf numFmtId="178" fontId="24" fillId="109" borderId="4" xfId="2" applyNumberFormat="1" applyFont="1" applyFill="1" applyBorder="1" applyAlignment="1">
      <alignment horizontal="center" vertical="center"/>
    </xf>
    <xf numFmtId="38" fontId="24" fillId="109" borderId="4" xfId="2" applyNumberFormat="1" applyFont="1" applyFill="1" applyBorder="1" applyAlignment="1">
      <alignment horizontal="center" vertical="center"/>
    </xf>
    <xf numFmtId="9" fontId="24" fillId="109" borderId="4" xfId="1" applyFont="1" applyFill="1" applyBorder="1" applyAlignment="1">
      <alignment horizontal="center" vertical="center"/>
    </xf>
    <xf numFmtId="187" fontId="32" fillId="6" borderId="354" xfId="2" applyNumberFormat="1" applyFont="1" applyFill="1" applyBorder="1" applyAlignment="1">
      <alignment horizontal="center" vertical="center"/>
    </xf>
    <xf numFmtId="187" fontId="135" fillId="0" borderId="37" xfId="0" applyNumberFormat="1" applyFont="1" applyBorder="1" applyAlignment="1">
      <alignment horizontal="center" vertical="center"/>
    </xf>
    <xf numFmtId="3" fontId="32" fillId="0" borderId="339" xfId="2" applyNumberFormat="1" applyFont="1" applyBorder="1" applyAlignment="1">
      <alignment horizontal="center" vertical="center"/>
    </xf>
    <xf numFmtId="183" fontId="32" fillId="6" borderId="339" xfId="2" applyNumberFormat="1" applyFont="1" applyFill="1" applyBorder="1" applyAlignment="1">
      <alignment horizontal="center" vertical="center"/>
    </xf>
    <xf numFmtId="187" fontId="32" fillId="0" borderId="354" xfId="2" applyNumberFormat="1" applyFont="1" applyFill="1" applyBorder="1" applyAlignment="1">
      <alignment horizontal="center" vertical="center"/>
    </xf>
    <xf numFmtId="226" fontId="32" fillId="0" borderId="354" xfId="2" applyNumberFormat="1" applyFont="1" applyBorder="1" applyAlignment="1">
      <alignment horizontal="center" vertical="center"/>
    </xf>
    <xf numFmtId="187" fontId="32" fillId="0" borderId="354" xfId="2" applyNumberFormat="1" applyFont="1" applyBorder="1" applyAlignment="1">
      <alignment horizontal="center" vertical="center"/>
    </xf>
    <xf numFmtId="2" fontId="32" fillId="0" borderId="354" xfId="0" applyNumberFormat="1" applyFont="1" applyFill="1" applyBorder="1" applyAlignment="1">
      <alignment horizontal="center" vertical="center"/>
    </xf>
    <xf numFmtId="226" fontId="32" fillId="6" borderId="340" xfId="2" applyNumberFormat="1" applyFont="1" applyFill="1" applyBorder="1" applyAlignment="1">
      <alignment horizontal="center" vertical="center"/>
    </xf>
    <xf numFmtId="0" fontId="133" fillId="0" borderId="339" xfId="0" applyFont="1" applyBorder="1" applyAlignment="1">
      <alignment horizontal="center" vertical="center" wrapText="1"/>
    </xf>
    <xf numFmtId="0" fontId="138" fillId="110" borderId="339" xfId="0" applyFont="1" applyFill="1" applyBorder="1" applyAlignment="1">
      <alignment horizontal="center" vertical="center"/>
    </xf>
    <xf numFmtId="0" fontId="133" fillId="0" borderId="309" xfId="0" applyFont="1" applyBorder="1" applyAlignment="1">
      <alignment horizontal="center" vertical="center" wrapText="1"/>
    </xf>
    <xf numFmtId="183" fontId="138" fillId="110" borderId="354" xfId="2" applyNumberFormat="1" applyFont="1" applyFill="1" applyBorder="1" applyAlignment="1">
      <alignment horizontal="center" vertical="center"/>
    </xf>
    <xf numFmtId="183" fontId="24" fillId="0" borderId="339" xfId="2" applyNumberFormat="1" applyFont="1" applyFill="1" applyBorder="1" applyAlignment="1">
      <alignment horizontal="center" vertical="center"/>
    </xf>
    <xf numFmtId="3" fontId="32" fillId="6" borderId="339" xfId="2" applyNumberFormat="1" applyFont="1" applyFill="1" applyBorder="1" applyAlignment="1">
      <alignment horizontal="center" vertical="center"/>
    </xf>
    <xf numFmtId="3" fontId="138" fillId="110" borderId="339" xfId="2" applyNumberFormat="1" applyFont="1" applyFill="1" applyBorder="1" applyAlignment="1">
      <alignment horizontal="center" vertical="center" wrapText="1"/>
    </xf>
    <xf numFmtId="183" fontId="138" fillId="110" borderId="22" xfId="2" applyNumberFormat="1" applyFont="1" applyFill="1" applyBorder="1" applyAlignment="1">
      <alignment horizontal="center" vertical="center"/>
    </xf>
    <xf numFmtId="0" fontId="24" fillId="6" borderId="341" xfId="0" applyFont="1" applyFill="1" applyBorder="1">
      <alignment vertical="center"/>
    </xf>
    <xf numFmtId="0" fontId="24" fillId="3" borderId="123" xfId="0" applyFont="1" applyFill="1" applyBorder="1" applyAlignment="1">
      <alignment horizontal="center" vertical="center"/>
    </xf>
    <xf numFmtId="0" fontId="24" fillId="3" borderId="148" xfId="0" applyFont="1" applyFill="1" applyBorder="1" applyAlignment="1">
      <alignment horizontal="center" vertical="center"/>
    </xf>
    <xf numFmtId="0" fontId="32" fillId="3" borderId="123" xfId="0" applyFont="1" applyFill="1" applyBorder="1" applyAlignment="1">
      <alignment horizontal="center" vertical="center"/>
    </xf>
    <xf numFmtId="0" fontId="32" fillId="3" borderId="258" xfId="0" applyFont="1" applyFill="1" applyBorder="1" applyAlignment="1">
      <alignment horizontal="center" vertical="center"/>
    </xf>
    <xf numFmtId="38" fontId="24" fillId="3" borderId="148" xfId="2" applyNumberFormat="1" applyFont="1" applyFill="1" applyBorder="1" applyAlignment="1">
      <alignment horizontal="center" vertical="center"/>
    </xf>
    <xf numFmtId="0" fontId="135" fillId="6" borderId="0" xfId="0" applyFont="1" applyFill="1" applyBorder="1" applyAlignment="1">
      <alignment horizontal="center" vertical="center"/>
    </xf>
    <xf numFmtId="0" fontId="138" fillId="110" borderId="104" xfId="0" applyFont="1" applyFill="1" applyBorder="1" applyAlignment="1">
      <alignment horizontal="center" vertical="center"/>
    </xf>
    <xf numFmtId="3" fontId="24" fillId="109" borderId="4" xfId="2" applyNumberFormat="1" applyFont="1" applyFill="1" applyBorder="1" applyAlignment="1">
      <alignment horizontal="center" vertical="center" wrapText="1"/>
    </xf>
    <xf numFmtId="3" fontId="24" fillId="109" borderId="18" xfId="2" applyNumberFormat="1" applyFont="1" applyFill="1" applyBorder="1" applyAlignment="1">
      <alignment horizontal="center" vertical="center" wrapText="1"/>
    </xf>
    <xf numFmtId="3" fontId="24" fillId="109" borderId="311" xfId="2" applyNumberFormat="1" applyFont="1" applyFill="1" applyBorder="1" applyAlignment="1">
      <alignment horizontal="center" vertical="center" wrapText="1"/>
    </xf>
    <xf numFmtId="3" fontId="24" fillId="109" borderId="49" xfId="2" applyNumberFormat="1" applyFont="1" applyFill="1" applyBorder="1" applyAlignment="1">
      <alignment horizontal="center" vertical="center" wrapText="1"/>
    </xf>
    <xf numFmtId="3" fontId="24" fillId="109" borderId="22" xfId="2" applyNumberFormat="1" applyFont="1" applyFill="1" applyBorder="1" applyAlignment="1">
      <alignment horizontal="center" vertical="center" wrapText="1"/>
    </xf>
    <xf numFmtId="0" fontId="138" fillId="112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83" fontId="32" fillId="0" borderId="192" xfId="2" applyNumberFormat="1" applyFont="1" applyFill="1" applyBorder="1" applyAlignment="1">
      <alignment horizontal="center" vertical="center"/>
    </xf>
    <xf numFmtId="187" fontId="32" fillId="0" borderId="178" xfId="2" applyNumberFormat="1" applyFont="1" applyFill="1" applyBorder="1" applyAlignment="1">
      <alignment horizontal="center" vertical="center"/>
    </xf>
    <xf numFmtId="183" fontId="32" fillId="0" borderId="255" xfId="2" applyNumberFormat="1" applyFont="1" applyFill="1" applyBorder="1" applyAlignment="1">
      <alignment horizontal="center" vertical="center"/>
    </xf>
    <xf numFmtId="178" fontId="32" fillId="0" borderId="204" xfId="0" applyNumberFormat="1" applyFont="1" applyFill="1" applyBorder="1" applyAlignment="1">
      <alignment horizontal="center" vertical="center"/>
    </xf>
    <xf numFmtId="185" fontId="32" fillId="0" borderId="339" xfId="0" applyNumberFormat="1" applyFont="1" applyFill="1" applyBorder="1" applyAlignment="1">
      <alignment horizontal="center" vertical="center"/>
    </xf>
    <xf numFmtId="4" fontId="32" fillId="6" borderId="339" xfId="2" applyNumberFormat="1" applyFont="1" applyFill="1" applyBorder="1" applyAlignment="1">
      <alignment horizontal="center" vertical="center"/>
    </xf>
    <xf numFmtId="179" fontId="32" fillId="6" borderId="18" xfId="2" applyNumberFormat="1" applyFont="1" applyFill="1" applyBorder="1" applyAlignment="1">
      <alignment horizontal="center" vertical="center"/>
    </xf>
    <xf numFmtId="226" fontId="32" fillId="0" borderId="16" xfId="2" applyNumberFormat="1" applyFont="1" applyFill="1" applyBorder="1" applyAlignment="1">
      <alignment horizontal="center" vertical="center"/>
    </xf>
    <xf numFmtId="226" fontId="24" fillId="0" borderId="338" xfId="2" applyNumberFormat="1" applyFont="1" applyFill="1" applyBorder="1" applyAlignment="1">
      <alignment horizontal="center" vertical="center"/>
    </xf>
    <xf numFmtId="226" fontId="32" fillId="6" borderId="191" xfId="2" applyNumberFormat="1" applyFont="1" applyFill="1" applyBorder="1" applyAlignment="1">
      <alignment horizontal="center" vertical="center" wrapText="1"/>
    </xf>
    <xf numFmtId="228" fontId="24" fillId="0" borderId="99" xfId="2" applyNumberFormat="1" applyFont="1" applyFill="1" applyBorder="1" applyAlignment="1">
      <alignment horizontal="center" vertical="center"/>
    </xf>
    <xf numFmtId="178" fontId="24" fillId="0" borderId="338" xfId="2" applyNumberFormat="1" applyFont="1" applyFill="1" applyBorder="1" applyAlignment="1">
      <alignment horizontal="center" vertical="center"/>
    </xf>
    <xf numFmtId="226" fontId="32" fillId="6" borderId="58" xfId="2" applyNumberFormat="1" applyFont="1" applyFill="1" applyBorder="1" applyAlignment="1">
      <alignment horizontal="center" vertical="center"/>
    </xf>
    <xf numFmtId="187" fontId="32" fillId="6" borderId="291" xfId="2" applyNumberFormat="1" applyFont="1" applyFill="1" applyBorder="1" applyAlignment="1">
      <alignment horizontal="center" vertical="center"/>
    </xf>
    <xf numFmtId="187" fontId="32" fillId="0" borderId="99" xfId="2" applyNumberFormat="1" applyFont="1" applyFill="1" applyBorder="1" applyAlignment="1">
      <alignment horizontal="center" vertical="center"/>
    </xf>
    <xf numFmtId="187" fontId="32" fillId="0" borderId="115" xfId="0" applyNumberFormat="1" applyFont="1" applyBorder="1" applyAlignment="1">
      <alignment horizontal="center" vertical="center"/>
    </xf>
    <xf numFmtId="178" fontId="32" fillId="0" borderId="23" xfId="0" applyNumberFormat="1" applyFont="1" applyFill="1" applyBorder="1" applyAlignment="1">
      <alignment horizontal="center" vertical="center"/>
    </xf>
    <xf numFmtId="178" fontId="32" fillId="0" borderId="340" xfId="0" applyNumberFormat="1" applyFont="1" applyFill="1" applyBorder="1" applyAlignment="1">
      <alignment horizontal="center" vertical="center"/>
    </xf>
    <xf numFmtId="187" fontId="32" fillId="0" borderId="145" xfId="2" applyNumberFormat="1" applyFont="1" applyBorder="1" applyAlignment="1">
      <alignment horizontal="center" vertical="center"/>
    </xf>
    <xf numFmtId="187" fontId="32" fillId="0" borderId="50" xfId="2" applyNumberFormat="1" applyFont="1" applyBorder="1" applyAlignment="1">
      <alignment horizontal="center" vertical="center"/>
    </xf>
    <xf numFmtId="226" fontId="32" fillId="0" borderId="99" xfId="2" applyNumberFormat="1" applyFont="1" applyBorder="1" applyAlignment="1">
      <alignment horizontal="center" vertical="center"/>
    </xf>
    <xf numFmtId="178" fontId="24" fillId="0" borderId="291" xfId="2" applyNumberFormat="1" applyFont="1" applyFill="1" applyBorder="1" applyAlignment="1">
      <alignment horizontal="center" vertical="center"/>
    </xf>
    <xf numFmtId="183" fontId="24" fillId="0" borderId="290" xfId="2" applyNumberFormat="1" applyFont="1" applyFill="1" applyBorder="1" applyAlignment="1">
      <alignment horizontal="center" vertical="center"/>
    </xf>
    <xf numFmtId="226" fontId="32" fillId="6" borderId="50" xfId="2" applyNumberFormat="1" applyFont="1" applyFill="1" applyBorder="1" applyAlignment="1">
      <alignment horizontal="center" vertical="center"/>
    </xf>
    <xf numFmtId="226" fontId="32" fillId="6" borderId="338" xfId="2" applyNumberFormat="1" applyFont="1" applyFill="1" applyBorder="1" applyAlignment="1">
      <alignment horizontal="center" vertical="center"/>
    </xf>
    <xf numFmtId="226" fontId="32" fillId="6" borderId="291" xfId="2" applyNumberFormat="1" applyFont="1" applyFill="1" applyBorder="1" applyAlignment="1">
      <alignment horizontal="center" vertical="center"/>
    </xf>
    <xf numFmtId="187" fontId="32" fillId="6" borderId="290" xfId="2" applyNumberFormat="1" applyFont="1" applyFill="1" applyBorder="1" applyAlignment="1">
      <alignment horizontal="center" vertical="center"/>
    </xf>
    <xf numFmtId="187" fontId="32" fillId="6" borderId="99" xfId="2" applyNumberFormat="1" applyFont="1" applyFill="1" applyBorder="1" applyAlignment="1">
      <alignment horizontal="center" vertical="center"/>
    </xf>
    <xf numFmtId="38" fontId="135" fillId="0" borderId="115" xfId="2" applyNumberFormat="1" applyFont="1" applyBorder="1" applyAlignment="1">
      <alignment horizontal="center" vertical="center"/>
    </xf>
    <xf numFmtId="178" fontId="32" fillId="0" borderId="354" xfId="2" applyNumberFormat="1" applyFont="1" applyBorder="1" applyAlignment="1">
      <alignment horizontal="center" vertical="center"/>
    </xf>
    <xf numFmtId="183" fontId="32" fillId="6" borderId="37" xfId="2" applyNumberFormat="1" applyFont="1" applyFill="1" applyBorder="1" applyAlignment="1">
      <alignment horizontal="center" vertical="center" wrapText="1"/>
    </xf>
    <xf numFmtId="178" fontId="32" fillId="0" borderId="0" xfId="2" applyNumberFormat="1" applyFont="1" applyFill="1" applyBorder="1" applyAlignment="1">
      <alignment horizontal="center" vertical="center" wrapText="1"/>
    </xf>
    <xf numFmtId="183" fontId="32" fillId="6" borderId="145" xfId="2" applyNumberFormat="1" applyFont="1" applyFill="1" applyBorder="1" applyAlignment="1">
      <alignment horizontal="center" vertical="center"/>
    </xf>
    <xf numFmtId="187" fontId="32" fillId="6" borderId="16" xfId="2" applyNumberFormat="1" applyFont="1" applyFill="1" applyBorder="1" applyAlignment="1">
      <alignment horizontal="center" vertical="center"/>
    </xf>
    <xf numFmtId="183" fontId="32" fillId="0" borderId="99" xfId="2" applyNumberFormat="1" applyFont="1" applyBorder="1" applyAlignment="1">
      <alignment horizontal="center" vertical="center"/>
    </xf>
    <xf numFmtId="226" fontId="32" fillId="6" borderId="115" xfId="2" applyNumberFormat="1" applyFont="1" applyFill="1" applyBorder="1" applyAlignment="1">
      <alignment horizontal="center" vertical="center" wrapText="1"/>
    </xf>
    <xf numFmtId="226" fontId="32" fillId="0" borderId="280" xfId="2" applyNumberFormat="1" applyFont="1" applyFill="1" applyBorder="1" applyAlignment="1">
      <alignment horizontal="center" vertical="center"/>
    </xf>
    <xf numFmtId="183" fontId="32" fillId="6" borderId="50" xfId="2" applyNumberFormat="1" applyFont="1" applyFill="1" applyBorder="1" applyAlignment="1">
      <alignment horizontal="center" vertical="center"/>
    </xf>
    <xf numFmtId="178" fontId="32" fillId="6" borderId="115" xfId="2" quotePrefix="1" applyNumberFormat="1" applyFont="1" applyFill="1" applyBorder="1" applyAlignment="1">
      <alignment horizontal="center" vertical="center"/>
    </xf>
    <xf numFmtId="187" fontId="135" fillId="0" borderId="115" xfId="0" applyNumberFormat="1" applyFont="1" applyBorder="1" applyAlignment="1">
      <alignment horizontal="center" vertical="center"/>
    </xf>
    <xf numFmtId="187" fontId="24" fillId="0" borderId="313" xfId="2" applyNumberFormat="1" applyFont="1" applyFill="1" applyBorder="1" applyAlignment="1">
      <alignment horizontal="center" vertical="center"/>
    </xf>
    <xf numFmtId="187" fontId="32" fillId="6" borderId="280" xfId="2" applyNumberFormat="1" applyFont="1" applyFill="1" applyBorder="1" applyAlignment="1">
      <alignment horizontal="center" vertical="center"/>
    </xf>
    <xf numFmtId="178" fontId="32" fillId="6" borderId="290" xfId="2" applyNumberFormat="1" applyFont="1" applyFill="1" applyBorder="1" applyAlignment="1">
      <alignment horizontal="center" vertical="center"/>
    </xf>
    <xf numFmtId="183" fontId="24" fillId="0" borderId="338" xfId="2" applyNumberFormat="1" applyFont="1" applyFill="1" applyBorder="1" applyAlignment="1">
      <alignment horizontal="center" vertical="center"/>
    </xf>
    <xf numFmtId="226" fontId="32" fillId="0" borderId="338" xfId="2" applyNumberFormat="1" applyFont="1" applyFill="1" applyBorder="1" applyAlignment="1">
      <alignment horizontal="center" vertical="center"/>
    </xf>
    <xf numFmtId="178" fontId="32" fillId="6" borderId="191" xfId="2" applyNumberFormat="1" applyFont="1" applyFill="1" applyBorder="1" applyAlignment="1">
      <alignment horizontal="center" vertical="center"/>
    </xf>
    <xf numFmtId="187" fontId="135" fillId="6" borderId="115" xfId="0" applyNumberFormat="1" applyFont="1" applyFill="1" applyBorder="1" applyAlignment="1">
      <alignment horizontal="center" vertical="center"/>
    </xf>
    <xf numFmtId="0" fontId="138" fillId="112" borderId="341" xfId="0" applyFont="1" applyFill="1" applyBorder="1" applyAlignment="1">
      <alignment horizontal="center" vertical="center"/>
    </xf>
    <xf numFmtId="41" fontId="139" fillId="112" borderId="341" xfId="2" applyFont="1" applyFill="1" applyBorder="1" applyAlignment="1">
      <alignment horizontal="center" vertical="center"/>
    </xf>
    <xf numFmtId="187" fontId="135" fillId="5" borderId="341" xfId="2" applyNumberFormat="1" applyFont="1" applyFill="1" applyBorder="1" applyAlignment="1">
      <alignment horizontal="center" vertical="center"/>
    </xf>
    <xf numFmtId="3" fontId="138" fillId="110" borderId="341" xfId="2" applyNumberFormat="1" applyFont="1" applyFill="1" applyBorder="1" applyAlignment="1">
      <alignment horizontal="center" vertical="center" wrapText="1"/>
    </xf>
    <xf numFmtId="3" fontId="24" fillId="109" borderId="341" xfId="2" applyNumberFormat="1" applyFont="1" applyFill="1" applyBorder="1" applyAlignment="1">
      <alignment horizontal="center" vertical="center" wrapText="1"/>
    </xf>
    <xf numFmtId="3" fontId="24" fillId="109" borderId="339" xfId="2" applyNumberFormat="1" applyFont="1" applyFill="1" applyBorder="1" applyAlignment="1">
      <alignment horizontal="center" vertical="center" wrapText="1"/>
    </xf>
    <xf numFmtId="178" fontId="24" fillId="109" borderId="341" xfId="2" applyNumberFormat="1" applyFont="1" applyFill="1" applyBorder="1" applyAlignment="1">
      <alignment horizontal="center" vertical="center"/>
    </xf>
    <xf numFmtId="38" fontId="24" fillId="109" borderId="341" xfId="2" applyNumberFormat="1" applyFont="1" applyFill="1" applyBorder="1" applyAlignment="1">
      <alignment horizontal="center" vertical="center"/>
    </xf>
    <xf numFmtId="9" fontId="24" fillId="109" borderId="341" xfId="1" applyFont="1" applyFill="1" applyBorder="1" applyAlignment="1">
      <alignment horizontal="center" vertical="center"/>
    </xf>
    <xf numFmtId="183" fontId="24" fillId="0" borderId="22" xfId="2" applyNumberFormat="1" applyFont="1" applyBorder="1" applyAlignment="1">
      <alignment horizontal="center" vertical="center"/>
    </xf>
    <xf numFmtId="0" fontId="24" fillId="0" borderId="339" xfId="0" applyFont="1" applyBorder="1" applyAlignment="1">
      <alignment horizontal="center" vertical="center"/>
    </xf>
    <xf numFmtId="183" fontId="24" fillId="6" borderId="114" xfId="2" applyNumberFormat="1" applyFont="1" applyFill="1" applyBorder="1" applyAlignment="1">
      <alignment horizontal="center" vertical="center"/>
    </xf>
    <xf numFmtId="0" fontId="138" fillId="110" borderId="322" xfId="0" applyFont="1" applyFill="1" applyBorder="1" applyAlignment="1">
      <alignment horizontal="center" vertical="center"/>
    </xf>
    <xf numFmtId="183" fontId="138" fillId="110" borderId="322" xfId="0" applyNumberFormat="1" applyFont="1" applyFill="1" applyBorder="1" applyAlignment="1">
      <alignment horizontal="center" vertical="center"/>
    </xf>
    <xf numFmtId="183" fontId="143" fillId="6" borderId="22" xfId="2" applyNumberFormat="1" applyFont="1" applyFill="1" applyBorder="1" applyAlignment="1">
      <alignment horizontal="center" vertical="center" wrapText="1"/>
    </xf>
    <xf numFmtId="0" fontId="32" fillId="108" borderId="0" xfId="0" applyFont="1" applyFill="1">
      <alignment vertical="center"/>
    </xf>
    <xf numFmtId="2" fontId="32" fillId="0" borderId="356" xfId="0" applyNumberFormat="1" applyFont="1" applyBorder="1" applyAlignment="1">
      <alignment horizontal="center" vertical="center"/>
    </xf>
    <xf numFmtId="2" fontId="32" fillId="0" borderId="357" xfId="0" applyNumberFormat="1" applyFont="1" applyBorder="1" applyAlignment="1">
      <alignment horizontal="center" vertical="center"/>
    </xf>
    <xf numFmtId="226" fontId="32" fillId="0" borderId="357" xfId="2" applyNumberFormat="1" applyFont="1" applyBorder="1" applyAlignment="1">
      <alignment horizontal="center" vertical="center"/>
    </xf>
    <xf numFmtId="187" fontId="32" fillId="0" borderId="357" xfId="2" applyNumberFormat="1" applyFont="1" applyFill="1" applyBorder="1" applyAlignment="1">
      <alignment horizontal="center" vertical="center"/>
    </xf>
    <xf numFmtId="187" fontId="32" fillId="0" borderId="357" xfId="2" applyNumberFormat="1" applyFont="1" applyBorder="1" applyAlignment="1">
      <alignment horizontal="center" vertical="center"/>
    </xf>
    <xf numFmtId="223" fontId="32" fillId="0" borderId="18" xfId="0" applyNumberFormat="1" applyFont="1" applyBorder="1" applyAlignment="1">
      <alignment horizontal="center" vertical="center"/>
    </xf>
    <xf numFmtId="223" fontId="32" fillId="0" borderId="309" xfId="0" applyNumberFormat="1" applyFont="1" applyBorder="1" applyAlignment="1">
      <alignment horizontal="center" vertical="center"/>
    </xf>
    <xf numFmtId="223" fontId="32" fillId="10" borderId="192" xfId="0" applyNumberFormat="1" applyFont="1" applyFill="1" applyBorder="1" applyAlignment="1">
      <alignment horizontal="center" vertical="center"/>
    </xf>
    <xf numFmtId="223" fontId="32" fillId="0" borderId="309" xfId="0" applyNumberFormat="1" applyFont="1" applyFill="1" applyBorder="1" applyAlignment="1">
      <alignment horizontal="center" vertical="center"/>
    </xf>
    <xf numFmtId="223" fontId="32" fillId="10" borderId="3" xfId="0" applyNumberFormat="1" applyFont="1" applyFill="1" applyBorder="1" applyAlignment="1">
      <alignment horizontal="center" vertical="center"/>
    </xf>
    <xf numFmtId="226" fontId="32" fillId="6" borderId="341" xfId="2" applyNumberFormat="1" applyFont="1" applyFill="1" applyBorder="1" applyAlignment="1">
      <alignment horizontal="center" vertical="center"/>
    </xf>
    <xf numFmtId="4" fontId="32" fillId="6" borderId="341" xfId="2" applyNumberFormat="1" applyFont="1" applyFill="1" applyBorder="1" applyAlignment="1">
      <alignment horizontal="center" vertical="center"/>
    </xf>
    <xf numFmtId="38" fontId="24" fillId="6" borderId="341" xfId="2" applyNumberFormat="1" applyFont="1" applyFill="1" applyBorder="1" applyAlignment="1">
      <alignment horizontal="center" vertical="center"/>
    </xf>
    <xf numFmtId="9" fontId="24" fillId="6" borderId="341" xfId="1" applyFont="1" applyFill="1" applyBorder="1" applyAlignment="1">
      <alignment horizontal="center" vertical="center"/>
    </xf>
    <xf numFmtId="0" fontId="24" fillId="6" borderId="47" xfId="0" applyFont="1" applyFill="1" applyBorder="1">
      <alignment vertical="center"/>
    </xf>
    <xf numFmtId="183" fontId="32" fillId="6" borderId="341" xfId="2" applyNumberFormat="1" applyFont="1" applyFill="1" applyBorder="1" applyAlignment="1">
      <alignment horizontal="center" vertical="center"/>
    </xf>
    <xf numFmtId="0" fontId="138" fillId="110" borderId="356" xfId="0" applyFont="1" applyFill="1" applyBorder="1" applyAlignment="1">
      <alignment horizontal="center" vertical="center"/>
    </xf>
    <xf numFmtId="41" fontId="138" fillId="110" borderId="356" xfId="2" applyFont="1" applyFill="1" applyBorder="1" applyAlignment="1">
      <alignment horizontal="center" vertical="center"/>
    </xf>
    <xf numFmtId="226" fontId="138" fillId="110" borderId="356" xfId="2" applyNumberFormat="1" applyFont="1" applyFill="1" applyBorder="1" applyAlignment="1">
      <alignment horizontal="center" vertical="center"/>
    </xf>
    <xf numFmtId="183" fontId="138" fillId="110" borderId="356" xfId="2" applyNumberFormat="1" applyFont="1" applyFill="1" applyBorder="1" applyAlignment="1">
      <alignment horizontal="center" vertical="center"/>
    </xf>
    <xf numFmtId="183" fontId="138" fillId="110" borderId="357" xfId="2" applyNumberFormat="1" applyFont="1" applyFill="1" applyBorder="1" applyAlignment="1">
      <alignment horizontal="center" vertical="center"/>
    </xf>
    <xf numFmtId="183" fontId="138" fillId="110" borderId="358" xfId="2" applyNumberFormat="1" applyFont="1" applyFill="1" applyBorder="1" applyAlignment="1">
      <alignment horizontal="center" vertical="center"/>
    </xf>
    <xf numFmtId="38" fontId="138" fillId="110" borderId="359" xfId="2" applyNumberFormat="1" applyFont="1" applyFill="1" applyBorder="1" applyAlignment="1">
      <alignment horizontal="center" vertical="center"/>
    </xf>
    <xf numFmtId="38" fontId="138" fillId="110" borderId="356" xfId="2" applyNumberFormat="1" applyFont="1" applyFill="1" applyBorder="1" applyAlignment="1">
      <alignment horizontal="center" vertical="center"/>
    </xf>
    <xf numFmtId="38" fontId="138" fillId="110" borderId="357" xfId="2" applyNumberFormat="1" applyFont="1" applyFill="1" applyBorder="1" applyAlignment="1">
      <alignment horizontal="center" vertical="center"/>
    </xf>
    <xf numFmtId="9" fontId="138" fillId="110" borderId="358" xfId="1" applyFont="1" applyFill="1" applyBorder="1" applyAlignment="1">
      <alignment horizontal="center" vertical="center"/>
    </xf>
    <xf numFmtId="38" fontId="24" fillId="0" borderId="18" xfId="2" applyNumberFormat="1" applyFont="1" applyFill="1" applyBorder="1" applyAlignment="1">
      <alignment horizontal="center" vertical="center"/>
    </xf>
    <xf numFmtId="0" fontId="138" fillId="0" borderId="0" xfId="0" applyFont="1" applyFill="1" applyBorder="1" applyAlignment="1">
      <alignment vertical="center"/>
    </xf>
    <xf numFmtId="0" fontId="138" fillId="0" borderId="0" xfId="0" applyFont="1" applyFill="1" applyBorder="1" applyAlignment="1">
      <alignment horizontal="center" vertical="center"/>
    </xf>
    <xf numFmtId="41" fontId="138" fillId="0" borderId="0" xfId="2" applyFont="1" applyFill="1" applyBorder="1" applyAlignment="1">
      <alignment horizontal="center" vertical="center"/>
    </xf>
    <xf numFmtId="0" fontId="24" fillId="0" borderId="0" xfId="0" applyFont="1" applyFill="1" applyBorder="1">
      <alignment vertical="center"/>
    </xf>
    <xf numFmtId="38" fontId="24" fillId="0" borderId="316" xfId="2" applyNumberFormat="1" applyFont="1" applyFill="1" applyBorder="1" applyAlignment="1">
      <alignment horizontal="center" vertical="center"/>
    </xf>
    <xf numFmtId="38" fontId="24" fillId="0" borderId="307" xfId="2" applyNumberFormat="1" applyFont="1" applyFill="1" applyBorder="1" applyAlignment="1">
      <alignment horizontal="center" vertical="center"/>
    </xf>
    <xf numFmtId="183" fontId="138" fillId="110" borderId="4" xfId="2" applyNumberFormat="1" applyFont="1" applyFill="1" applyBorder="1" applyAlignment="1">
      <alignment horizontal="center" vertical="center"/>
    </xf>
    <xf numFmtId="9" fontId="24" fillId="0" borderId="341" xfId="2" applyNumberFormat="1" applyFont="1" applyFill="1" applyBorder="1" applyAlignment="1">
      <alignment horizontal="center" vertical="center"/>
    </xf>
    <xf numFmtId="38" fontId="24" fillId="0" borderId="4" xfId="2" applyNumberFormat="1" applyFont="1" applyFill="1" applyBorder="1" applyAlignment="1">
      <alignment horizontal="center" vertical="center"/>
    </xf>
    <xf numFmtId="223" fontId="24" fillId="0" borderId="9" xfId="2" applyNumberFormat="1" applyFont="1" applyFill="1" applyBorder="1" applyAlignment="1">
      <alignment horizontal="center" vertical="center"/>
    </xf>
    <xf numFmtId="223" fontId="138" fillId="110" borderId="310" xfId="2" applyNumberFormat="1" applyFont="1" applyFill="1" applyBorder="1" applyAlignment="1">
      <alignment horizontal="center" vertical="center"/>
    </xf>
    <xf numFmtId="4" fontId="24" fillId="10" borderId="22" xfId="2" applyNumberFormat="1" applyFont="1" applyFill="1" applyBorder="1" applyAlignment="1">
      <alignment horizontal="center" vertical="center"/>
    </xf>
    <xf numFmtId="4" fontId="24" fillId="10" borderId="4" xfId="2" applyNumberFormat="1" applyFont="1" applyFill="1" applyBorder="1" applyAlignment="1">
      <alignment horizontal="center" vertical="center"/>
    </xf>
    <xf numFmtId="4" fontId="24" fillId="10" borderId="49" xfId="2" applyNumberFormat="1" applyFont="1" applyFill="1" applyBorder="1" applyAlignment="1">
      <alignment horizontal="center" vertical="center"/>
    </xf>
    <xf numFmtId="183" fontId="24" fillId="10" borderId="311" xfId="2" applyNumberFormat="1" applyFont="1" applyFill="1" applyBorder="1" applyAlignment="1">
      <alignment horizontal="center" vertical="center"/>
    </xf>
    <xf numFmtId="4" fontId="24" fillId="10" borderId="311" xfId="2" applyNumberFormat="1" applyFont="1" applyFill="1" applyBorder="1" applyAlignment="1">
      <alignment horizontal="center" vertical="center"/>
    </xf>
    <xf numFmtId="4" fontId="24" fillId="10" borderId="341" xfId="2" applyNumberFormat="1" applyFont="1" applyFill="1" applyBorder="1" applyAlignment="1">
      <alignment horizontal="center" vertical="center"/>
    </xf>
    <xf numFmtId="183" fontId="24" fillId="10" borderId="341" xfId="2" applyNumberFormat="1" applyFont="1" applyFill="1" applyBorder="1" applyAlignment="1">
      <alignment horizontal="center" vertical="center"/>
    </xf>
    <xf numFmtId="4" fontId="32" fillId="10" borderId="311" xfId="2" applyNumberFormat="1" applyFont="1" applyFill="1" applyBorder="1" applyAlignment="1">
      <alignment horizontal="center" vertical="center"/>
    </xf>
    <xf numFmtId="183" fontId="24" fillId="10" borderId="49" xfId="2" applyNumberFormat="1" applyFont="1" applyFill="1" applyBorder="1" applyAlignment="1">
      <alignment horizontal="center" vertical="center"/>
    </xf>
    <xf numFmtId="183" fontId="24" fillId="10" borderId="310" xfId="2" applyNumberFormat="1" applyFont="1" applyFill="1" applyBorder="1" applyAlignment="1">
      <alignment horizontal="center" vertical="center"/>
    </xf>
    <xf numFmtId="183" fontId="24" fillId="10" borderId="18" xfId="2" applyNumberFormat="1" applyFont="1" applyFill="1" applyBorder="1" applyAlignment="1">
      <alignment horizontal="center" vertical="center"/>
    </xf>
    <xf numFmtId="183" fontId="24" fillId="10" borderId="307" xfId="2" applyNumberFormat="1" applyFont="1" applyFill="1" applyBorder="1" applyAlignment="1">
      <alignment horizontal="center" vertical="center"/>
    </xf>
    <xf numFmtId="183" fontId="24" fillId="10" borderId="22" xfId="2" applyNumberFormat="1" applyFont="1" applyFill="1" applyBorder="1" applyAlignment="1">
      <alignment horizontal="center" vertical="center"/>
    </xf>
    <xf numFmtId="183" fontId="24" fillId="10" borderId="339" xfId="2" applyNumberFormat="1" applyFont="1" applyFill="1" applyBorder="1" applyAlignment="1">
      <alignment horizontal="center" vertical="center"/>
    </xf>
    <xf numFmtId="183" fontId="24" fillId="10" borderId="311" xfId="2" applyNumberFormat="1" applyFont="1" applyFill="1" applyBorder="1" applyAlignment="1">
      <alignment horizontal="center" vertical="center" wrapText="1"/>
    </xf>
    <xf numFmtId="183" fontId="24" fillId="10" borderId="49" xfId="2" applyNumberFormat="1" applyFont="1" applyFill="1" applyBorder="1" applyAlignment="1">
      <alignment horizontal="center" vertical="center" wrapText="1"/>
    </xf>
    <xf numFmtId="9" fontId="134" fillId="110" borderId="310" xfId="1" applyFont="1" applyFill="1" applyBorder="1" applyAlignment="1">
      <alignment horizontal="center" vertical="center"/>
    </xf>
    <xf numFmtId="38" fontId="24" fillId="109" borderId="231" xfId="2" applyNumberFormat="1" applyFont="1" applyFill="1" applyBorder="1" applyAlignment="1">
      <alignment horizontal="center" vertical="center"/>
    </xf>
    <xf numFmtId="40" fontId="24" fillId="109" borderId="231" xfId="2" applyNumberFormat="1" applyFont="1" applyFill="1" applyBorder="1" applyAlignment="1">
      <alignment horizontal="center" vertical="center"/>
    </xf>
    <xf numFmtId="40" fontId="24" fillId="109" borderId="231" xfId="2" quotePrefix="1" applyNumberFormat="1" applyFont="1" applyFill="1" applyBorder="1" applyAlignment="1">
      <alignment horizontal="center" vertical="center"/>
    </xf>
    <xf numFmtId="38" fontId="24" fillId="109" borderId="231" xfId="2" quotePrefix="1" applyNumberFormat="1" applyFont="1" applyFill="1" applyBorder="1" applyAlignment="1">
      <alignment horizontal="center" vertical="center"/>
    </xf>
    <xf numFmtId="9" fontId="24" fillId="109" borderId="231" xfId="1" applyFont="1" applyFill="1" applyBorder="1" applyAlignment="1">
      <alignment horizontal="center" vertical="center"/>
    </xf>
    <xf numFmtId="38" fontId="24" fillId="109" borderId="18" xfId="2" applyNumberFormat="1" applyFont="1" applyFill="1" applyBorder="1" applyAlignment="1">
      <alignment horizontal="center" vertical="center"/>
    </xf>
    <xf numFmtId="227" fontId="24" fillId="10" borderId="311" xfId="2" applyNumberFormat="1" applyFont="1" applyFill="1" applyBorder="1" applyAlignment="1">
      <alignment horizontal="center" vertical="center"/>
    </xf>
    <xf numFmtId="227" fontId="24" fillId="10" borderId="339" xfId="2" applyNumberFormat="1" applyFont="1" applyFill="1" applyBorder="1" applyAlignment="1">
      <alignment horizontal="center" vertical="center"/>
    </xf>
    <xf numFmtId="230" fontId="32" fillId="0" borderId="0" xfId="0" applyNumberFormat="1" applyFont="1" applyAlignment="1">
      <alignment horizontal="center" vertical="center"/>
    </xf>
    <xf numFmtId="183" fontId="32" fillId="0" borderId="357" xfId="2" applyNumberFormat="1" applyFont="1" applyBorder="1" applyAlignment="1">
      <alignment horizontal="center" vertical="center"/>
    </xf>
    <xf numFmtId="187" fontId="32" fillId="6" borderId="357" xfId="2" applyNumberFormat="1" applyFont="1" applyFill="1" applyBorder="1" applyAlignment="1">
      <alignment horizontal="center" vertical="center"/>
    </xf>
    <xf numFmtId="183" fontId="32" fillId="6" borderId="357" xfId="2" applyNumberFormat="1" applyFont="1" applyFill="1" applyBorder="1" applyAlignment="1">
      <alignment horizontal="center" vertical="center"/>
    </xf>
    <xf numFmtId="2" fontId="24" fillId="0" borderId="357" xfId="0" applyNumberFormat="1" applyFont="1" applyFill="1" applyBorder="1" applyAlignment="1">
      <alignment horizontal="center" vertical="center"/>
    </xf>
    <xf numFmtId="4" fontId="32" fillId="0" borderId="357" xfId="0" applyNumberFormat="1" applyFont="1" applyBorder="1" applyAlignment="1">
      <alignment horizontal="center" vertical="center"/>
    </xf>
    <xf numFmtId="176" fontId="32" fillId="0" borderId="357" xfId="0" applyNumberFormat="1" applyFont="1" applyFill="1" applyBorder="1" applyAlignment="1">
      <alignment horizontal="center" vertical="center"/>
    </xf>
    <xf numFmtId="3" fontId="32" fillId="0" borderId="357" xfId="0" applyNumberFormat="1" applyFont="1" applyBorder="1" applyAlignment="1">
      <alignment horizontal="center" vertical="center"/>
    </xf>
    <xf numFmtId="2" fontId="32" fillId="0" borderId="357" xfId="0" applyNumberFormat="1" applyFont="1" applyFill="1" applyBorder="1" applyAlignment="1">
      <alignment horizontal="center" vertical="center"/>
    </xf>
    <xf numFmtId="0" fontId="138" fillId="110" borderId="357" xfId="0" quotePrefix="1" applyFont="1" applyFill="1" applyBorder="1" applyAlignment="1">
      <alignment horizontal="center" vertical="center"/>
    </xf>
    <xf numFmtId="3" fontId="138" fillId="110" borderId="357" xfId="2" applyNumberFormat="1" applyFont="1" applyFill="1" applyBorder="1" applyAlignment="1">
      <alignment horizontal="center" vertical="center" wrapText="1"/>
    </xf>
    <xf numFmtId="3" fontId="32" fillId="10" borderId="309" xfId="2" applyNumberFormat="1" applyFont="1" applyFill="1" applyBorder="1" applyAlignment="1">
      <alignment horizontal="center" vertical="center"/>
    </xf>
    <xf numFmtId="223" fontId="32" fillId="10" borderId="309" xfId="0" applyNumberFormat="1" applyFont="1" applyFill="1" applyBorder="1" applyAlignment="1">
      <alignment horizontal="center" vertical="center"/>
    </xf>
    <xf numFmtId="223" fontId="135" fillId="10" borderId="112" xfId="0" applyNumberFormat="1" applyFont="1" applyFill="1" applyBorder="1" applyAlignment="1">
      <alignment horizontal="center" vertical="center"/>
    </xf>
    <xf numFmtId="0" fontId="138" fillId="112" borderId="49" xfId="0" applyFont="1" applyFill="1" applyBorder="1" applyAlignment="1">
      <alignment horizontal="center" vertical="center"/>
    </xf>
    <xf numFmtId="9" fontId="24" fillId="0" borderId="4" xfId="2" applyNumberFormat="1" applyFont="1" applyFill="1" applyBorder="1" applyAlignment="1">
      <alignment horizontal="center" vertical="center"/>
    </xf>
    <xf numFmtId="187" fontId="29" fillId="10" borderId="339" xfId="0" applyNumberFormat="1" applyFont="1" applyFill="1" applyBorder="1" applyAlignment="1">
      <alignment horizontal="center" vertical="center"/>
    </xf>
    <xf numFmtId="0" fontId="138" fillId="112" borderId="358" xfId="0" applyFont="1" applyFill="1" applyBorder="1" applyAlignment="1">
      <alignment horizontal="center" vertical="center"/>
    </xf>
    <xf numFmtId="3" fontId="138" fillId="110" borderId="356" xfId="2" applyNumberFormat="1" applyFont="1" applyFill="1" applyBorder="1" applyAlignment="1">
      <alignment horizontal="center" vertical="center" wrapText="1"/>
    </xf>
    <xf numFmtId="223" fontId="138" fillId="110" borderId="335" xfId="2" applyNumberFormat="1" applyFont="1" applyFill="1" applyBorder="1" applyAlignment="1">
      <alignment horizontal="center" vertical="center"/>
    </xf>
    <xf numFmtId="183" fontId="32" fillId="6" borderId="339" xfId="2" applyNumberFormat="1" applyFont="1" applyFill="1" applyBorder="1" applyAlignment="1">
      <alignment horizontal="center" vertical="center" wrapText="1"/>
    </xf>
    <xf numFmtId="179" fontId="135" fillId="5" borderId="356" xfId="2" applyNumberFormat="1" applyFont="1" applyFill="1" applyBorder="1" applyAlignment="1">
      <alignment horizontal="center" vertical="center"/>
    </xf>
    <xf numFmtId="0" fontId="138" fillId="110" borderId="112" xfId="0" applyFont="1" applyFill="1" applyBorder="1" applyAlignment="1">
      <alignment horizontal="center" vertical="center"/>
    </xf>
    <xf numFmtId="3" fontId="32" fillId="10" borderId="339" xfId="2" applyNumberFormat="1" applyFont="1" applyFill="1" applyBorder="1" applyAlignment="1">
      <alignment horizontal="center" vertical="center"/>
    </xf>
    <xf numFmtId="3" fontId="138" fillId="0" borderId="0" xfId="2" applyNumberFormat="1" applyFont="1" applyFill="1" applyBorder="1" applyAlignment="1">
      <alignment horizontal="center" vertical="center" wrapText="1"/>
    </xf>
    <xf numFmtId="1" fontId="32" fillId="0" borderId="357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24" fillId="6" borderId="18" xfId="0" applyNumberFormat="1" applyFont="1" applyFill="1" applyBorder="1" applyAlignment="1">
      <alignment horizontal="center" vertical="center"/>
    </xf>
    <xf numFmtId="226" fontId="32" fillId="3" borderId="22" xfId="2" applyNumberFormat="1" applyFont="1" applyFill="1" applyBorder="1" applyAlignment="1">
      <alignment horizontal="center" vertical="center"/>
    </xf>
    <xf numFmtId="187" fontId="32" fillId="3" borderId="357" xfId="2" applyNumberFormat="1" applyFont="1" applyFill="1" applyBorder="1" applyAlignment="1">
      <alignment horizontal="center" vertical="center"/>
    </xf>
    <xf numFmtId="187" fontId="32" fillId="3" borderId="192" xfId="2" applyNumberFormat="1" applyFont="1" applyFill="1" applyBorder="1" applyAlignment="1">
      <alignment horizontal="center" vertical="center"/>
    </xf>
    <xf numFmtId="3" fontId="24" fillId="6" borderId="22" xfId="2" applyNumberFormat="1" applyFont="1" applyFill="1" applyBorder="1" applyAlignment="1">
      <alignment horizontal="center" vertical="center"/>
    </xf>
    <xf numFmtId="183" fontId="142" fillId="6" borderId="22" xfId="2" applyNumberFormat="1" applyFont="1" applyFill="1" applyBorder="1" applyAlignment="1">
      <alignment horizontal="center" vertical="center" wrapText="1"/>
    </xf>
    <xf numFmtId="228" fontId="32" fillId="0" borderId="27" xfId="2" applyNumberFormat="1" applyFont="1" applyFill="1" applyBorder="1" applyAlignment="1">
      <alignment horizontal="center" vertical="center" wrapText="1"/>
    </xf>
    <xf numFmtId="228" fontId="32" fillId="0" borderId="334" xfId="2" applyNumberFormat="1" applyFont="1" applyFill="1" applyBorder="1" applyAlignment="1">
      <alignment horizontal="center" vertical="center" wrapText="1"/>
    </xf>
    <xf numFmtId="228" fontId="32" fillId="0" borderId="50" xfId="0" applyNumberFormat="1" applyFont="1" applyFill="1" applyBorder="1" applyAlignment="1">
      <alignment horizontal="center" vertical="center"/>
    </xf>
    <xf numFmtId="228" fontId="32" fillId="0" borderId="291" xfId="0" applyNumberFormat="1" applyFont="1" applyFill="1" applyBorder="1" applyAlignment="1">
      <alignment horizontal="center" vertical="center"/>
    </xf>
    <xf numFmtId="231" fontId="29" fillId="10" borderId="50" xfId="0" applyNumberFormat="1" applyFont="1" applyFill="1" applyBorder="1" applyAlignment="1">
      <alignment horizontal="center" vertical="center"/>
    </xf>
    <xf numFmtId="231" fontId="29" fillId="10" borderId="291" xfId="0" applyNumberFormat="1" applyFont="1" applyFill="1" applyBorder="1" applyAlignment="1">
      <alignment horizontal="center" vertical="center"/>
    </xf>
    <xf numFmtId="183" fontId="32" fillId="0" borderId="16" xfId="0" applyNumberFormat="1" applyFont="1" applyBorder="1" applyAlignment="1">
      <alignment horizontal="center" vertical="center"/>
    </xf>
    <xf numFmtId="183" fontId="32" fillId="0" borderId="18" xfId="0" applyNumberFormat="1" applyFont="1" applyBorder="1" applyAlignment="1">
      <alignment horizontal="center" vertical="center"/>
    </xf>
    <xf numFmtId="0" fontId="139" fillId="111" borderId="361" xfId="0" applyFont="1" applyFill="1" applyBorder="1" applyAlignment="1">
      <alignment horizontal="center" vertical="center"/>
    </xf>
    <xf numFmtId="0" fontId="139" fillId="111" borderId="176" xfId="0" applyFont="1" applyFill="1" applyBorder="1" applyAlignment="1">
      <alignment horizontal="center" vertical="center"/>
    </xf>
    <xf numFmtId="3" fontId="138" fillId="110" borderId="112" xfId="2" applyNumberFormat="1" applyFont="1" applyFill="1" applyBorder="1" applyAlignment="1">
      <alignment horizontal="center" vertical="center" wrapText="1"/>
    </xf>
    <xf numFmtId="41" fontId="139" fillId="112" borderId="362" xfId="2" applyFont="1" applyFill="1" applyBorder="1" applyAlignment="1">
      <alignment horizontal="center" vertical="center"/>
    </xf>
    <xf numFmtId="3" fontId="138" fillId="110" borderId="362" xfId="2" applyNumberFormat="1" applyFont="1" applyFill="1" applyBorder="1" applyAlignment="1">
      <alignment horizontal="center" vertical="center" wrapText="1"/>
    </xf>
    <xf numFmtId="187" fontId="32" fillId="6" borderId="362" xfId="2" applyNumberFormat="1" applyFont="1" applyFill="1" applyBorder="1" applyAlignment="1">
      <alignment horizontal="center" vertical="center"/>
    </xf>
    <xf numFmtId="0" fontId="138" fillId="110" borderId="335" xfId="0" quotePrefix="1" applyFont="1" applyFill="1" applyBorder="1" applyAlignment="1">
      <alignment horizontal="center" vertical="center"/>
    </xf>
    <xf numFmtId="183" fontId="138" fillId="110" borderId="316" xfId="0" applyNumberFormat="1" applyFont="1" applyFill="1" applyBorder="1" applyAlignment="1">
      <alignment horizontal="center" vertical="center"/>
    </xf>
    <xf numFmtId="0" fontId="138" fillId="110" borderId="359" xfId="0" quotePrefix="1" applyFont="1" applyFill="1" applyBorder="1" applyAlignment="1">
      <alignment horizontal="center" vertical="center"/>
    </xf>
    <xf numFmtId="177" fontId="24" fillId="6" borderId="316" xfId="0" applyNumberFormat="1" applyFont="1" applyFill="1" applyBorder="1" applyAlignment="1">
      <alignment horizontal="center" vertical="center"/>
    </xf>
    <xf numFmtId="177" fontId="24" fillId="6" borderId="335" xfId="0" applyNumberFormat="1" applyFont="1" applyFill="1" applyBorder="1" applyAlignment="1">
      <alignment horizontal="center" vertical="center"/>
    </xf>
    <xf numFmtId="178" fontId="32" fillId="3" borderId="123" xfId="0" applyNumberFormat="1" applyFont="1" applyFill="1" applyBorder="1" applyAlignment="1">
      <alignment horizontal="center" vertical="center"/>
    </xf>
    <xf numFmtId="223" fontId="32" fillId="0" borderId="37" xfId="0" applyNumberFormat="1" applyFont="1" applyBorder="1" applyAlignment="1">
      <alignment horizontal="center" vertical="center"/>
    </xf>
    <xf numFmtId="223" fontId="32" fillId="0" borderId="114" xfId="0" applyNumberFormat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40" fillId="10" borderId="362" xfId="0" applyFont="1" applyFill="1" applyBorder="1" applyAlignment="1">
      <alignment horizontal="center" vertical="center" wrapText="1"/>
    </xf>
    <xf numFmtId="0" fontId="133" fillId="0" borderId="362" xfId="0" applyFont="1" applyBorder="1" applyAlignment="1">
      <alignment horizontal="center" vertical="center" wrapText="1"/>
    </xf>
    <xf numFmtId="0" fontId="138" fillId="110" borderId="338" xfId="0" applyFont="1" applyFill="1" applyBorder="1" applyAlignment="1">
      <alignment horizontal="center" vertical="center"/>
    </xf>
    <xf numFmtId="0" fontId="138" fillId="110" borderId="280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38" fillId="110" borderId="23" xfId="0" applyFont="1" applyFill="1" applyBorder="1" applyAlignment="1">
      <alignment horizontal="center" vertical="center"/>
    </xf>
    <xf numFmtId="0" fontId="24" fillId="6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138" fillId="110" borderId="225" xfId="0" applyFont="1" applyFill="1" applyBorder="1" applyAlignment="1">
      <alignment horizontal="center" vertical="center"/>
    </xf>
    <xf numFmtId="0" fontId="138" fillId="110" borderId="316" xfId="0" applyFont="1" applyFill="1" applyBorder="1" applyAlignment="1">
      <alignment horizontal="center" vertical="center"/>
    </xf>
    <xf numFmtId="187" fontId="32" fillId="6" borderId="364" xfId="2" applyNumberFormat="1" applyFont="1" applyFill="1" applyBorder="1" applyAlignment="1">
      <alignment horizontal="center" vertical="center"/>
    </xf>
    <xf numFmtId="183" fontId="32" fillId="6" borderId="364" xfId="2" applyNumberFormat="1" applyFont="1" applyFill="1" applyBorder="1" applyAlignment="1">
      <alignment horizontal="center" vertical="center"/>
    </xf>
    <xf numFmtId="183" fontId="32" fillId="0" borderId="337" xfId="2" applyNumberFormat="1" applyFont="1" applyBorder="1" applyAlignment="1">
      <alignment horizontal="center" vertical="center"/>
    </xf>
    <xf numFmtId="187" fontId="32" fillId="0" borderId="337" xfId="2" applyNumberFormat="1" applyFont="1" applyFill="1" applyBorder="1" applyAlignment="1">
      <alignment horizontal="center" vertical="center"/>
    </xf>
    <xf numFmtId="183" fontId="32" fillId="6" borderId="337" xfId="2" applyNumberFormat="1" applyFont="1" applyFill="1" applyBorder="1" applyAlignment="1">
      <alignment horizontal="center" vertical="center"/>
    </xf>
    <xf numFmtId="187" fontId="32" fillId="6" borderId="293" xfId="2" applyNumberFormat="1" applyFont="1" applyFill="1" applyBorder="1" applyAlignment="1">
      <alignment horizontal="center" vertical="center"/>
    </xf>
    <xf numFmtId="183" fontId="32" fillId="6" borderId="186" xfId="2" applyNumberFormat="1" applyFont="1" applyFill="1" applyBorder="1" applyAlignment="1">
      <alignment horizontal="center" vertical="center"/>
    </xf>
    <xf numFmtId="178" fontId="32" fillId="6" borderId="294" xfId="2" applyNumberFormat="1" applyFont="1" applyFill="1" applyBorder="1" applyAlignment="1">
      <alignment horizontal="center" vertical="center"/>
    </xf>
    <xf numFmtId="187" fontId="32" fillId="6" borderId="213" xfId="2" applyNumberFormat="1" applyFont="1" applyFill="1" applyBorder="1" applyAlignment="1">
      <alignment horizontal="center" vertical="center" wrapText="1"/>
    </xf>
    <xf numFmtId="183" fontId="32" fillId="6" borderId="163" xfId="2" applyNumberFormat="1" applyFont="1" applyFill="1" applyBorder="1" applyAlignment="1">
      <alignment horizontal="center" vertical="center"/>
    </xf>
    <xf numFmtId="183" fontId="32" fillId="6" borderId="293" xfId="0" applyNumberFormat="1" applyFont="1" applyFill="1" applyBorder="1" applyAlignment="1">
      <alignment horizontal="center" vertical="center"/>
    </xf>
    <xf numFmtId="178" fontId="32" fillId="6" borderId="20" xfId="0" applyNumberFormat="1" applyFont="1" applyFill="1" applyBorder="1" applyAlignment="1">
      <alignment horizontal="center" vertical="center"/>
    </xf>
    <xf numFmtId="187" fontId="32" fillId="6" borderId="213" xfId="0" applyNumberFormat="1" applyFont="1" applyFill="1" applyBorder="1" applyAlignment="1">
      <alignment horizontal="center" vertical="center"/>
    </xf>
    <xf numFmtId="226" fontId="24" fillId="6" borderId="293" xfId="2" applyNumberFormat="1" applyFont="1" applyFill="1" applyBorder="1" applyAlignment="1">
      <alignment horizontal="center" vertical="center"/>
    </xf>
    <xf numFmtId="226" fontId="24" fillId="0" borderId="293" xfId="2" applyNumberFormat="1" applyFont="1" applyFill="1" applyBorder="1" applyAlignment="1">
      <alignment horizontal="center" vertical="center"/>
    </xf>
    <xf numFmtId="187" fontId="32" fillId="6" borderId="213" xfId="2" applyNumberFormat="1" applyFont="1" applyFill="1" applyBorder="1" applyAlignment="1">
      <alignment horizontal="center" vertical="center"/>
    </xf>
    <xf numFmtId="187" fontId="135" fillId="6" borderId="147" xfId="0" applyNumberFormat="1" applyFont="1" applyFill="1" applyBorder="1" applyAlignment="1">
      <alignment horizontal="center" vertical="center"/>
    </xf>
    <xf numFmtId="0" fontId="138" fillId="110" borderId="343" xfId="0" applyFont="1" applyFill="1" applyBorder="1" applyAlignment="1">
      <alignment horizontal="center" vertical="center"/>
    </xf>
    <xf numFmtId="187" fontId="32" fillId="0" borderId="337" xfId="2" applyNumberFormat="1" applyFont="1" applyBorder="1" applyAlignment="1">
      <alignment horizontal="center" vertical="center"/>
    </xf>
    <xf numFmtId="183" fontId="32" fillId="0" borderId="293" xfId="0" applyNumberFormat="1" applyFont="1" applyFill="1" applyBorder="1" applyAlignment="1">
      <alignment horizontal="center" vertical="center"/>
    </xf>
    <xf numFmtId="187" fontId="32" fillId="0" borderId="11" xfId="2" applyNumberFormat="1" applyFont="1" applyBorder="1" applyAlignment="1">
      <alignment horizontal="center" vertical="center"/>
    </xf>
    <xf numFmtId="176" fontId="32" fillId="0" borderId="337" xfId="0" applyNumberFormat="1" applyFont="1" applyBorder="1" applyAlignment="1">
      <alignment horizontal="center" vertical="center"/>
    </xf>
    <xf numFmtId="176" fontId="32" fillId="0" borderId="337" xfId="0" applyNumberFormat="1" applyFont="1" applyFill="1" applyBorder="1" applyAlignment="1">
      <alignment horizontal="center" vertical="center"/>
    </xf>
    <xf numFmtId="187" fontId="32" fillId="0" borderId="196" xfId="2" applyNumberFormat="1" applyFont="1" applyFill="1" applyBorder="1" applyAlignment="1">
      <alignment horizontal="center" vertical="center"/>
    </xf>
    <xf numFmtId="178" fontId="32" fillId="0" borderId="309" xfId="2" applyNumberFormat="1" applyFont="1" applyFill="1" applyBorder="1" applyAlignment="1">
      <alignment horizontal="center" vertical="center"/>
    </xf>
    <xf numFmtId="183" fontId="32" fillId="0" borderId="357" xfId="2" applyNumberFormat="1" applyFont="1" applyFill="1" applyBorder="1" applyAlignment="1">
      <alignment horizontal="center" vertical="center"/>
    </xf>
    <xf numFmtId="226" fontId="32" fillId="0" borderId="357" xfId="2" applyNumberFormat="1" applyFont="1" applyFill="1" applyBorder="1" applyAlignment="1">
      <alignment horizontal="center" vertical="center"/>
    </xf>
    <xf numFmtId="187" fontId="32" fillId="0" borderId="58" xfId="2" applyNumberFormat="1" applyFont="1" applyFill="1" applyBorder="1" applyAlignment="1">
      <alignment horizontal="center" vertical="center"/>
    </xf>
    <xf numFmtId="178" fontId="32" fillId="0" borderId="191" xfId="2" applyNumberFormat="1" applyFont="1" applyFill="1" applyBorder="1" applyAlignment="1">
      <alignment horizontal="center" vertical="center"/>
    </xf>
    <xf numFmtId="183" fontId="32" fillId="0" borderId="280" xfId="2" applyNumberFormat="1" applyFont="1" applyFill="1" applyBorder="1" applyAlignment="1">
      <alignment horizontal="center" vertical="center"/>
    </xf>
    <xf numFmtId="178" fontId="32" fillId="0" borderId="280" xfId="2" applyNumberFormat="1" applyFont="1" applyFill="1" applyBorder="1" applyAlignment="1">
      <alignment horizontal="center" vertical="center"/>
    </xf>
    <xf numFmtId="1" fontId="32" fillId="0" borderId="364" xfId="0" applyNumberFormat="1" applyFont="1" applyFill="1" applyBorder="1" applyAlignment="1">
      <alignment horizontal="center" vertical="center"/>
    </xf>
    <xf numFmtId="187" fontId="29" fillId="10" borderId="50" xfId="0" applyNumberFormat="1" applyFont="1" applyFill="1" applyBorder="1" applyAlignment="1">
      <alignment horizontal="center" vertical="center"/>
    </xf>
    <xf numFmtId="187" fontId="29" fillId="10" borderId="364" xfId="0" applyNumberFormat="1" applyFont="1" applyFill="1" applyBorder="1" applyAlignment="1">
      <alignment horizontal="center" vertical="center"/>
    </xf>
    <xf numFmtId="178" fontId="32" fillId="0" borderId="99" xfId="2" applyNumberFormat="1" applyFont="1" applyFill="1" applyBorder="1" applyAlignment="1">
      <alignment horizontal="center" vertical="center"/>
    </xf>
    <xf numFmtId="183" fontId="133" fillId="0" borderId="362" xfId="0" applyNumberFormat="1" applyFont="1" applyBorder="1" applyAlignment="1">
      <alignment horizontal="center" vertical="center" wrapText="1"/>
    </xf>
    <xf numFmtId="0" fontId="133" fillId="0" borderId="363" xfId="0" applyFont="1" applyBorder="1" applyAlignment="1">
      <alignment horizontal="center" vertical="center" wrapText="1"/>
    </xf>
    <xf numFmtId="0" fontId="26" fillId="10" borderId="316" xfId="0" applyFont="1" applyFill="1" applyBorder="1" applyAlignment="1">
      <alignment horizontal="center" vertical="center" wrapText="1"/>
    </xf>
    <xf numFmtId="0" fontId="138" fillId="110" borderId="313" xfId="0" applyFont="1" applyFill="1" applyBorder="1" applyAlignment="1">
      <alignment horizontal="center" vertical="center"/>
    </xf>
    <xf numFmtId="0" fontId="138" fillId="110" borderId="280" xfId="0" applyFont="1" applyFill="1" applyBorder="1" applyAlignment="1">
      <alignment horizontal="center" vertical="center"/>
    </xf>
    <xf numFmtId="0" fontId="138" fillId="110" borderId="298" xfId="0" applyFont="1" applyFill="1" applyBorder="1" applyAlignment="1">
      <alignment horizontal="center" vertical="center"/>
    </xf>
    <xf numFmtId="226" fontId="32" fillId="0" borderId="363" xfId="2" applyNumberFormat="1" applyFont="1" applyBorder="1" applyAlignment="1">
      <alignment horizontal="center" vertical="center"/>
    </xf>
    <xf numFmtId="226" fontId="32" fillId="0" borderId="364" xfId="2" applyNumberFormat="1" applyFont="1" applyBorder="1" applyAlignment="1">
      <alignment horizontal="center" vertical="center"/>
    </xf>
    <xf numFmtId="226" fontId="32" fillId="3" borderId="355" xfId="2" applyNumberFormat="1" applyFont="1" applyFill="1" applyBorder="1" applyAlignment="1">
      <alignment horizontal="center" vertical="center"/>
    </xf>
    <xf numFmtId="226" fontId="32" fillId="3" borderId="358" xfId="2" applyNumberFormat="1" applyFont="1" applyFill="1" applyBorder="1" applyAlignment="1">
      <alignment horizontal="center" vertical="center"/>
    </xf>
    <xf numFmtId="226" fontId="24" fillId="6" borderId="363" xfId="2" applyNumberFormat="1" applyFont="1" applyFill="1" applyBorder="1" applyAlignment="1">
      <alignment horizontal="center" vertical="center"/>
    </xf>
    <xf numFmtId="187" fontId="32" fillId="0" borderId="364" xfId="2" applyNumberFormat="1" applyFont="1" applyBorder="1" applyAlignment="1">
      <alignment horizontal="center" vertical="center"/>
    </xf>
    <xf numFmtId="226" fontId="24" fillId="0" borderId="363" xfId="2" applyNumberFormat="1" applyFont="1" applyFill="1" applyBorder="1" applyAlignment="1">
      <alignment horizontal="center" vertical="center"/>
    </xf>
    <xf numFmtId="2" fontId="32" fillId="0" borderId="358" xfId="0" applyNumberFormat="1" applyFont="1" applyFill="1" applyBorder="1" applyAlignment="1">
      <alignment horizontal="center" vertical="center"/>
    </xf>
    <xf numFmtId="178" fontId="24" fillId="0" borderId="99" xfId="2" applyNumberFormat="1" applyFont="1" applyFill="1" applyBorder="1" applyAlignment="1">
      <alignment horizontal="center" vertical="center"/>
    </xf>
    <xf numFmtId="0" fontId="138" fillId="110" borderId="48" xfId="0" applyFont="1" applyFill="1" applyBorder="1" applyAlignment="1">
      <alignment horizontal="center" vertical="center"/>
    </xf>
    <xf numFmtId="0" fontId="138" fillId="110" borderId="50" xfId="0" applyFont="1" applyFill="1" applyBorder="1" applyAlignment="1">
      <alignment horizontal="center" vertical="center"/>
    </xf>
    <xf numFmtId="0" fontId="138" fillId="110" borderId="310" xfId="0" applyFont="1" applyFill="1" applyBorder="1" applyAlignment="1">
      <alignment horizontal="center" vertical="center"/>
    </xf>
    <xf numFmtId="226" fontId="32" fillId="0" borderId="358" xfId="2" applyNumberFormat="1" applyFont="1" applyFill="1" applyBorder="1" applyAlignment="1">
      <alignment horizontal="center" vertical="center"/>
    </xf>
    <xf numFmtId="3" fontId="138" fillId="110" borderId="22" xfId="2" applyNumberFormat="1" applyFont="1" applyFill="1" applyBorder="1" applyAlignment="1">
      <alignment horizontal="center" vertical="center" wrapText="1"/>
    </xf>
    <xf numFmtId="0" fontId="26" fillId="5" borderId="355" xfId="0" applyFont="1" applyFill="1" applyBorder="1" applyAlignment="1">
      <alignment horizontal="center" vertical="center"/>
    </xf>
    <xf numFmtId="185" fontId="24" fillId="0" borderId="363" xfId="0" applyNumberFormat="1" applyFont="1" applyBorder="1" applyAlignment="1">
      <alignment horizontal="center" vertical="center" wrapText="1"/>
    </xf>
    <xf numFmtId="185" fontId="138" fillId="110" borderId="355" xfId="0" applyNumberFormat="1" applyFont="1" applyFill="1" applyBorder="1" applyAlignment="1">
      <alignment horizontal="center" vertical="center"/>
    </xf>
    <xf numFmtId="0" fontId="24" fillId="0" borderId="362" xfId="0" applyFont="1" applyBorder="1" applyAlignment="1">
      <alignment horizontal="center" vertical="center"/>
    </xf>
    <xf numFmtId="183" fontId="138" fillId="110" borderId="362" xfId="0" applyNumberFormat="1" applyFont="1" applyFill="1" applyBorder="1" applyAlignment="1">
      <alignment horizontal="center" vertical="center"/>
    </xf>
    <xf numFmtId="0" fontId="133" fillId="0" borderId="4" xfId="0" applyFont="1" applyBorder="1" applyAlignment="1">
      <alignment horizontal="center" vertical="center" wrapText="1"/>
    </xf>
    <xf numFmtId="0" fontId="133" fillId="0" borderId="18" xfId="0" applyFont="1" applyBorder="1" applyAlignment="1">
      <alignment horizontal="center" vertical="center" wrapText="1"/>
    </xf>
    <xf numFmtId="0" fontId="133" fillId="0" borderId="109" xfId="0" applyFont="1" applyBorder="1" applyAlignment="1">
      <alignment horizontal="center" vertical="center" wrapText="1"/>
    </xf>
    <xf numFmtId="0" fontId="133" fillId="0" borderId="310" xfId="0" applyFont="1" applyBorder="1" applyAlignment="1">
      <alignment horizontal="center" vertical="center" wrapText="1"/>
    </xf>
    <xf numFmtId="0" fontId="133" fillId="0" borderId="313" xfId="0" applyFont="1" applyBorder="1" applyAlignment="1">
      <alignment horizontal="center" vertical="center" wrapText="1"/>
    </xf>
    <xf numFmtId="178" fontId="133" fillId="0" borderId="316" xfId="0" applyNumberFormat="1" applyFont="1" applyBorder="1" applyAlignment="1">
      <alignment horizontal="center" vertical="center" wrapText="1"/>
    </xf>
    <xf numFmtId="230" fontId="32" fillId="0" borderId="50" xfId="0" applyNumberFormat="1" applyFont="1" applyFill="1" applyBorder="1" applyAlignment="1">
      <alignment horizontal="center" vertical="center"/>
    </xf>
    <xf numFmtId="185" fontId="24" fillId="0" borderId="32" xfId="0" applyNumberFormat="1" applyFont="1" applyFill="1" applyBorder="1" applyAlignment="1">
      <alignment horizontal="center" vertical="center"/>
    </xf>
    <xf numFmtId="3" fontId="24" fillId="0" borderId="111" xfId="0" applyNumberFormat="1" applyFont="1" applyFill="1" applyBorder="1" applyAlignment="1">
      <alignment horizontal="center" vertical="center"/>
    </xf>
    <xf numFmtId="3" fontId="24" fillId="0" borderId="109" xfId="0" applyNumberFormat="1" applyFont="1" applyFill="1" applyBorder="1" applyAlignment="1">
      <alignment horizontal="center" vertical="center"/>
    </xf>
    <xf numFmtId="187" fontId="32" fillId="6" borderId="363" xfId="2" applyNumberFormat="1" applyFont="1" applyFill="1" applyBorder="1" applyAlignment="1">
      <alignment horizontal="center" vertical="center"/>
    </xf>
    <xf numFmtId="183" fontId="32" fillId="6" borderId="363" xfId="2" applyNumberFormat="1" applyFont="1" applyFill="1" applyBorder="1" applyAlignment="1">
      <alignment horizontal="center" vertical="center"/>
    </xf>
    <xf numFmtId="178" fontId="24" fillId="0" borderId="355" xfId="2" applyNumberFormat="1" applyFont="1" applyFill="1" applyBorder="1" applyAlignment="1">
      <alignment horizontal="center" vertical="center"/>
    </xf>
    <xf numFmtId="228" fontId="32" fillId="6" borderId="358" xfId="2" applyNumberFormat="1" applyFont="1" applyFill="1" applyBorder="1" applyAlignment="1">
      <alignment horizontal="center" vertical="center"/>
    </xf>
    <xf numFmtId="183" fontId="32" fillId="0" borderId="358" xfId="0" applyNumberFormat="1" applyFont="1" applyBorder="1" applyAlignment="1">
      <alignment horizontal="center" vertical="center"/>
    </xf>
    <xf numFmtId="0" fontId="138" fillId="110" borderId="22" xfId="0" quotePrefix="1" applyFont="1" applyFill="1" applyBorder="1" applyAlignment="1">
      <alignment horizontal="center" vertical="center"/>
    </xf>
    <xf numFmtId="0" fontId="138" fillId="110" borderId="24" xfId="0" quotePrefix="1" applyFont="1" applyFill="1" applyBorder="1" applyAlignment="1">
      <alignment horizontal="center" vertical="center"/>
    </xf>
    <xf numFmtId="3" fontId="24" fillId="6" borderId="23" xfId="2" applyNumberFormat="1" applyFont="1" applyFill="1" applyBorder="1" applyAlignment="1">
      <alignment horizontal="center" vertical="center"/>
    </xf>
    <xf numFmtId="3" fontId="24" fillId="6" borderId="339" xfId="2" applyNumberFormat="1" applyFont="1" applyFill="1" applyBorder="1" applyAlignment="1">
      <alignment horizontal="center" vertical="center"/>
    </xf>
    <xf numFmtId="0" fontId="138" fillId="112" borderId="4" xfId="0" applyFont="1" applyFill="1" applyBorder="1" applyAlignment="1">
      <alignment horizontal="center" vertical="center"/>
    </xf>
    <xf numFmtId="0" fontId="138" fillId="112" borderId="362" xfId="0" applyFont="1" applyFill="1" applyBorder="1" applyAlignment="1">
      <alignment horizontal="center" vertical="center"/>
    </xf>
    <xf numFmtId="9" fontId="24" fillId="0" borderId="99" xfId="1" applyFont="1" applyFill="1" applyBorder="1" applyAlignment="1">
      <alignment horizontal="center" vertical="center"/>
    </xf>
    <xf numFmtId="0" fontId="138" fillId="110" borderId="356" xfId="0" applyFont="1" applyFill="1" applyBorder="1" applyAlignment="1">
      <alignment horizontal="center" vertical="center"/>
    </xf>
    <xf numFmtId="3" fontId="138" fillId="110" borderId="114" xfId="2" applyNumberFormat="1" applyFont="1" applyFill="1" applyBorder="1" applyAlignment="1">
      <alignment horizontal="center" vertical="center" wrapText="1"/>
    </xf>
    <xf numFmtId="183" fontId="32" fillId="6" borderId="362" xfId="2" applyNumberFormat="1" applyFont="1" applyFill="1" applyBorder="1" applyAlignment="1">
      <alignment horizontal="center" vertical="center"/>
    </xf>
    <xf numFmtId="183" fontId="32" fillId="6" borderId="356" xfId="2" applyNumberFormat="1" applyFont="1" applyFill="1" applyBorder="1" applyAlignment="1">
      <alignment horizontal="center" vertical="center"/>
    </xf>
    <xf numFmtId="183" fontId="32" fillId="0" borderId="362" xfId="2" applyNumberFormat="1" applyFont="1" applyBorder="1" applyAlignment="1">
      <alignment horizontal="center" vertical="center"/>
    </xf>
    <xf numFmtId="2" fontId="24" fillId="0" borderId="356" xfId="0" applyNumberFormat="1" applyFont="1" applyFill="1" applyBorder="1" applyAlignment="1">
      <alignment horizontal="center" vertical="center"/>
    </xf>
    <xf numFmtId="183" fontId="32" fillId="6" borderId="3" xfId="2" applyNumberFormat="1" applyFont="1" applyFill="1" applyBorder="1" applyAlignment="1">
      <alignment horizontal="center" vertical="center"/>
    </xf>
    <xf numFmtId="183" fontId="32" fillId="6" borderId="149" xfId="2" applyNumberFormat="1" applyFont="1" applyFill="1" applyBorder="1" applyAlignment="1">
      <alignment horizontal="center" vertical="center"/>
    </xf>
    <xf numFmtId="178" fontId="32" fillId="6" borderId="367" xfId="0" applyNumberFormat="1" applyFont="1" applyFill="1" applyBorder="1" applyAlignment="1">
      <alignment horizontal="center" vertical="center"/>
    </xf>
    <xf numFmtId="187" fontId="32" fillId="6" borderId="116" xfId="0" applyNumberFormat="1" applyFont="1" applyFill="1" applyBorder="1" applyAlignment="1">
      <alignment horizontal="center" vertical="center"/>
    </xf>
    <xf numFmtId="226" fontId="32" fillId="6" borderId="149" xfId="2" applyNumberFormat="1" applyFont="1" applyFill="1" applyBorder="1" applyAlignment="1">
      <alignment horizontal="center" vertical="center"/>
    </xf>
    <xf numFmtId="187" fontId="32" fillId="0" borderId="356" xfId="2" applyNumberFormat="1" applyFont="1" applyFill="1" applyBorder="1" applyAlignment="1">
      <alignment horizontal="center" vertical="center"/>
    </xf>
    <xf numFmtId="187" fontId="32" fillId="6" borderId="356" xfId="2" applyNumberFormat="1" applyFont="1" applyFill="1" applyBorder="1" applyAlignment="1">
      <alignment horizontal="center" vertical="center"/>
    </xf>
    <xf numFmtId="178" fontId="32" fillId="6" borderId="32" xfId="0" applyNumberFormat="1" applyFont="1" applyFill="1" applyBorder="1" applyAlignment="1">
      <alignment horizontal="center" vertical="center"/>
    </xf>
    <xf numFmtId="183" fontId="32" fillId="6" borderId="191" xfId="2" applyNumberFormat="1" applyFont="1" applyFill="1" applyBorder="1" applyAlignment="1">
      <alignment horizontal="center" vertical="center"/>
    </xf>
    <xf numFmtId="183" fontId="32" fillId="6" borderId="368" xfId="2" applyNumberFormat="1" applyFont="1" applyFill="1" applyBorder="1" applyAlignment="1">
      <alignment horizontal="center" vertical="center"/>
    </xf>
    <xf numFmtId="183" fontId="32" fillId="6" borderId="174" xfId="2" applyNumberFormat="1" applyFont="1" applyFill="1" applyBorder="1" applyAlignment="1">
      <alignment horizontal="center" vertical="center"/>
    </xf>
    <xf numFmtId="183" fontId="32" fillId="6" borderId="369" xfId="2" applyNumberFormat="1" applyFont="1" applyFill="1" applyBorder="1" applyAlignment="1">
      <alignment horizontal="center" vertical="center"/>
    </xf>
    <xf numFmtId="183" fontId="32" fillId="6" borderId="162" xfId="2" applyNumberFormat="1" applyFont="1" applyFill="1" applyBorder="1" applyAlignment="1">
      <alignment horizontal="center" vertical="center"/>
    </xf>
    <xf numFmtId="2" fontId="32" fillId="0" borderId="362" xfId="0" applyNumberFormat="1" applyFont="1" applyBorder="1" applyAlignment="1">
      <alignment horizontal="center" vertical="center"/>
    </xf>
    <xf numFmtId="4" fontId="32" fillId="0" borderId="356" xfId="0" applyNumberFormat="1" applyFont="1" applyBorder="1" applyAlignment="1">
      <alignment horizontal="center" vertical="center"/>
    </xf>
    <xf numFmtId="1" fontId="32" fillId="0" borderId="4" xfId="0" applyNumberFormat="1" applyFont="1" applyFill="1" applyBorder="1" applyAlignment="1">
      <alignment horizontal="center" vertical="center"/>
    </xf>
    <xf numFmtId="2" fontId="32" fillId="0" borderId="362" xfId="0" applyNumberFormat="1" applyFont="1" applyFill="1" applyBorder="1" applyAlignment="1">
      <alignment horizontal="center" vertical="center"/>
    </xf>
    <xf numFmtId="176" fontId="32" fillId="0" borderId="356" xfId="0" applyNumberFormat="1" applyFont="1" applyFill="1" applyBorder="1" applyAlignment="1">
      <alignment horizontal="center" vertical="center"/>
    </xf>
    <xf numFmtId="2" fontId="32" fillId="0" borderId="3" xfId="0" applyNumberFormat="1" applyFont="1" applyFill="1" applyBorder="1" applyAlignment="1">
      <alignment horizontal="center" vertical="center"/>
    </xf>
    <xf numFmtId="3" fontId="32" fillId="0" borderId="356" xfId="0" applyNumberFormat="1" applyFont="1" applyBorder="1" applyAlignment="1">
      <alignment horizontal="center" vertical="center"/>
    </xf>
    <xf numFmtId="0" fontId="138" fillId="110" borderId="362" xfId="0" quotePrefix="1" applyFont="1" applyFill="1" applyBorder="1" applyAlignment="1">
      <alignment horizontal="center" vertical="center"/>
    </xf>
    <xf numFmtId="187" fontId="32" fillId="0" borderId="362" xfId="2" applyNumberFormat="1" applyFont="1" applyBorder="1" applyAlignment="1">
      <alignment horizontal="center" vertical="center"/>
    </xf>
    <xf numFmtId="226" fontId="32" fillId="0" borderId="362" xfId="2" applyNumberFormat="1" applyFont="1" applyBorder="1" applyAlignment="1">
      <alignment horizontal="center" vertical="center"/>
    </xf>
    <xf numFmtId="226" fontId="32" fillId="0" borderId="356" xfId="2" applyNumberFormat="1" applyFont="1" applyBorder="1" applyAlignment="1">
      <alignment horizontal="center" vertical="center"/>
    </xf>
    <xf numFmtId="226" fontId="32" fillId="6" borderId="362" xfId="2" applyNumberFormat="1" applyFont="1" applyFill="1" applyBorder="1" applyAlignment="1">
      <alignment horizontal="center" vertical="center"/>
    </xf>
    <xf numFmtId="226" fontId="32" fillId="6" borderId="116" xfId="2" applyNumberFormat="1" applyFont="1" applyFill="1" applyBorder="1" applyAlignment="1">
      <alignment horizontal="center" vertical="center"/>
    </xf>
    <xf numFmtId="187" fontId="32" fillId="0" borderId="362" xfId="2" applyNumberFormat="1" applyFont="1" applyFill="1" applyBorder="1" applyAlignment="1">
      <alignment horizontal="center" vertical="center"/>
    </xf>
    <xf numFmtId="226" fontId="32" fillId="0" borderId="56" xfId="2" applyNumberFormat="1" applyFont="1" applyBorder="1" applyAlignment="1">
      <alignment horizontal="center" vertical="center"/>
    </xf>
    <xf numFmtId="226" fontId="32" fillId="0" borderId="149" xfId="2" applyNumberFormat="1" applyFont="1" applyBorder="1" applyAlignment="1">
      <alignment horizontal="center" vertical="center"/>
    </xf>
    <xf numFmtId="187" fontId="32" fillId="0" borderId="356" xfId="2" applyNumberFormat="1" applyFont="1" applyBorder="1" applyAlignment="1">
      <alignment horizontal="center" vertical="center"/>
    </xf>
    <xf numFmtId="185" fontId="32" fillId="0" borderId="49" xfId="0" applyNumberFormat="1" applyFont="1" applyFill="1" applyBorder="1" applyAlignment="1">
      <alignment horizontal="center" vertical="center"/>
    </xf>
    <xf numFmtId="185" fontId="32" fillId="0" borderId="362" xfId="0" applyNumberFormat="1" applyFont="1" applyFill="1" applyBorder="1" applyAlignment="1">
      <alignment horizontal="center" vertical="center"/>
    </xf>
    <xf numFmtId="2" fontId="32" fillId="0" borderId="356" xfId="0" applyNumberFormat="1" applyFont="1" applyFill="1" applyBorder="1" applyAlignment="1">
      <alignment horizontal="center" vertical="center"/>
    </xf>
    <xf numFmtId="226" fontId="32" fillId="6" borderId="49" xfId="2" applyNumberFormat="1" applyFont="1" applyFill="1" applyBorder="1" applyAlignment="1">
      <alignment horizontal="center" vertical="center"/>
    </xf>
    <xf numFmtId="0" fontId="138" fillId="110" borderId="362" xfId="0" applyFont="1" applyFill="1" applyBorder="1" applyAlignment="1">
      <alignment horizontal="center" vertical="center" wrapText="1"/>
    </xf>
    <xf numFmtId="10" fontId="133" fillId="0" borderId="362" xfId="0" applyNumberFormat="1" applyFont="1" applyBorder="1" applyAlignment="1">
      <alignment horizontal="center" vertical="center" wrapText="1"/>
    </xf>
    <xf numFmtId="0" fontId="138" fillId="110" borderId="362" xfId="0" applyFont="1" applyFill="1" applyBorder="1" applyAlignment="1">
      <alignment horizontal="center" vertical="center"/>
    </xf>
    <xf numFmtId="183" fontId="24" fillId="0" borderId="362" xfId="0" applyNumberFormat="1" applyFont="1" applyBorder="1" applyAlignment="1">
      <alignment horizontal="center" vertical="center"/>
    </xf>
    <xf numFmtId="183" fontId="32" fillId="0" borderId="356" xfId="2" applyNumberFormat="1" applyFont="1" applyBorder="1" applyAlignment="1">
      <alignment horizontal="center" vertical="center"/>
    </xf>
    <xf numFmtId="183" fontId="32" fillId="6" borderId="112" xfId="2" applyNumberFormat="1" applyFont="1" applyFill="1" applyBorder="1" applyAlignment="1">
      <alignment horizontal="center" vertical="center"/>
    </xf>
    <xf numFmtId="178" fontId="32" fillId="0" borderId="4" xfId="2" applyNumberFormat="1" applyFont="1" applyFill="1" applyBorder="1" applyAlignment="1">
      <alignment horizontal="center" vertical="center"/>
    </xf>
    <xf numFmtId="178" fontId="32" fillId="6" borderId="112" xfId="2" applyNumberFormat="1" applyFont="1" applyFill="1" applyBorder="1" applyAlignment="1">
      <alignment horizontal="center" vertical="center"/>
    </xf>
    <xf numFmtId="183" fontId="32" fillId="6" borderId="196" xfId="2" applyNumberFormat="1" applyFont="1" applyFill="1" applyBorder="1" applyAlignment="1">
      <alignment horizontal="center" vertical="center"/>
    </xf>
    <xf numFmtId="183" fontId="32" fillId="6" borderId="116" xfId="2" applyNumberFormat="1" applyFont="1" applyFill="1" applyBorder="1" applyAlignment="1">
      <alignment horizontal="center" vertical="center"/>
    </xf>
    <xf numFmtId="4" fontId="24" fillId="10" borderId="362" xfId="2" applyNumberFormat="1" applyFont="1" applyFill="1" applyBorder="1" applyAlignment="1">
      <alignment horizontal="center" vertical="center"/>
    </xf>
    <xf numFmtId="183" fontId="24" fillId="109" borderId="310" xfId="2" applyNumberFormat="1" applyFont="1" applyFill="1" applyBorder="1" applyAlignment="1">
      <alignment horizontal="center" vertical="center"/>
    </xf>
    <xf numFmtId="183" fontId="24" fillId="109" borderId="309" xfId="2" applyNumberFormat="1" applyFont="1" applyFill="1" applyBorder="1" applyAlignment="1">
      <alignment horizontal="center" vertical="center"/>
    </xf>
    <xf numFmtId="226" fontId="32" fillId="0" borderId="307" xfId="0" applyNumberFormat="1" applyFont="1" applyFill="1" applyBorder="1" applyAlignment="1">
      <alignment horizontal="center" vertical="center"/>
    </xf>
    <xf numFmtId="226" fontId="32" fillId="0" borderId="292" xfId="0" applyNumberFormat="1" applyFont="1" applyFill="1" applyBorder="1" applyAlignment="1">
      <alignment horizontal="center" vertical="center"/>
    </xf>
    <xf numFmtId="226" fontId="32" fillId="0" borderId="339" xfId="0" applyNumberFormat="1" applyFont="1" applyFill="1" applyBorder="1" applyAlignment="1">
      <alignment horizontal="center" vertical="center"/>
    </xf>
    <xf numFmtId="226" fontId="32" fillId="0" borderId="364" xfId="0" applyNumberFormat="1" applyFont="1" applyFill="1" applyBorder="1" applyAlignment="1">
      <alignment horizontal="center" vertical="center"/>
    </xf>
    <xf numFmtId="226" fontId="32" fillId="0" borderId="322" xfId="0" applyNumberFormat="1" applyFont="1" applyFill="1" applyBorder="1" applyAlignment="1">
      <alignment horizontal="center" vertical="center"/>
    </xf>
    <xf numFmtId="226" fontId="32" fillId="0" borderId="294" xfId="0" applyNumberFormat="1" applyFont="1" applyFill="1" applyBorder="1" applyAlignment="1">
      <alignment horizontal="center" vertical="center"/>
    </xf>
    <xf numFmtId="226" fontId="32" fillId="0" borderId="357" xfId="0" applyNumberFormat="1" applyFont="1" applyFill="1" applyBorder="1" applyAlignment="1">
      <alignment horizontal="center" vertical="center"/>
    </xf>
    <xf numFmtId="226" fontId="32" fillId="0" borderId="358" xfId="0" applyNumberFormat="1" applyFont="1" applyFill="1" applyBorder="1" applyAlignment="1">
      <alignment horizontal="center" vertical="center"/>
    </xf>
    <xf numFmtId="226" fontId="29" fillId="10" borderId="307" xfId="0" applyNumberFormat="1" applyFont="1" applyFill="1" applyBorder="1" applyAlignment="1">
      <alignment horizontal="center" vertical="center"/>
    </xf>
    <xf numFmtId="226" fontId="29" fillId="10" borderId="292" xfId="0" applyNumberFormat="1" applyFont="1" applyFill="1" applyBorder="1" applyAlignment="1">
      <alignment horizontal="center" vertical="center"/>
    </xf>
    <xf numFmtId="226" fontId="29" fillId="10" borderId="339" xfId="0" applyNumberFormat="1" applyFont="1" applyFill="1" applyBorder="1" applyAlignment="1">
      <alignment horizontal="center" vertical="center"/>
    </xf>
    <xf numFmtId="226" fontId="29" fillId="10" borderId="364" xfId="0" applyNumberFormat="1" applyFont="1" applyFill="1" applyBorder="1" applyAlignment="1">
      <alignment horizontal="center" vertical="center"/>
    </xf>
    <xf numFmtId="226" fontId="29" fillId="10" borderId="309" xfId="0" applyNumberFormat="1" applyFont="1" applyFill="1" applyBorder="1" applyAlignment="1">
      <alignment horizontal="center" vertical="center"/>
    </xf>
    <xf numFmtId="226" fontId="29" fillId="10" borderId="293" xfId="0" applyNumberFormat="1" applyFont="1" applyFill="1" applyBorder="1" applyAlignment="1">
      <alignment horizontal="center" vertical="center"/>
    </xf>
    <xf numFmtId="226" fontId="29" fillId="10" borderId="280" xfId="0" applyNumberFormat="1" applyFont="1" applyFill="1" applyBorder="1" applyAlignment="1">
      <alignment horizontal="center" vertical="center"/>
    </xf>
    <xf numFmtId="226" fontId="151" fillId="3" borderId="322" xfId="0" applyNumberFormat="1" applyFont="1" applyFill="1" applyBorder="1" applyAlignment="1">
      <alignment horizontal="center" vertical="center"/>
    </xf>
    <xf numFmtId="226" fontId="151" fillId="3" borderId="294" xfId="0" applyNumberFormat="1" applyFont="1" applyFill="1" applyBorder="1" applyAlignment="1">
      <alignment horizontal="center" vertical="center"/>
    </xf>
    <xf numFmtId="226" fontId="151" fillId="3" borderId="357" xfId="0" applyNumberFormat="1" applyFont="1" applyFill="1" applyBorder="1" applyAlignment="1">
      <alignment horizontal="center" vertical="center"/>
    </xf>
    <xf numFmtId="226" fontId="151" fillId="3" borderId="358" xfId="0" applyNumberFormat="1" applyFont="1" applyFill="1" applyBorder="1" applyAlignment="1">
      <alignment horizontal="center" vertical="center"/>
    </xf>
    <xf numFmtId="176" fontId="24" fillId="0" borderId="50" xfId="1" applyNumberFormat="1" applyFont="1" applyFill="1" applyBorder="1" applyAlignment="1">
      <alignment horizontal="center" vertical="center"/>
    </xf>
    <xf numFmtId="179" fontId="32" fillId="6" borderId="362" xfId="2" applyNumberFormat="1" applyFont="1" applyFill="1" applyBorder="1" applyAlignment="1">
      <alignment horizontal="center" vertical="center"/>
    </xf>
    <xf numFmtId="4" fontId="32" fillId="6" borderId="362" xfId="2" applyNumberFormat="1" applyFont="1" applyFill="1" applyBorder="1" applyAlignment="1">
      <alignment horizontal="center" vertical="center"/>
    </xf>
    <xf numFmtId="38" fontId="24" fillId="6" borderId="362" xfId="2" applyNumberFormat="1" applyFont="1" applyFill="1" applyBorder="1" applyAlignment="1">
      <alignment horizontal="center" vertical="center"/>
    </xf>
    <xf numFmtId="9" fontId="24" fillId="6" borderId="362" xfId="1" applyFont="1" applyFill="1" applyBorder="1" applyAlignment="1">
      <alignment horizontal="center" vertical="center"/>
    </xf>
    <xf numFmtId="176" fontId="24" fillId="0" borderId="364" xfId="1" applyNumberFormat="1" applyFont="1" applyFill="1" applyBorder="1" applyAlignment="1">
      <alignment horizontal="center" vertical="center"/>
    </xf>
    <xf numFmtId="183" fontId="24" fillId="10" borderId="362" xfId="2" applyNumberFormat="1" applyFont="1" applyFill="1" applyBorder="1" applyAlignment="1">
      <alignment horizontal="center" vertical="center"/>
    </xf>
    <xf numFmtId="179" fontId="138" fillId="110" borderId="356" xfId="2" applyNumberFormat="1" applyFont="1" applyFill="1" applyBorder="1" applyAlignment="1">
      <alignment horizontal="center" vertical="center"/>
    </xf>
    <xf numFmtId="187" fontId="138" fillId="110" borderId="359" xfId="2" applyNumberFormat="1" applyFont="1" applyFill="1" applyBorder="1" applyAlignment="1">
      <alignment horizontal="center" vertical="center"/>
    </xf>
    <xf numFmtId="4" fontId="24" fillId="6" borderId="362" xfId="2" applyNumberFormat="1" applyFont="1" applyFill="1" applyBorder="1" applyAlignment="1">
      <alignment horizontal="center" vertical="center"/>
    </xf>
    <xf numFmtId="183" fontId="24" fillId="6" borderId="362" xfId="2" applyNumberFormat="1" applyFont="1" applyFill="1" applyBorder="1" applyAlignment="1">
      <alignment horizontal="center" vertical="center"/>
    </xf>
    <xf numFmtId="183" fontId="138" fillId="110" borderId="362" xfId="2" applyNumberFormat="1" applyFont="1" applyFill="1" applyBorder="1" applyAlignment="1">
      <alignment horizontal="center" vertical="center"/>
    </xf>
    <xf numFmtId="2" fontId="26" fillId="7" borderId="49" xfId="0" quotePrefix="1" applyNumberFormat="1" applyFont="1" applyFill="1" applyBorder="1" applyAlignment="1">
      <alignment horizontal="center" vertical="center"/>
    </xf>
    <xf numFmtId="227" fontId="24" fillId="6" borderId="362" xfId="2" applyNumberFormat="1" applyFont="1" applyFill="1" applyBorder="1" applyAlignment="1">
      <alignment horizontal="center" vertical="center"/>
    </xf>
    <xf numFmtId="183" fontId="24" fillId="0" borderId="362" xfId="2" applyNumberFormat="1" applyFont="1" applyFill="1" applyBorder="1" applyAlignment="1">
      <alignment horizontal="center" vertical="center"/>
    </xf>
    <xf numFmtId="183" fontId="24" fillId="0" borderId="4" xfId="2" applyNumberFormat="1" applyFont="1" applyFill="1" applyBorder="1" applyAlignment="1">
      <alignment horizontal="center" vertical="center"/>
    </xf>
    <xf numFmtId="3" fontId="24" fillId="6" borderId="49" xfId="2" applyNumberFormat="1" applyFont="1" applyFill="1" applyBorder="1" applyAlignment="1">
      <alignment horizontal="center" vertical="center"/>
    </xf>
    <xf numFmtId="3" fontId="24" fillId="6" borderId="362" xfId="2" applyNumberFormat="1" applyFont="1" applyFill="1" applyBorder="1" applyAlignment="1">
      <alignment horizontal="center" vertical="center"/>
    </xf>
    <xf numFmtId="183" fontId="24" fillId="6" borderId="362" xfId="2" applyNumberFormat="1" applyFont="1" applyFill="1" applyBorder="1" applyAlignment="1">
      <alignment horizontal="center" vertical="center" wrapText="1"/>
    </xf>
    <xf numFmtId="0" fontId="138" fillId="112" borderId="310" xfId="0" applyFont="1" applyFill="1" applyBorder="1" applyAlignment="1">
      <alignment horizontal="center" vertical="center"/>
    </xf>
    <xf numFmtId="0" fontId="138" fillId="112" borderId="4" xfId="0" applyFont="1" applyFill="1" applyBorder="1" applyAlignment="1">
      <alignment horizontal="center" vertical="center"/>
    </xf>
    <xf numFmtId="0" fontId="138" fillId="112" borderId="362" xfId="0" applyFont="1" applyFill="1" applyBorder="1" applyAlignment="1">
      <alignment horizontal="center" vertical="center"/>
    </xf>
    <xf numFmtId="0" fontId="138" fillId="112" borderId="49" xfId="0" applyFont="1" applyFill="1" applyBorder="1" applyAlignment="1">
      <alignment horizontal="center" vertical="center"/>
    </xf>
    <xf numFmtId="0" fontId="138" fillId="112" borderId="141" xfId="0" applyFont="1" applyFill="1" applyBorder="1" applyAlignment="1">
      <alignment horizontal="center" vertical="center"/>
    </xf>
    <xf numFmtId="0" fontId="138" fillId="112" borderId="341" xfId="0" applyFont="1" applyFill="1" applyBorder="1" applyAlignment="1">
      <alignment horizontal="center" vertical="center"/>
    </xf>
    <xf numFmtId="0" fontId="138" fillId="110" borderId="311" xfId="0" applyFont="1" applyFill="1" applyBorder="1" applyAlignment="1">
      <alignment horizontal="center" vertical="center"/>
    </xf>
    <xf numFmtId="0" fontId="138" fillId="112" borderId="116" xfId="0" applyFont="1" applyFill="1" applyBorder="1" applyAlignment="1">
      <alignment horizontal="center" vertical="center"/>
    </xf>
    <xf numFmtId="0" fontId="138" fillId="110" borderId="310" xfId="0" applyFont="1" applyFill="1" applyBorder="1" applyAlignment="1">
      <alignment horizontal="center" vertical="center"/>
    </xf>
    <xf numFmtId="0" fontId="138" fillId="110" borderId="23" xfId="0" applyFont="1" applyFill="1" applyBorder="1" applyAlignment="1">
      <alignment horizontal="center" vertical="center"/>
    </xf>
    <xf numFmtId="0" fontId="138" fillId="110" borderId="24" xfId="0" applyFont="1" applyFill="1" applyBorder="1" applyAlignment="1">
      <alignment horizontal="center" vertical="center"/>
    </xf>
    <xf numFmtId="0" fontId="138" fillId="110" borderId="355" xfId="0" applyFont="1" applyFill="1" applyBorder="1" applyAlignment="1">
      <alignment horizontal="center" vertical="center"/>
    </xf>
    <xf numFmtId="0" fontId="138" fillId="110" borderId="3" xfId="0" applyFont="1" applyFill="1" applyBorder="1" applyAlignment="1">
      <alignment horizontal="center" vertical="center"/>
    </xf>
    <xf numFmtId="3" fontId="24" fillId="10" borderId="22" xfId="2" applyNumberFormat="1" applyFont="1" applyFill="1" applyBorder="1" applyAlignment="1">
      <alignment horizontal="center" vertical="center"/>
    </xf>
    <xf numFmtId="3" fontId="24" fillId="10" borderId="339" xfId="2" applyNumberFormat="1" applyFont="1" applyFill="1" applyBorder="1" applyAlignment="1">
      <alignment horizontal="center" vertical="center"/>
    </xf>
    <xf numFmtId="38" fontId="138" fillId="110" borderId="362" xfId="2" applyNumberFormat="1" applyFont="1" applyFill="1" applyBorder="1" applyAlignment="1">
      <alignment horizontal="center" vertical="center"/>
    </xf>
    <xf numFmtId="187" fontId="135" fillId="5" borderId="112" xfId="2" applyNumberFormat="1" applyFont="1" applyFill="1" applyBorder="1" applyAlignment="1">
      <alignment horizontal="center" vertical="center"/>
    </xf>
    <xf numFmtId="178" fontId="138" fillId="110" borderId="112" xfId="2" applyNumberFormat="1" applyFont="1" applyFill="1" applyBorder="1" applyAlignment="1">
      <alignment horizontal="center" vertical="center"/>
    </xf>
    <xf numFmtId="9" fontId="138" fillId="110" borderId="112" xfId="1" applyFont="1" applyFill="1" applyBorder="1" applyAlignment="1">
      <alignment horizontal="center" vertical="center"/>
    </xf>
    <xf numFmtId="41" fontId="32" fillId="0" borderId="0" xfId="0" applyNumberFormat="1" applyFont="1" applyFill="1" applyBorder="1" applyAlignment="1">
      <alignment horizontal="center" vertical="center"/>
    </xf>
    <xf numFmtId="3" fontId="24" fillId="0" borderId="109" xfId="2" applyNumberFormat="1" applyFont="1" applyFill="1" applyBorder="1" applyAlignment="1">
      <alignment horizontal="center" vertical="center" wrapText="1"/>
    </xf>
    <xf numFmtId="3" fontId="24" fillId="0" borderId="48" xfId="2" applyNumberFormat="1" applyFont="1" applyFill="1" applyBorder="1" applyAlignment="1">
      <alignment horizontal="center" vertical="center" wrapText="1"/>
    </xf>
    <xf numFmtId="3" fontId="138" fillId="110" borderId="37" xfId="2" applyNumberFormat="1" applyFont="1" applyFill="1" applyBorder="1" applyAlignment="1">
      <alignment horizontal="center" vertical="center" wrapText="1"/>
    </xf>
    <xf numFmtId="178" fontId="138" fillId="110" borderId="155" xfId="2" applyNumberFormat="1" applyFont="1" applyFill="1" applyBorder="1" applyAlignment="1">
      <alignment horizontal="center" vertical="center"/>
    </xf>
    <xf numFmtId="38" fontId="138" fillId="110" borderId="114" xfId="2" applyNumberFormat="1" applyFont="1" applyFill="1" applyBorder="1" applyAlignment="1">
      <alignment horizontal="center" vertical="center"/>
    </xf>
    <xf numFmtId="178" fontId="138" fillId="110" borderId="355" xfId="0" applyNumberFormat="1" applyFont="1" applyFill="1" applyBorder="1" applyAlignment="1">
      <alignment horizontal="center" vertical="center"/>
    </xf>
    <xf numFmtId="10" fontId="24" fillId="0" borderId="363" xfId="0" applyNumberFormat="1" applyFont="1" applyBorder="1" applyAlignment="1">
      <alignment horizontal="center" vertical="center" wrapText="1"/>
    </xf>
    <xf numFmtId="10" fontId="24" fillId="0" borderId="364" xfId="0" applyNumberFormat="1" applyFont="1" applyBorder="1" applyAlignment="1">
      <alignment horizontal="center" vertical="center" wrapText="1"/>
    </xf>
    <xf numFmtId="183" fontId="24" fillId="0" borderId="363" xfId="0" applyNumberFormat="1" applyFont="1" applyBorder="1" applyAlignment="1">
      <alignment horizontal="center" vertical="center"/>
    </xf>
    <xf numFmtId="183" fontId="24" fillId="0" borderId="364" xfId="0" applyNumberFormat="1" applyFont="1" applyBorder="1" applyAlignment="1">
      <alignment horizontal="center" vertical="center" wrapText="1"/>
    </xf>
    <xf numFmtId="183" fontId="138" fillId="110" borderId="355" xfId="0" applyNumberFormat="1" applyFont="1" applyFill="1" applyBorder="1" applyAlignment="1">
      <alignment horizontal="center" vertical="center"/>
    </xf>
    <xf numFmtId="223" fontId="32" fillId="10" borderId="4" xfId="2" applyNumberFormat="1" applyFont="1" applyFill="1" applyBorder="1" applyAlignment="1">
      <alignment horizontal="center" vertical="center"/>
    </xf>
    <xf numFmtId="187" fontId="32" fillId="6" borderId="294" xfId="2" applyNumberFormat="1" applyFont="1" applyFill="1" applyBorder="1" applyAlignment="1">
      <alignment horizontal="center" vertical="center" wrapText="1"/>
    </xf>
    <xf numFmtId="3" fontId="32" fillId="0" borderId="189" xfId="0" applyNumberFormat="1" applyFont="1" applyBorder="1" applyAlignment="1">
      <alignment horizontal="center" vertical="center" wrapText="1"/>
    </xf>
    <xf numFmtId="187" fontId="32" fillId="0" borderId="294" xfId="2" applyNumberFormat="1" applyFont="1" applyBorder="1" applyAlignment="1">
      <alignment horizontal="center" vertical="center" wrapText="1"/>
    </xf>
    <xf numFmtId="38" fontId="32" fillId="10" borderId="356" xfId="2" applyNumberFormat="1" applyFont="1" applyFill="1" applyBorder="1" applyAlignment="1">
      <alignment horizontal="center" vertical="center"/>
    </xf>
    <xf numFmtId="2" fontId="32" fillId="0" borderId="361" xfId="0" applyNumberFormat="1" applyFont="1" applyFill="1" applyBorder="1" applyAlignment="1">
      <alignment horizontal="center" vertical="center"/>
    </xf>
    <xf numFmtId="2" fontId="32" fillId="0" borderId="359" xfId="0" applyNumberFormat="1" applyFont="1" applyFill="1" applyBorder="1" applyAlignment="1">
      <alignment horizontal="center" vertical="center"/>
    </xf>
    <xf numFmtId="231" fontId="32" fillId="6" borderId="50" xfId="2" applyNumberFormat="1" applyFont="1" applyFill="1" applyBorder="1" applyAlignment="1">
      <alignment horizontal="center" vertical="center"/>
    </xf>
    <xf numFmtId="231" fontId="32" fillId="0" borderId="99" xfId="2" applyNumberFormat="1" applyFont="1" applyBorder="1" applyAlignment="1">
      <alignment horizontal="center" vertical="center"/>
    </xf>
    <xf numFmtId="227" fontId="32" fillId="0" borderId="50" xfId="0" applyNumberFormat="1" applyFont="1" applyBorder="1" applyAlignment="1">
      <alignment horizontal="center" vertical="center"/>
    </xf>
    <xf numFmtId="38" fontId="32" fillId="0" borderId="356" xfId="2" applyNumberFormat="1" applyFont="1" applyFill="1" applyBorder="1" applyAlignment="1">
      <alignment horizontal="center" vertical="center"/>
    </xf>
    <xf numFmtId="38" fontId="32" fillId="0" borderId="362" xfId="2" applyNumberFormat="1" applyFont="1" applyFill="1" applyBorder="1" applyAlignment="1">
      <alignment horizontal="center" vertical="center"/>
    </xf>
    <xf numFmtId="3" fontId="32" fillId="6" borderId="18" xfId="2" applyNumberFormat="1" applyFont="1" applyFill="1" applyBorder="1" applyAlignment="1">
      <alignment horizontal="center" vertical="center"/>
    </xf>
    <xf numFmtId="0" fontId="157" fillId="6" borderId="280" xfId="0" applyFont="1" applyFill="1" applyBorder="1" applyAlignment="1">
      <alignment horizontal="center" vertical="center" wrapText="1"/>
    </xf>
    <xf numFmtId="223" fontId="32" fillId="0" borderId="294" xfId="2" applyNumberFormat="1" applyFont="1" applyBorder="1" applyAlignment="1">
      <alignment horizontal="center" vertical="center"/>
    </xf>
    <xf numFmtId="0" fontId="24" fillId="0" borderId="318" xfId="0" applyNumberFormat="1" applyFont="1" applyBorder="1" applyAlignment="1" applyProtection="1">
      <alignment horizontal="center" vertical="center"/>
      <protection locked="0"/>
    </xf>
    <xf numFmtId="0" fontId="24" fillId="0" borderId="294" xfId="0" applyNumberFormat="1" applyFont="1" applyBorder="1" applyAlignment="1" applyProtection="1">
      <alignment horizontal="center" vertical="center"/>
      <protection locked="0"/>
    </xf>
    <xf numFmtId="0" fontId="32" fillId="0" borderId="0" xfId="0" applyFont="1" applyFill="1" applyBorder="1" applyAlignment="1">
      <alignment horizontal="center" vertical="center"/>
    </xf>
    <xf numFmtId="10" fontId="24" fillId="0" borderId="339" xfId="0" applyNumberFormat="1" applyFont="1" applyBorder="1" applyAlignment="1">
      <alignment horizontal="center" vertical="center"/>
    </xf>
    <xf numFmtId="176" fontId="24" fillId="0" borderId="339" xfId="0" applyNumberFormat="1" applyFont="1" applyBorder="1" applyAlignment="1">
      <alignment horizontal="center" vertical="center"/>
    </xf>
    <xf numFmtId="183" fontId="24" fillId="0" borderId="364" xfId="0" applyNumberFormat="1" applyFont="1" applyBorder="1" applyAlignment="1">
      <alignment horizontal="center" vertical="center"/>
    </xf>
    <xf numFmtId="2" fontId="32" fillId="0" borderId="364" xfId="0" applyNumberFormat="1" applyFont="1" applyBorder="1" applyAlignment="1">
      <alignment horizontal="center" vertical="center"/>
    </xf>
    <xf numFmtId="0" fontId="138" fillId="110" borderId="48" xfId="0" applyFont="1" applyFill="1" applyBorder="1" applyAlignment="1">
      <alignment horizontal="center" vertical="center"/>
    </xf>
    <xf numFmtId="0" fontId="138" fillId="110" borderId="50" xfId="0" applyFont="1" applyFill="1" applyBorder="1" applyAlignment="1">
      <alignment horizontal="center" vertical="center"/>
    </xf>
    <xf numFmtId="0" fontId="138" fillId="110" borderId="365" xfId="0" applyFont="1" applyFill="1" applyBorder="1" applyAlignment="1">
      <alignment horizontal="center" vertical="center"/>
    </xf>
    <xf numFmtId="187" fontId="32" fillId="0" borderId="363" xfId="2" applyNumberFormat="1" applyFont="1" applyBorder="1" applyAlignment="1">
      <alignment horizontal="center" vertical="center"/>
    </xf>
    <xf numFmtId="183" fontId="32" fillId="0" borderId="363" xfId="2" applyNumberFormat="1" applyFont="1" applyBorder="1" applyAlignment="1">
      <alignment horizontal="center" vertical="center"/>
    </xf>
    <xf numFmtId="183" fontId="32" fillId="0" borderId="364" xfId="2" applyNumberFormat="1" applyFont="1" applyBorder="1" applyAlignment="1">
      <alignment horizontal="center" vertical="center"/>
    </xf>
    <xf numFmtId="226" fontId="32" fillId="0" borderId="358" xfId="2" applyNumberFormat="1" applyFont="1" applyBorder="1" applyAlignment="1">
      <alignment horizontal="center" vertical="center"/>
    </xf>
    <xf numFmtId="187" fontId="24" fillId="0" borderId="363" xfId="0" applyNumberFormat="1" applyFont="1" applyFill="1" applyBorder="1" applyAlignment="1">
      <alignment horizontal="center" vertical="center"/>
    </xf>
    <xf numFmtId="226" fontId="32" fillId="0" borderId="364" xfId="0" applyNumberFormat="1" applyFont="1" applyBorder="1" applyAlignment="1">
      <alignment horizontal="center" vertical="center"/>
    </xf>
    <xf numFmtId="1" fontId="32" fillId="0" borderId="363" xfId="0" applyNumberFormat="1" applyFont="1" applyFill="1" applyBorder="1" applyAlignment="1">
      <alignment horizontal="center" vertical="center"/>
    </xf>
    <xf numFmtId="230" fontId="32" fillId="0" borderId="364" xfId="0" applyNumberFormat="1" applyFont="1" applyFill="1" applyBorder="1" applyAlignment="1">
      <alignment horizontal="center" vertical="center"/>
    </xf>
    <xf numFmtId="177" fontId="32" fillId="0" borderId="363" xfId="0" applyNumberFormat="1" applyFont="1" applyBorder="1" applyAlignment="1">
      <alignment horizontal="center" vertical="center"/>
    </xf>
    <xf numFmtId="177" fontId="32" fillId="0" borderId="364" xfId="0" applyNumberFormat="1" applyFont="1" applyBorder="1" applyAlignment="1">
      <alignment horizontal="center" vertical="center"/>
    </xf>
    <xf numFmtId="2" fontId="32" fillId="0" borderId="363" xfId="0" applyNumberFormat="1" applyFont="1" applyBorder="1" applyAlignment="1">
      <alignment horizontal="center" vertical="center"/>
    </xf>
    <xf numFmtId="225" fontId="32" fillId="0" borderId="363" xfId="0" applyNumberFormat="1" applyFont="1" applyBorder="1" applyAlignment="1">
      <alignment horizontal="center" vertical="center"/>
    </xf>
    <xf numFmtId="225" fontId="32" fillId="0" borderId="364" xfId="0" applyNumberFormat="1" applyFont="1" applyBorder="1" applyAlignment="1">
      <alignment horizontal="center" vertical="center"/>
    </xf>
    <xf numFmtId="0" fontId="32" fillId="0" borderId="355" xfId="0" applyFont="1" applyBorder="1" applyAlignment="1">
      <alignment horizontal="center" vertical="center"/>
    </xf>
    <xf numFmtId="0" fontId="32" fillId="0" borderId="358" xfId="0" applyFont="1" applyBorder="1" applyAlignment="1">
      <alignment horizontal="center" vertical="center"/>
    </xf>
    <xf numFmtId="2" fontId="32" fillId="0" borderId="355" xfId="0" applyNumberFormat="1" applyFont="1" applyBorder="1" applyAlignment="1">
      <alignment horizontal="center" vertical="center"/>
    </xf>
    <xf numFmtId="3" fontId="24" fillId="0" borderId="363" xfId="0" applyNumberFormat="1" applyFont="1" applyFill="1" applyBorder="1" applyAlignment="1">
      <alignment horizontal="center" vertical="center"/>
    </xf>
    <xf numFmtId="0" fontId="32" fillId="0" borderId="364" xfId="0" applyFont="1" applyBorder="1" applyAlignment="1">
      <alignment horizontal="center" vertical="center"/>
    </xf>
    <xf numFmtId="3" fontId="32" fillId="0" borderId="355" xfId="0" applyNumberFormat="1" applyFont="1" applyFill="1" applyBorder="1" applyAlignment="1">
      <alignment horizontal="center" vertical="center"/>
    </xf>
    <xf numFmtId="3" fontId="32" fillId="0" borderId="358" xfId="0" applyNumberFormat="1" applyFont="1" applyBorder="1" applyAlignment="1">
      <alignment horizontal="center" vertical="center"/>
    </xf>
    <xf numFmtId="0" fontId="138" fillId="110" borderId="107" xfId="0" applyFont="1" applyFill="1" applyBorder="1" applyAlignment="1">
      <alignment horizontal="center" vertical="center" wrapText="1"/>
    </xf>
    <xf numFmtId="0" fontId="138" fillId="110" borderId="107" xfId="0" applyFont="1" applyFill="1" applyBorder="1" applyAlignment="1">
      <alignment horizontal="center" vertical="center"/>
    </xf>
    <xf numFmtId="0" fontId="140" fillId="10" borderId="107" xfId="0" applyFont="1" applyFill="1" applyBorder="1" applyAlignment="1">
      <alignment horizontal="center" vertical="center" wrapText="1"/>
    </xf>
    <xf numFmtId="0" fontId="138" fillId="110" borderId="355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38" fillId="112" borderId="49" xfId="0" applyFont="1" applyFill="1" applyBorder="1" applyAlignment="1">
      <alignment horizontal="center" vertical="center"/>
    </xf>
    <xf numFmtId="0" fontId="138" fillId="112" borderId="362" xfId="0" applyFont="1" applyFill="1" applyBorder="1" applyAlignment="1">
      <alignment horizontal="center" vertical="center"/>
    </xf>
    <xf numFmtId="0" fontId="138" fillId="112" borderId="58" xfId="0" applyFont="1" applyFill="1" applyBorder="1" applyAlignment="1">
      <alignment horizontal="center" vertical="center"/>
    </xf>
    <xf numFmtId="0" fontId="138" fillId="112" borderId="99" xfId="0" applyFont="1" applyFill="1" applyBorder="1" applyAlignment="1">
      <alignment horizontal="center" vertical="center"/>
    </xf>
    <xf numFmtId="0" fontId="138" fillId="112" borderId="280" xfId="0" applyFont="1" applyFill="1" applyBorder="1" applyAlignment="1">
      <alignment horizontal="center" vertical="center"/>
    </xf>
    <xf numFmtId="0" fontId="138" fillId="112" borderId="191" xfId="0" applyFont="1" applyFill="1" applyBorder="1" applyAlignment="1">
      <alignment horizontal="center" vertical="center"/>
    </xf>
    <xf numFmtId="0" fontId="138" fillId="110" borderId="310" xfId="0" applyFont="1" applyFill="1" applyBorder="1" applyAlignment="1">
      <alignment horizontal="center" vertical="center"/>
    </xf>
    <xf numFmtId="0" fontId="32" fillId="0" borderId="191" xfId="0" applyFont="1" applyFill="1" applyBorder="1" applyAlignment="1">
      <alignment horizontal="center" vertical="center"/>
    </xf>
    <xf numFmtId="0" fontId="32" fillId="0" borderId="99" xfId="0" applyFont="1" applyFill="1" applyBorder="1" applyAlignment="1">
      <alignment horizontal="center" vertical="center"/>
    </xf>
    <xf numFmtId="38" fontId="32" fillId="0" borderId="335" xfId="2" applyNumberFormat="1" applyFont="1" applyFill="1" applyBorder="1" applyAlignment="1">
      <alignment horizontal="center" vertical="center"/>
    </xf>
    <xf numFmtId="0" fontId="138" fillId="110" borderId="356" xfId="0" applyFont="1" applyFill="1" applyBorder="1" applyAlignment="1">
      <alignment horizontal="center" vertical="center"/>
    </xf>
    <xf numFmtId="38" fontId="138" fillId="110" borderId="148" xfId="0" applyNumberFormat="1" applyFont="1" applyFill="1" applyBorder="1" applyAlignment="1">
      <alignment horizontal="center" vertical="center"/>
    </xf>
    <xf numFmtId="0" fontId="138" fillId="112" borderId="99" xfId="0" applyFont="1" applyFill="1" applyBorder="1" applyAlignment="1">
      <alignment horizontal="center" vertical="center"/>
    </xf>
    <xf numFmtId="0" fontId="138" fillId="112" borderId="191" xfId="0" applyFont="1" applyFill="1" applyBorder="1" applyAlignment="1">
      <alignment horizontal="center" vertical="center"/>
    </xf>
    <xf numFmtId="0" fontId="138" fillId="112" borderId="111" xfId="0" applyFont="1" applyFill="1" applyBorder="1" applyAlignment="1">
      <alignment horizontal="center" vertical="center"/>
    </xf>
    <xf numFmtId="0" fontId="138" fillId="112" borderId="115" xfId="0" applyFont="1" applyFill="1" applyBorder="1" applyAlignment="1">
      <alignment horizontal="center" vertical="center"/>
    </xf>
    <xf numFmtId="0" fontId="32" fillId="6" borderId="99" xfId="0" applyFont="1" applyFill="1" applyBorder="1" applyAlignment="1">
      <alignment horizontal="center" vertical="center"/>
    </xf>
    <xf numFmtId="0" fontId="32" fillId="6" borderId="191" xfId="0" applyFont="1" applyFill="1" applyBorder="1" applyAlignment="1">
      <alignment horizontal="center" vertical="center"/>
    </xf>
    <xf numFmtId="223" fontId="32" fillId="6" borderId="4" xfId="2" applyNumberFormat="1" applyFont="1" applyFill="1" applyBorder="1" applyAlignment="1">
      <alignment horizontal="center" vertical="center"/>
    </xf>
    <xf numFmtId="226" fontId="32" fillId="0" borderId="0" xfId="2" applyNumberFormat="1" applyFont="1" applyBorder="1" applyAlignment="1">
      <alignment horizontal="center" vertical="center"/>
    </xf>
    <xf numFmtId="2" fontId="32" fillId="0" borderId="342" xfId="0" applyNumberFormat="1" applyFont="1" applyFill="1" applyBorder="1" applyAlignment="1">
      <alignment horizontal="center" vertical="center"/>
    </xf>
    <xf numFmtId="38" fontId="133" fillId="0" borderId="371" xfId="1" applyNumberFormat="1" applyFont="1" applyBorder="1" applyAlignment="1">
      <alignment horizontal="center" vertical="center" wrapText="1"/>
    </xf>
    <xf numFmtId="187" fontId="32" fillId="6" borderId="48" xfId="2" quotePrefix="1" applyNumberFormat="1" applyFont="1" applyFill="1" applyBorder="1" applyAlignment="1">
      <alignment horizontal="center" vertical="center"/>
    </xf>
    <xf numFmtId="226" fontId="32" fillId="6" borderId="50" xfId="2" quotePrefix="1" applyNumberFormat="1" applyFont="1" applyFill="1" applyBorder="1" applyAlignment="1">
      <alignment horizontal="center" vertical="center"/>
    </xf>
    <xf numFmtId="187" fontId="32" fillId="6" borderId="62" xfId="2" quotePrefix="1" applyNumberFormat="1" applyFont="1" applyFill="1" applyBorder="1" applyAlignment="1">
      <alignment horizontal="center" vertical="center"/>
    </xf>
    <xf numFmtId="183" fontId="138" fillId="110" borderId="310" xfId="2" applyNumberFormat="1" applyFont="1" applyFill="1" applyBorder="1" applyAlignment="1">
      <alignment horizontal="center" vertical="center" wrapText="1"/>
    </xf>
    <xf numFmtId="183" fontId="32" fillId="6" borderId="362" xfId="2" applyNumberFormat="1" applyFont="1" applyFill="1" applyBorder="1" applyAlignment="1">
      <alignment horizontal="center" vertical="center" wrapText="1"/>
    </xf>
    <xf numFmtId="183" fontId="24" fillId="10" borderId="362" xfId="2" applyNumberFormat="1" applyFont="1" applyFill="1" applyBorder="1" applyAlignment="1">
      <alignment horizontal="center" vertical="center" wrapText="1"/>
    </xf>
    <xf numFmtId="38" fontId="24" fillId="6" borderId="362" xfId="2" applyNumberFormat="1" applyFont="1" applyFill="1" applyBorder="1" applyAlignment="1">
      <alignment horizontal="center" vertical="center" wrapText="1"/>
    </xf>
    <xf numFmtId="9" fontId="24" fillId="6" borderId="364" xfId="1" applyFont="1" applyFill="1" applyBorder="1" applyAlignment="1">
      <alignment horizontal="center" vertical="center"/>
    </xf>
    <xf numFmtId="9" fontId="138" fillId="110" borderId="356" xfId="1" applyFont="1" applyFill="1" applyBorder="1" applyAlignment="1">
      <alignment horizontal="center" vertical="center"/>
    </xf>
    <xf numFmtId="3" fontId="138" fillId="0" borderId="196" xfId="2" applyNumberFormat="1" applyFont="1" applyFill="1" applyBorder="1" applyAlignment="1">
      <alignment horizontal="center" vertical="center" wrapText="1"/>
    </xf>
    <xf numFmtId="0" fontId="32" fillId="0" borderId="58" xfId="0" applyFont="1" applyFill="1" applyBorder="1" applyAlignment="1">
      <alignment horizontal="center" vertical="center"/>
    </xf>
    <xf numFmtId="187" fontId="32" fillId="6" borderId="353" xfId="2" applyNumberFormat="1" applyFont="1" applyFill="1" applyBorder="1" applyAlignment="1">
      <alignment horizontal="center" vertical="center" wrapText="1"/>
    </xf>
    <xf numFmtId="0" fontId="138" fillId="110" borderId="300" xfId="0" applyFont="1" applyFill="1" applyBorder="1" applyAlignment="1">
      <alignment horizontal="center" vertical="center"/>
    </xf>
    <xf numFmtId="0" fontId="138" fillId="110" borderId="353" xfId="0" applyFont="1" applyFill="1" applyBorder="1" applyAlignment="1">
      <alignment horizontal="center" vertical="center"/>
    </xf>
    <xf numFmtId="0" fontId="138" fillId="110" borderId="372" xfId="0" applyFont="1" applyFill="1" applyBorder="1" applyAlignment="1">
      <alignment horizontal="center" vertical="center"/>
    </xf>
    <xf numFmtId="0" fontId="138" fillId="112" borderId="364" xfId="0" applyFont="1" applyFill="1" applyBorder="1" applyAlignment="1">
      <alignment horizontal="center" vertical="center"/>
    </xf>
    <xf numFmtId="41" fontId="139" fillId="111" borderId="366" xfId="2" applyFont="1" applyFill="1" applyBorder="1" applyAlignment="1">
      <alignment horizontal="center" vertical="center"/>
    </xf>
    <xf numFmtId="187" fontId="32" fillId="0" borderId="300" xfId="2" applyNumberFormat="1" applyFont="1" applyBorder="1" applyAlignment="1">
      <alignment horizontal="center" vertical="center"/>
    </xf>
    <xf numFmtId="187" fontId="32" fillId="0" borderId="353" xfId="2" applyNumberFormat="1" applyFont="1" applyBorder="1" applyAlignment="1">
      <alignment horizontal="center" vertical="center"/>
    </xf>
    <xf numFmtId="187" fontId="32" fillId="10" borderId="362" xfId="2" applyNumberFormat="1" applyFont="1" applyFill="1" applyBorder="1" applyAlignment="1">
      <alignment horizontal="center" vertical="center"/>
    </xf>
    <xf numFmtId="0" fontId="32" fillId="10" borderId="364" xfId="0" applyFont="1" applyFill="1" applyBorder="1" applyAlignment="1">
      <alignment horizontal="center" vertical="center"/>
    </xf>
    <xf numFmtId="0" fontId="139" fillId="111" borderId="366" xfId="0" applyFont="1" applyFill="1" applyBorder="1" applyAlignment="1">
      <alignment horizontal="center" vertical="center"/>
    </xf>
    <xf numFmtId="183" fontId="32" fillId="0" borderId="353" xfId="0" applyNumberFormat="1" applyFont="1" applyBorder="1" applyAlignment="1">
      <alignment horizontal="center" vertical="center"/>
    </xf>
    <xf numFmtId="183" fontId="32" fillId="0" borderId="353" xfId="2" applyNumberFormat="1" applyFont="1" applyBorder="1" applyAlignment="1">
      <alignment horizontal="center" vertical="center"/>
    </xf>
    <xf numFmtId="38" fontId="32" fillId="0" borderId="362" xfId="2" applyNumberFormat="1" applyFont="1" applyBorder="1" applyAlignment="1">
      <alignment horizontal="center" vertical="center"/>
    </xf>
    <xf numFmtId="223" fontId="32" fillId="0" borderId="339" xfId="0" applyNumberFormat="1" applyFont="1" applyBorder="1" applyAlignment="1">
      <alignment horizontal="center" vertical="center"/>
    </xf>
    <xf numFmtId="9" fontId="32" fillId="0" borderId="339" xfId="1" applyFont="1" applyBorder="1" applyAlignment="1">
      <alignment horizontal="center" vertical="center"/>
    </xf>
    <xf numFmtId="226" fontId="32" fillId="0" borderId="353" xfId="0" applyNumberFormat="1" applyFont="1" applyBorder="1" applyAlignment="1">
      <alignment horizontal="center" vertical="center"/>
    </xf>
    <xf numFmtId="226" fontId="32" fillId="0" borderId="353" xfId="2" applyNumberFormat="1" applyFont="1" applyBorder="1" applyAlignment="1">
      <alignment horizontal="center" vertical="center"/>
    </xf>
    <xf numFmtId="0" fontId="0" fillId="0" borderId="373" xfId="0" applyNumberFormat="1" applyBorder="1" applyAlignment="1" applyProtection="1">
      <alignment horizontal="center" vertical="center"/>
      <protection locked="0"/>
    </xf>
    <xf numFmtId="223" fontId="32" fillId="0" borderId="356" xfId="0" applyNumberFormat="1" applyFont="1" applyBorder="1" applyAlignment="1">
      <alignment horizontal="center" vertical="center"/>
    </xf>
    <xf numFmtId="0" fontId="139" fillId="111" borderId="370" xfId="0" applyFont="1" applyFill="1" applyBorder="1" applyAlignment="1">
      <alignment horizontal="center" vertical="center"/>
    </xf>
    <xf numFmtId="226" fontId="32" fillId="10" borderId="359" xfId="2" applyNumberFormat="1" applyFont="1" applyFill="1" applyBorder="1" applyAlignment="1">
      <alignment horizontal="center" vertical="center"/>
    </xf>
    <xf numFmtId="3" fontId="32" fillId="10" borderId="357" xfId="2" applyNumberFormat="1" applyFont="1" applyFill="1" applyBorder="1" applyAlignment="1">
      <alignment horizontal="center" vertical="center"/>
    </xf>
    <xf numFmtId="223" fontId="32" fillId="10" borderId="357" xfId="0" applyNumberFormat="1" applyFont="1" applyFill="1" applyBorder="1" applyAlignment="1">
      <alignment horizontal="center" vertical="center"/>
    </xf>
    <xf numFmtId="9" fontId="32" fillId="10" borderId="357" xfId="1" applyFont="1" applyFill="1" applyBorder="1" applyAlignment="1">
      <alignment horizontal="center" vertical="center"/>
    </xf>
    <xf numFmtId="183" fontId="32" fillId="0" borderId="375" xfId="0" applyNumberFormat="1" applyFont="1" applyBorder="1" applyAlignment="1">
      <alignment horizontal="center" vertical="center"/>
    </xf>
    <xf numFmtId="183" fontId="32" fillId="0" borderId="353" xfId="0" applyNumberFormat="1" applyFont="1" applyBorder="1">
      <alignment vertical="center"/>
    </xf>
    <xf numFmtId="183" fontId="32" fillId="0" borderId="376" xfId="0" applyNumberFormat="1" applyFont="1" applyBorder="1">
      <alignment vertical="center"/>
    </xf>
    <xf numFmtId="183" fontId="32" fillId="0" borderId="376" xfId="0" applyNumberFormat="1" applyFont="1" applyBorder="1" applyAlignment="1">
      <alignment horizontal="center" vertical="center"/>
    </xf>
    <xf numFmtId="178" fontId="32" fillId="0" borderId="375" xfId="0" applyNumberFormat="1" applyFont="1" applyBorder="1" applyAlignment="1">
      <alignment horizontal="center" vertical="center"/>
    </xf>
    <xf numFmtId="178" fontId="32" fillId="0" borderId="353" xfId="0" applyNumberFormat="1" applyFont="1" applyBorder="1" applyAlignment="1">
      <alignment horizontal="center" vertical="center" wrapText="1"/>
    </xf>
    <xf numFmtId="178" fontId="32" fillId="0" borderId="376" xfId="0" applyNumberFormat="1" applyFont="1" applyBorder="1" applyAlignment="1">
      <alignment horizontal="center" vertical="center"/>
    </xf>
    <xf numFmtId="178" fontId="32" fillId="0" borderId="353" xfId="0" applyNumberFormat="1" applyFont="1" applyBorder="1" applyAlignment="1">
      <alignment horizontal="center" vertical="center"/>
    </xf>
    <xf numFmtId="9" fontId="32" fillId="0" borderId="362" xfId="1" applyFont="1" applyBorder="1" applyAlignment="1">
      <alignment horizontal="center" vertical="center"/>
    </xf>
    <xf numFmtId="0" fontId="32" fillId="0" borderId="364" xfId="0" applyFont="1" applyFill="1" applyBorder="1" applyAlignment="1">
      <alignment horizontal="center" vertical="center" wrapText="1"/>
    </xf>
    <xf numFmtId="38" fontId="32" fillId="10" borderId="362" xfId="2" applyNumberFormat="1" applyFont="1" applyFill="1" applyBorder="1" applyAlignment="1">
      <alignment horizontal="center" vertical="center"/>
    </xf>
    <xf numFmtId="223" fontId="32" fillId="10" borderId="362" xfId="0" applyNumberFormat="1" applyFont="1" applyFill="1" applyBorder="1" applyAlignment="1">
      <alignment horizontal="center" vertical="center"/>
    </xf>
    <xf numFmtId="183" fontId="32" fillId="0" borderId="353" xfId="0" applyNumberFormat="1" applyFont="1" applyFill="1" applyBorder="1" applyAlignment="1">
      <alignment horizontal="center" vertical="center"/>
    </xf>
    <xf numFmtId="183" fontId="32" fillId="0" borderId="376" xfId="0" applyNumberFormat="1" applyFont="1" applyFill="1" applyBorder="1" applyAlignment="1">
      <alignment horizontal="center" vertical="center"/>
    </xf>
    <xf numFmtId="0" fontId="157" fillId="0" borderId="364" xfId="0" applyFont="1" applyFill="1" applyBorder="1" applyAlignment="1">
      <alignment horizontal="center" vertical="center" wrapText="1"/>
    </xf>
    <xf numFmtId="3" fontId="32" fillId="10" borderId="362" xfId="2" applyNumberFormat="1" applyFont="1" applyFill="1" applyBorder="1" applyAlignment="1">
      <alignment horizontal="center" vertical="center"/>
    </xf>
    <xf numFmtId="226" fontId="32" fillId="6" borderId="375" xfId="2" applyNumberFormat="1" applyFont="1" applyFill="1" applyBorder="1" applyAlignment="1">
      <alignment horizontal="center" vertical="center"/>
    </xf>
    <xf numFmtId="226" fontId="32" fillId="6" borderId="353" xfId="2" applyNumberFormat="1" applyFont="1" applyFill="1" applyBorder="1" applyAlignment="1">
      <alignment horizontal="center" vertical="center"/>
    </xf>
    <xf numFmtId="226" fontId="32" fillId="6" borderId="376" xfId="2" applyNumberFormat="1" applyFont="1" applyFill="1" applyBorder="1" applyAlignment="1">
      <alignment horizontal="center" vertical="center"/>
    </xf>
    <xf numFmtId="223" fontId="32" fillId="10" borderId="339" xfId="0" applyNumberFormat="1" applyFont="1" applyFill="1" applyBorder="1" applyAlignment="1">
      <alignment horizontal="center" vertical="center"/>
    </xf>
    <xf numFmtId="9" fontId="32" fillId="10" borderId="339" xfId="1" applyFont="1" applyFill="1" applyBorder="1" applyAlignment="1">
      <alignment horizontal="center" vertical="center"/>
    </xf>
    <xf numFmtId="0" fontId="138" fillId="112" borderId="358" xfId="0" applyFont="1" applyFill="1" applyBorder="1" applyAlignment="1">
      <alignment horizontal="center" vertical="center" wrapText="1"/>
    </xf>
    <xf numFmtId="0" fontId="139" fillId="111" borderId="377" xfId="0" applyFont="1" applyFill="1" applyBorder="1" applyAlignment="1">
      <alignment horizontal="center" vertical="center"/>
    </xf>
    <xf numFmtId="187" fontId="32" fillId="0" borderId="375" xfId="2" applyNumberFormat="1" applyFont="1" applyFill="1" applyBorder="1" applyAlignment="1">
      <alignment horizontal="center" vertical="center"/>
    </xf>
    <xf numFmtId="187" fontId="32" fillId="0" borderId="353" xfId="2" applyNumberFormat="1" applyFont="1" applyFill="1" applyBorder="1" applyAlignment="1">
      <alignment horizontal="center" vertical="center"/>
    </xf>
    <xf numFmtId="187" fontId="32" fillId="0" borderId="376" xfId="2" applyNumberFormat="1" applyFont="1" applyFill="1" applyBorder="1" applyAlignment="1">
      <alignment horizontal="center" vertical="center"/>
    </xf>
    <xf numFmtId="3" fontId="32" fillId="10" borderId="362" xfId="2" quotePrefix="1" applyNumberFormat="1" applyFont="1" applyFill="1" applyBorder="1" applyAlignment="1">
      <alignment horizontal="center" vertical="center"/>
    </xf>
    <xf numFmtId="9" fontId="32" fillId="10" borderId="362" xfId="1" applyFont="1" applyFill="1" applyBorder="1" applyAlignment="1">
      <alignment horizontal="center" vertical="center"/>
    </xf>
    <xf numFmtId="0" fontId="32" fillId="0" borderId="364" xfId="0" applyFont="1" applyFill="1" applyBorder="1" applyAlignment="1">
      <alignment horizontal="center" vertical="center"/>
    </xf>
    <xf numFmtId="187" fontId="32" fillId="0" borderId="326" xfId="2" applyNumberFormat="1" applyFont="1" applyFill="1" applyBorder="1" applyAlignment="1">
      <alignment horizontal="center" vertical="center"/>
    </xf>
    <xf numFmtId="223" fontId="32" fillId="10" borderId="356" xfId="0" applyNumberFormat="1" applyFont="1" applyFill="1" applyBorder="1" applyAlignment="1">
      <alignment horizontal="center" vertical="center"/>
    </xf>
    <xf numFmtId="9" fontId="32" fillId="10" borderId="356" xfId="1" applyFont="1" applyFill="1" applyBorder="1" applyAlignment="1">
      <alignment horizontal="center" vertical="center"/>
    </xf>
    <xf numFmtId="187" fontId="32" fillId="0" borderId="302" xfId="2" applyNumberFormat="1" applyFont="1" applyFill="1" applyBorder="1" applyAlignment="1">
      <alignment horizontal="center" vertical="center"/>
    </xf>
    <xf numFmtId="187" fontId="32" fillId="10" borderId="303" xfId="2" applyNumberFormat="1" applyFont="1" applyFill="1" applyBorder="1" applyAlignment="1">
      <alignment horizontal="center" vertical="center"/>
    </xf>
    <xf numFmtId="38" fontId="32" fillId="0" borderId="359" xfId="2" applyNumberFormat="1" applyFont="1" applyFill="1" applyBorder="1" applyAlignment="1">
      <alignment horizontal="center" vertical="center"/>
    </xf>
    <xf numFmtId="3" fontId="32" fillId="0" borderId="356" xfId="2" quotePrefix="1" applyNumberFormat="1" applyFont="1" applyFill="1" applyBorder="1" applyAlignment="1">
      <alignment horizontal="center" vertical="center"/>
    </xf>
    <xf numFmtId="223" fontId="32" fillId="0" borderId="356" xfId="0" applyNumberFormat="1" applyFont="1" applyFill="1" applyBorder="1" applyAlignment="1">
      <alignment horizontal="center" vertical="center"/>
    </xf>
    <xf numFmtId="9" fontId="32" fillId="0" borderId="357" xfId="1" applyFont="1" applyBorder="1" applyAlignment="1">
      <alignment horizontal="center" vertical="center"/>
    </xf>
    <xf numFmtId="0" fontId="32" fillId="0" borderId="358" xfId="0" applyFont="1" applyFill="1" applyBorder="1" applyAlignment="1">
      <alignment horizontal="center" vertical="center"/>
    </xf>
    <xf numFmtId="226" fontId="32" fillId="0" borderId="304" xfId="2" applyNumberFormat="1" applyFont="1" applyBorder="1" applyAlignment="1">
      <alignment horizontal="center" vertical="center"/>
    </xf>
    <xf numFmtId="226" fontId="32" fillId="0" borderId="305" xfId="2" applyNumberFormat="1" applyFont="1" applyBorder="1" applyAlignment="1">
      <alignment horizontal="center" vertical="center"/>
    </xf>
    <xf numFmtId="226" fontId="32" fillId="0" borderId="306" xfId="2" applyNumberFormat="1" applyFont="1" applyBorder="1" applyAlignment="1">
      <alignment horizontal="center" vertical="center"/>
    </xf>
    <xf numFmtId="0" fontId="32" fillId="10" borderId="358" xfId="0" applyFont="1" applyFill="1" applyBorder="1" applyAlignment="1">
      <alignment horizontal="center" vertical="center"/>
    </xf>
    <xf numFmtId="178" fontId="32" fillId="0" borderId="378" xfId="2" applyNumberFormat="1" applyFont="1" applyBorder="1" applyAlignment="1">
      <alignment horizontal="center" vertical="center"/>
    </xf>
    <xf numFmtId="0" fontId="32" fillId="10" borderId="379" xfId="0" applyFont="1" applyFill="1" applyBorder="1" applyAlignment="1">
      <alignment horizontal="center" vertical="center"/>
    </xf>
    <xf numFmtId="38" fontId="32" fillId="0" borderId="378" xfId="2" applyNumberFormat="1" applyFont="1" applyBorder="1" applyAlignment="1">
      <alignment horizontal="center" vertical="center"/>
    </xf>
    <xf numFmtId="38" fontId="32" fillId="0" borderId="356" xfId="2" applyNumberFormat="1" applyFont="1" applyBorder="1" applyAlignment="1">
      <alignment horizontal="center" vertical="center"/>
    </xf>
    <xf numFmtId="183" fontId="32" fillId="6" borderId="378" xfId="2" applyNumberFormat="1" applyFont="1" applyFill="1" applyBorder="1" applyAlignment="1">
      <alignment horizontal="center" vertical="center"/>
    </xf>
    <xf numFmtId="187" fontId="32" fillId="6" borderId="384" xfId="2" applyNumberFormat="1" applyFont="1" applyFill="1" applyBorder="1" applyAlignment="1">
      <alignment horizontal="center" vertical="center"/>
    </xf>
    <xf numFmtId="0" fontId="138" fillId="110" borderId="48" xfId="0" applyFont="1" applyFill="1" applyBorder="1" applyAlignment="1">
      <alignment horizontal="center" vertical="center"/>
    </xf>
    <xf numFmtId="0" fontId="138" fillId="110" borderId="5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187" fontId="133" fillId="0" borderId="107" xfId="0" applyNumberFormat="1" applyFont="1" applyBorder="1" applyAlignment="1">
      <alignment horizontal="center" vertical="center" wrapText="1"/>
    </xf>
    <xf numFmtId="187" fontId="138" fillId="110" borderId="316" xfId="0" applyNumberFormat="1" applyFont="1" applyFill="1" applyBorder="1" applyAlignment="1">
      <alignment horizontal="center" vertical="center"/>
    </xf>
    <xf numFmtId="0" fontId="138" fillId="110" borderId="375" xfId="0" applyFont="1" applyFill="1" applyBorder="1" applyAlignment="1">
      <alignment horizontal="center" vertical="center"/>
    </xf>
    <xf numFmtId="0" fontId="138" fillId="110" borderId="376" xfId="0" applyFont="1" applyFill="1" applyBorder="1" applyAlignment="1">
      <alignment horizontal="center" vertical="center"/>
    </xf>
    <xf numFmtId="0" fontId="138" fillId="110" borderId="378" xfId="0" applyFont="1" applyFill="1" applyBorder="1" applyAlignment="1">
      <alignment horizontal="center" vertical="center"/>
    </xf>
    <xf numFmtId="0" fontId="138" fillId="110" borderId="380" xfId="0" applyFont="1" applyFill="1" applyBorder="1" applyAlignment="1">
      <alignment horizontal="center" vertical="center"/>
    </xf>
    <xf numFmtId="0" fontId="138" fillId="110" borderId="385" xfId="0" quotePrefix="1" applyFont="1" applyFill="1" applyBorder="1" applyAlignment="1">
      <alignment horizontal="center" vertical="center"/>
    </xf>
    <xf numFmtId="0" fontId="138" fillId="110" borderId="380" xfId="0" quotePrefix="1" applyFont="1" applyFill="1" applyBorder="1" applyAlignment="1">
      <alignment horizontal="center" vertical="center"/>
    </xf>
    <xf numFmtId="0" fontId="138" fillId="110" borderId="378" xfId="0" quotePrefix="1" applyFont="1" applyFill="1" applyBorder="1" applyAlignment="1">
      <alignment horizontal="center" vertical="center"/>
    </xf>
    <xf numFmtId="0" fontId="138" fillId="112" borderId="383" xfId="0" applyFont="1" applyFill="1" applyBorder="1" applyAlignment="1">
      <alignment horizontal="center" vertical="center"/>
    </xf>
    <xf numFmtId="41" fontId="139" fillId="111" borderId="377" xfId="2" applyFont="1" applyFill="1" applyBorder="1" applyAlignment="1">
      <alignment horizontal="center" vertical="center"/>
    </xf>
    <xf numFmtId="3" fontId="32" fillId="0" borderId="375" xfId="2" applyNumberFormat="1" applyFont="1" applyBorder="1" applyAlignment="1">
      <alignment horizontal="center" vertical="center"/>
    </xf>
    <xf numFmtId="3" fontId="32" fillId="0" borderId="353" xfId="2" applyNumberFormat="1" applyFont="1" applyBorder="1" applyAlignment="1">
      <alignment horizontal="center" vertical="center"/>
    </xf>
    <xf numFmtId="3" fontId="32" fillId="0" borderId="376" xfId="2" applyNumberFormat="1" applyFont="1" applyBorder="1" applyAlignment="1">
      <alignment horizontal="center" vertical="center"/>
    </xf>
    <xf numFmtId="3" fontId="32" fillId="0" borderId="385" xfId="2" applyNumberFormat="1" applyFont="1" applyBorder="1" applyAlignment="1">
      <alignment horizontal="center" vertical="center"/>
    </xf>
    <xf numFmtId="3" fontId="32" fillId="0" borderId="380" xfId="2" applyNumberFormat="1" applyFont="1" applyBorder="1" applyAlignment="1">
      <alignment horizontal="center" vertical="center"/>
    </xf>
    <xf numFmtId="3" fontId="32" fillId="0" borderId="378" xfId="2" applyNumberFormat="1" applyFont="1" applyBorder="1" applyAlignment="1">
      <alignment horizontal="center" vertical="center"/>
    </xf>
    <xf numFmtId="3" fontId="32" fillId="10" borderId="380" xfId="2" applyNumberFormat="1" applyFont="1" applyFill="1" applyBorder="1" applyAlignment="1">
      <alignment horizontal="center" vertical="center"/>
    </xf>
    <xf numFmtId="3" fontId="32" fillId="10" borderId="378" xfId="2" applyNumberFormat="1" applyFont="1" applyFill="1" applyBorder="1" applyAlignment="1">
      <alignment horizontal="center" vertical="center"/>
    </xf>
    <xf numFmtId="187" fontId="32" fillId="10" borderId="380" xfId="2" applyNumberFormat="1" applyFont="1" applyFill="1" applyBorder="1" applyAlignment="1">
      <alignment horizontal="center" vertical="center"/>
    </xf>
    <xf numFmtId="0" fontId="32" fillId="10" borderId="383" xfId="0" applyFont="1" applyFill="1" applyBorder="1" applyAlignment="1">
      <alignment horizontal="center" vertical="center"/>
    </xf>
    <xf numFmtId="183" fontId="32" fillId="0" borderId="376" xfId="2" applyNumberFormat="1" applyFont="1" applyBorder="1" applyAlignment="1">
      <alignment horizontal="center" vertical="center"/>
    </xf>
    <xf numFmtId="183" fontId="32" fillId="0" borderId="385" xfId="2" applyNumberFormat="1" applyFont="1" applyBorder="1" applyAlignment="1">
      <alignment horizontal="center" vertical="center"/>
    </xf>
    <xf numFmtId="183" fontId="32" fillId="0" borderId="380" xfId="2" applyNumberFormat="1" applyFont="1" applyBorder="1" applyAlignment="1">
      <alignment horizontal="center" vertical="center"/>
    </xf>
    <xf numFmtId="183" fontId="32" fillId="0" borderId="378" xfId="2" applyNumberFormat="1" applyFont="1" applyBorder="1" applyAlignment="1">
      <alignment horizontal="center" vertical="center"/>
    </xf>
    <xf numFmtId="187" fontId="32" fillId="0" borderId="380" xfId="2" applyNumberFormat="1" applyFont="1" applyBorder="1" applyAlignment="1">
      <alignment horizontal="center" vertical="center"/>
    </xf>
    <xf numFmtId="223" fontId="32" fillId="0" borderId="380" xfId="2" applyNumberFormat="1" applyFont="1" applyBorder="1" applyAlignment="1">
      <alignment horizontal="center" vertical="center"/>
    </xf>
    <xf numFmtId="9" fontId="32" fillId="0" borderId="380" xfId="1" applyFont="1" applyBorder="1" applyAlignment="1">
      <alignment horizontal="center" vertical="center"/>
    </xf>
    <xf numFmtId="0" fontId="32" fillId="0" borderId="383" xfId="0" applyFont="1" applyBorder="1" applyAlignment="1">
      <alignment horizontal="center" vertical="center"/>
    </xf>
    <xf numFmtId="0" fontId="138" fillId="112" borderId="379" xfId="0" applyFont="1" applyFill="1" applyBorder="1" applyAlignment="1">
      <alignment horizontal="center" vertical="center"/>
    </xf>
    <xf numFmtId="0" fontId="139" fillId="111" borderId="382" xfId="0" applyFont="1" applyFill="1" applyBorder="1" applyAlignment="1">
      <alignment horizontal="center" vertical="center"/>
    </xf>
    <xf numFmtId="183" fontId="32" fillId="0" borderId="302" xfId="0" applyNumberFormat="1" applyFont="1" applyBorder="1" applyAlignment="1">
      <alignment horizontal="center" vertical="center"/>
    </xf>
    <xf numFmtId="183" fontId="32" fillId="0" borderId="387" xfId="2" applyNumberFormat="1" applyFont="1" applyBorder="1" applyAlignment="1">
      <alignment horizontal="center" vertical="center"/>
    </xf>
    <xf numFmtId="183" fontId="32" fillId="0" borderId="379" xfId="2" applyNumberFormat="1" applyFont="1" applyBorder="1" applyAlignment="1">
      <alignment horizontal="center" vertical="center"/>
    </xf>
    <xf numFmtId="183" fontId="32" fillId="0" borderId="391" xfId="2" applyNumberFormat="1" applyFont="1" applyBorder="1" applyAlignment="1">
      <alignment horizontal="center" vertical="center"/>
    </xf>
    <xf numFmtId="183" fontId="32" fillId="0" borderId="389" xfId="2" applyNumberFormat="1" applyFont="1" applyBorder="1" applyAlignment="1">
      <alignment horizontal="center" vertical="center"/>
    </xf>
    <xf numFmtId="183" fontId="24" fillId="0" borderId="389" xfId="2" applyNumberFormat="1" applyFont="1" applyBorder="1" applyAlignment="1">
      <alignment horizontal="center" vertical="center"/>
    </xf>
    <xf numFmtId="183" fontId="32" fillId="0" borderId="388" xfId="2" applyNumberFormat="1" applyFont="1" applyBorder="1" applyAlignment="1">
      <alignment horizontal="center" vertical="center"/>
    </xf>
    <xf numFmtId="38" fontId="32" fillId="0" borderId="390" xfId="2" applyNumberFormat="1" applyFont="1" applyBorder="1" applyAlignment="1">
      <alignment horizontal="center" vertical="center"/>
    </xf>
    <xf numFmtId="38" fontId="32" fillId="0" borderId="388" xfId="2" applyNumberFormat="1" applyFont="1" applyBorder="1" applyAlignment="1">
      <alignment horizontal="center" vertical="center"/>
    </xf>
    <xf numFmtId="187" fontId="32" fillId="0" borderId="389" xfId="2" applyNumberFormat="1" applyFont="1" applyBorder="1" applyAlignment="1">
      <alignment horizontal="center" vertical="center"/>
    </xf>
    <xf numFmtId="223" fontId="32" fillId="0" borderId="388" xfId="2" applyNumberFormat="1" applyFont="1" applyBorder="1" applyAlignment="1">
      <alignment horizontal="center" vertical="center"/>
    </xf>
    <xf numFmtId="9" fontId="32" fillId="0" borderId="389" xfId="1" applyFont="1" applyBorder="1" applyAlignment="1">
      <alignment horizontal="center" vertical="center"/>
    </xf>
    <xf numFmtId="183" fontId="32" fillId="0" borderId="326" xfId="2" applyNumberFormat="1" applyFont="1" applyBorder="1" applyAlignment="1">
      <alignment horizontal="center" vertical="center"/>
    </xf>
    <xf numFmtId="183" fontId="32" fillId="0" borderId="318" xfId="2" applyNumberFormat="1" applyFont="1" applyBorder="1" applyAlignment="1">
      <alignment horizontal="center" vertical="center"/>
    </xf>
    <xf numFmtId="178" fontId="32" fillId="0" borderId="318" xfId="2" applyNumberFormat="1" applyFont="1" applyBorder="1" applyAlignment="1">
      <alignment horizontal="center" vertical="center"/>
    </xf>
    <xf numFmtId="178" fontId="32" fillId="0" borderId="357" xfId="2" applyNumberFormat="1" applyFont="1" applyBorder="1" applyAlignment="1">
      <alignment horizontal="center" vertical="center"/>
    </xf>
    <xf numFmtId="183" fontId="24" fillId="0" borderId="357" xfId="2" applyNumberFormat="1" applyFont="1" applyBorder="1" applyAlignment="1">
      <alignment horizontal="center" vertical="center"/>
    </xf>
    <xf numFmtId="183" fontId="32" fillId="10" borderId="357" xfId="2" applyNumberFormat="1" applyFont="1" applyFill="1" applyBorder="1" applyAlignment="1">
      <alignment horizontal="center" vertical="center"/>
    </xf>
    <xf numFmtId="183" fontId="32" fillId="10" borderId="356" xfId="2" applyNumberFormat="1" applyFont="1" applyFill="1" applyBorder="1" applyAlignment="1">
      <alignment horizontal="center" vertical="center"/>
    </xf>
    <xf numFmtId="187" fontId="32" fillId="10" borderId="357" xfId="2" applyNumberFormat="1" applyFont="1" applyFill="1" applyBorder="1" applyAlignment="1">
      <alignment horizontal="center" vertical="center"/>
    </xf>
    <xf numFmtId="223" fontId="32" fillId="10" borderId="357" xfId="2" applyNumberFormat="1" applyFont="1" applyFill="1" applyBorder="1" applyAlignment="1">
      <alignment horizontal="center" vertical="center"/>
    </xf>
    <xf numFmtId="0" fontId="32" fillId="0" borderId="383" xfId="0" applyFont="1" applyFill="1" applyBorder="1" applyAlignment="1">
      <alignment horizontal="center" vertical="center"/>
    </xf>
    <xf numFmtId="0" fontId="138" fillId="112" borderId="383" xfId="0" applyFont="1" applyFill="1" applyBorder="1" applyAlignment="1">
      <alignment horizontal="center"/>
    </xf>
    <xf numFmtId="183" fontId="32" fillId="0" borderId="375" xfId="2" applyNumberFormat="1" applyFont="1" applyBorder="1" applyAlignment="1">
      <alignment horizontal="center" vertical="center"/>
    </xf>
    <xf numFmtId="178" fontId="32" fillId="0" borderId="353" xfId="2" applyNumberFormat="1" applyFont="1" applyBorder="1" applyAlignment="1">
      <alignment horizontal="center" vertical="center"/>
    </xf>
    <xf numFmtId="178" fontId="32" fillId="0" borderId="376" xfId="2" applyNumberFormat="1" applyFont="1" applyBorder="1" applyAlignment="1">
      <alignment horizontal="center" vertical="center"/>
    </xf>
    <xf numFmtId="178" fontId="32" fillId="0" borderId="374" xfId="2" applyNumberFormat="1" applyFont="1" applyBorder="1" applyAlignment="1">
      <alignment horizontal="center" vertical="center"/>
    </xf>
    <xf numFmtId="38" fontId="32" fillId="10" borderId="378" xfId="2" applyNumberFormat="1" applyFont="1" applyFill="1" applyBorder="1" applyAlignment="1">
      <alignment horizontal="center" vertical="center"/>
    </xf>
    <xf numFmtId="223" fontId="32" fillId="10" borderId="380" xfId="2" applyNumberFormat="1" applyFont="1" applyFill="1" applyBorder="1" applyAlignment="1">
      <alignment horizontal="center" vertical="center"/>
    </xf>
    <xf numFmtId="9" fontId="32" fillId="10" borderId="380" xfId="1" applyFont="1" applyFill="1" applyBorder="1" applyAlignment="1">
      <alignment horizontal="center" vertical="center"/>
    </xf>
    <xf numFmtId="178" fontId="32" fillId="10" borderId="353" xfId="2" applyNumberFormat="1" applyFont="1" applyFill="1" applyBorder="1" applyAlignment="1">
      <alignment horizontal="center" vertical="center"/>
    </xf>
    <xf numFmtId="0" fontId="138" fillId="112" borderId="379" xfId="0" applyFont="1" applyFill="1" applyBorder="1" applyAlignment="1">
      <alignment horizontal="center" vertical="center" wrapText="1"/>
    </xf>
    <xf numFmtId="183" fontId="32" fillId="0" borderId="386" xfId="2" applyNumberFormat="1" applyFont="1" applyFill="1" applyBorder="1" applyAlignment="1">
      <alignment horizontal="center" vertical="center"/>
    </xf>
    <xf numFmtId="183" fontId="32" fillId="10" borderId="389" xfId="2" applyNumberFormat="1" applyFont="1" applyFill="1" applyBorder="1" applyAlignment="1">
      <alignment horizontal="center" vertical="center"/>
    </xf>
    <xf numFmtId="183" fontId="32" fillId="10" borderId="388" xfId="2" applyNumberFormat="1" applyFont="1" applyFill="1" applyBorder="1" applyAlignment="1">
      <alignment horizontal="center" vertical="center"/>
    </xf>
    <xf numFmtId="38" fontId="32" fillId="10" borderId="388" xfId="2" applyNumberFormat="1" applyFont="1" applyFill="1" applyBorder="1" applyAlignment="1">
      <alignment horizontal="center" vertical="center"/>
    </xf>
    <xf numFmtId="187" fontId="32" fillId="10" borderId="389" xfId="2" applyNumberFormat="1" applyFont="1" applyFill="1" applyBorder="1" applyAlignment="1">
      <alignment horizontal="center" vertical="center"/>
    </xf>
    <xf numFmtId="223" fontId="32" fillId="10" borderId="389" xfId="2" applyNumberFormat="1" applyFont="1" applyFill="1" applyBorder="1" applyAlignment="1">
      <alignment horizontal="center" vertical="center"/>
    </xf>
    <xf numFmtId="9" fontId="32" fillId="10" borderId="389" xfId="1" applyFont="1" applyFill="1" applyBorder="1" applyAlignment="1">
      <alignment horizontal="center" vertical="center"/>
    </xf>
    <xf numFmtId="178" fontId="32" fillId="0" borderId="293" xfId="2" applyNumberFormat="1" applyFont="1" applyBorder="1" applyAlignment="1">
      <alignment horizontal="center" vertical="center"/>
    </xf>
    <xf numFmtId="178" fontId="32" fillId="0" borderId="386" xfId="2" applyNumberFormat="1" applyFont="1" applyBorder="1" applyAlignment="1">
      <alignment horizontal="center" vertical="center"/>
    </xf>
    <xf numFmtId="183" fontId="24" fillId="6" borderId="379" xfId="2" applyNumberFormat="1" applyFont="1" applyFill="1" applyBorder="1" applyAlignment="1">
      <alignment horizontal="center" vertical="center"/>
    </xf>
    <xf numFmtId="2" fontId="32" fillId="0" borderId="391" xfId="0" applyNumberFormat="1" applyFont="1" applyBorder="1" applyAlignment="1">
      <alignment horizontal="center" vertical="center"/>
    </xf>
    <xf numFmtId="2" fontId="32" fillId="0" borderId="389" xfId="0" applyNumberFormat="1" applyFont="1" applyBorder="1" applyAlignment="1">
      <alignment horizontal="center" vertical="center"/>
    </xf>
    <xf numFmtId="2" fontId="24" fillId="0" borderId="389" xfId="0" applyNumberFormat="1" applyFont="1" applyBorder="1" applyAlignment="1">
      <alignment horizontal="center" vertical="center"/>
    </xf>
    <xf numFmtId="223" fontId="32" fillId="0" borderId="389" xfId="2" applyNumberFormat="1" applyFont="1" applyBorder="1" applyAlignment="1">
      <alignment horizontal="center" vertical="center"/>
    </xf>
    <xf numFmtId="183" fontId="32" fillId="0" borderId="302" xfId="0" applyNumberFormat="1" applyFont="1" applyFill="1" applyBorder="1" applyAlignment="1">
      <alignment horizontal="center" vertical="center"/>
    </xf>
    <xf numFmtId="183" fontId="32" fillId="0" borderId="303" xfId="0" applyNumberFormat="1" applyFont="1" applyFill="1" applyBorder="1" applyAlignment="1">
      <alignment horizontal="center" vertical="center"/>
    </xf>
    <xf numFmtId="183" fontId="32" fillId="0" borderId="391" xfId="2" applyNumberFormat="1" applyFont="1" applyFill="1" applyBorder="1" applyAlignment="1">
      <alignment horizontal="center" vertical="center" wrapText="1"/>
    </xf>
    <xf numFmtId="183" fontId="32" fillId="0" borderId="389" xfId="2" applyNumberFormat="1" applyFont="1" applyFill="1" applyBorder="1" applyAlignment="1">
      <alignment horizontal="center" vertical="center"/>
    </xf>
    <xf numFmtId="183" fontId="32" fillId="0" borderId="388" xfId="2" applyNumberFormat="1" applyFont="1" applyFill="1" applyBorder="1" applyAlignment="1">
      <alignment horizontal="center" vertical="center"/>
    </xf>
    <xf numFmtId="38" fontId="32" fillId="0" borderId="390" xfId="2" applyNumberFormat="1" applyFont="1" applyFill="1" applyBorder="1" applyAlignment="1">
      <alignment horizontal="center" vertical="center"/>
    </xf>
    <xf numFmtId="187" fontId="32" fillId="0" borderId="389" xfId="2" applyNumberFormat="1" applyFont="1" applyFill="1" applyBorder="1" applyAlignment="1">
      <alignment horizontal="center" vertical="center"/>
    </xf>
    <xf numFmtId="223" fontId="32" fillId="0" borderId="380" xfId="2" applyNumberFormat="1" applyFont="1" applyFill="1" applyBorder="1" applyAlignment="1">
      <alignment horizontal="center" vertical="center"/>
    </xf>
    <xf numFmtId="0" fontId="32" fillId="0" borderId="379" xfId="0" applyFont="1" applyFill="1" applyBorder="1" applyAlignment="1">
      <alignment horizontal="center" vertical="center"/>
    </xf>
    <xf numFmtId="0" fontId="138" fillId="112" borderId="379" xfId="0" applyFont="1" applyFill="1" applyBorder="1" applyAlignment="1">
      <alignment horizontal="center" vertical="center"/>
    </xf>
    <xf numFmtId="178" fontId="32" fillId="0" borderId="391" xfId="2" applyNumberFormat="1" applyFont="1" applyFill="1" applyBorder="1" applyAlignment="1">
      <alignment horizontal="center" vertical="center" wrapText="1"/>
    </xf>
    <xf numFmtId="178" fontId="32" fillId="0" borderId="389" xfId="2" applyNumberFormat="1" applyFont="1" applyFill="1" applyBorder="1" applyAlignment="1">
      <alignment horizontal="center" vertical="center" wrapText="1"/>
    </xf>
    <xf numFmtId="0" fontId="32" fillId="10" borderId="388" xfId="2" applyNumberFormat="1" applyFont="1" applyFill="1" applyBorder="1" applyAlignment="1">
      <alignment vertical="center"/>
    </xf>
    <xf numFmtId="187" fontId="32" fillId="10" borderId="388" xfId="2" applyNumberFormat="1" applyFont="1" applyFill="1" applyBorder="1" applyAlignment="1">
      <alignment vertical="center"/>
    </xf>
    <xf numFmtId="223" fontId="32" fillId="10" borderId="388" xfId="2" applyNumberFormat="1" applyFont="1" applyFill="1" applyBorder="1" applyAlignment="1">
      <alignment vertical="center"/>
    </xf>
    <xf numFmtId="183" fontId="32" fillId="0" borderId="389" xfId="2" applyNumberFormat="1" applyFont="1" applyFill="1" applyBorder="1" applyAlignment="1">
      <alignment horizontal="center" vertical="center" wrapText="1"/>
    </xf>
    <xf numFmtId="183" fontId="32" fillId="0" borderId="388" xfId="2" applyNumberFormat="1" applyFont="1" applyFill="1" applyBorder="1" applyAlignment="1">
      <alignment horizontal="center" vertical="center" wrapText="1"/>
    </xf>
    <xf numFmtId="177" fontId="32" fillId="0" borderId="388" xfId="2" applyNumberFormat="1" applyFont="1" applyFill="1" applyBorder="1" applyAlignment="1">
      <alignment horizontal="center" vertical="center"/>
    </xf>
    <xf numFmtId="187" fontId="32" fillId="0" borderId="378" xfId="2" applyNumberFormat="1" applyFont="1" applyFill="1" applyBorder="1" applyAlignment="1">
      <alignment horizontal="center" vertical="center"/>
    </xf>
    <xf numFmtId="9" fontId="32" fillId="6" borderId="380" xfId="1" applyFont="1" applyFill="1" applyBorder="1" applyAlignment="1">
      <alignment horizontal="center" vertical="center"/>
    </xf>
    <xf numFmtId="178" fontId="32" fillId="0" borderId="388" xfId="2" applyNumberFormat="1" applyFont="1" applyFill="1" applyBorder="1" applyAlignment="1">
      <alignment horizontal="center" vertical="center" wrapText="1"/>
    </xf>
    <xf numFmtId="38" fontId="32" fillId="10" borderId="378" xfId="2" applyNumberFormat="1" applyFont="1" applyFill="1" applyBorder="1" applyAlignment="1">
      <alignment vertical="center"/>
    </xf>
    <xf numFmtId="226" fontId="32" fillId="0" borderId="379" xfId="2" applyNumberFormat="1" applyFont="1" applyFill="1" applyBorder="1" applyAlignment="1">
      <alignment horizontal="center" vertical="center"/>
    </xf>
    <xf numFmtId="223" fontId="32" fillId="0" borderId="389" xfId="2" applyNumberFormat="1" applyFont="1" applyFill="1" applyBorder="1" applyAlignment="1">
      <alignment horizontal="center" vertical="center"/>
    </xf>
    <xf numFmtId="9" fontId="32" fillId="6" borderId="389" xfId="1" applyFont="1" applyFill="1" applyBorder="1" applyAlignment="1">
      <alignment horizontal="center" vertical="center"/>
    </xf>
    <xf numFmtId="187" fontId="32" fillId="6" borderId="380" xfId="2" applyNumberFormat="1" applyFont="1" applyFill="1" applyBorder="1" applyAlignment="1">
      <alignment horizontal="center" vertical="center"/>
    </xf>
    <xf numFmtId="187" fontId="32" fillId="6" borderId="378" xfId="2" applyNumberFormat="1" applyFont="1" applyFill="1" applyBorder="1" applyAlignment="1">
      <alignment horizontal="center" vertical="center"/>
    </xf>
    <xf numFmtId="226" fontId="32" fillId="6" borderId="375" xfId="0" applyNumberFormat="1" applyFont="1" applyFill="1" applyBorder="1" applyAlignment="1">
      <alignment horizontal="center" vertical="center"/>
    </xf>
    <xf numFmtId="226" fontId="32" fillId="6" borderId="317" xfId="2" applyNumberFormat="1" applyFont="1" applyFill="1" applyBorder="1" applyAlignment="1">
      <alignment horizontal="center" vertical="center"/>
    </xf>
    <xf numFmtId="183" fontId="32" fillId="6" borderId="385" xfId="2" applyNumberFormat="1" applyFont="1" applyFill="1" applyBorder="1" applyAlignment="1">
      <alignment horizontal="center" vertical="center"/>
    </xf>
    <xf numFmtId="183" fontId="32" fillId="6" borderId="380" xfId="2" applyNumberFormat="1" applyFont="1" applyFill="1" applyBorder="1" applyAlignment="1">
      <alignment horizontal="center" vertical="center"/>
    </xf>
    <xf numFmtId="179" fontId="32" fillId="6" borderId="380" xfId="2" applyNumberFormat="1" applyFont="1" applyFill="1" applyBorder="1" applyAlignment="1">
      <alignment horizontal="center" vertical="center"/>
    </xf>
    <xf numFmtId="38" fontId="32" fillId="6" borderId="381" xfId="2" applyNumberFormat="1" applyFont="1" applyFill="1" applyBorder="1" applyAlignment="1">
      <alignment horizontal="center" vertical="center"/>
    </xf>
    <xf numFmtId="0" fontId="32" fillId="6" borderId="383" xfId="0" applyFont="1" applyFill="1" applyBorder="1" applyAlignment="1">
      <alignment horizontal="center" vertical="center"/>
    </xf>
    <xf numFmtId="226" fontId="32" fillId="6" borderId="326" xfId="0" applyNumberFormat="1" applyFont="1" applyFill="1" applyBorder="1" applyAlignment="1">
      <alignment horizontal="center" vertical="center"/>
    </xf>
    <xf numFmtId="226" fontId="32" fillId="6" borderId="336" xfId="2" applyNumberFormat="1" applyFont="1" applyFill="1" applyBorder="1" applyAlignment="1">
      <alignment horizontal="center" vertical="center"/>
    </xf>
    <xf numFmtId="226" fontId="32" fillId="6" borderId="318" xfId="2" applyNumberFormat="1" applyFont="1" applyFill="1" applyBorder="1" applyAlignment="1">
      <alignment horizontal="center" vertical="center"/>
    </xf>
    <xf numFmtId="187" fontId="32" fillId="10" borderId="356" xfId="2" applyNumberFormat="1" applyFont="1" applyFill="1" applyBorder="1" applyAlignment="1">
      <alignment horizontal="center" vertical="center"/>
    </xf>
    <xf numFmtId="187" fontId="32" fillId="6" borderId="375" xfId="2" applyNumberFormat="1" applyFont="1" applyFill="1" applyBorder="1" applyAlignment="1">
      <alignment horizontal="center" vertical="center"/>
    </xf>
    <xf numFmtId="226" fontId="32" fillId="6" borderId="385" xfId="2" applyNumberFormat="1" applyFont="1" applyFill="1" applyBorder="1" applyAlignment="1">
      <alignment horizontal="center" vertical="center"/>
    </xf>
    <xf numFmtId="178" fontId="32" fillId="6" borderId="375" xfId="2" applyNumberFormat="1" applyFont="1" applyFill="1" applyBorder="1" applyAlignment="1">
      <alignment horizontal="center" vertical="center"/>
    </xf>
    <xf numFmtId="178" fontId="32" fillId="6" borderId="353" xfId="2" applyNumberFormat="1" applyFont="1" applyFill="1" applyBorder="1" applyAlignment="1">
      <alignment horizontal="center" vertical="center"/>
    </xf>
    <xf numFmtId="231" fontId="32" fillId="6" borderId="376" xfId="2" applyNumberFormat="1" applyFont="1" applyFill="1" applyBorder="1" applyAlignment="1">
      <alignment horizontal="center" vertical="center"/>
    </xf>
    <xf numFmtId="178" fontId="32" fillId="6" borderId="385" xfId="2" applyNumberFormat="1" applyFont="1" applyFill="1" applyBorder="1" applyAlignment="1">
      <alignment horizontal="center" vertical="center"/>
    </xf>
    <xf numFmtId="178" fontId="32" fillId="6" borderId="380" xfId="2" applyNumberFormat="1" applyFont="1" applyFill="1" applyBorder="1" applyAlignment="1">
      <alignment horizontal="center" vertical="center"/>
    </xf>
    <xf numFmtId="178" fontId="32" fillId="6" borderId="378" xfId="2" applyNumberFormat="1" applyFont="1" applyFill="1" applyBorder="1" applyAlignment="1">
      <alignment horizontal="center" vertical="center"/>
    </xf>
    <xf numFmtId="223" fontId="32" fillId="10" borderId="378" xfId="2" applyNumberFormat="1" applyFont="1" applyFill="1" applyBorder="1" applyAlignment="1">
      <alignment horizontal="center" vertical="center"/>
    </xf>
    <xf numFmtId="9" fontId="32" fillId="10" borderId="380" xfId="1" applyNumberFormat="1" applyFont="1" applyFill="1" applyBorder="1" applyAlignment="1">
      <alignment horizontal="center" vertical="center"/>
    </xf>
    <xf numFmtId="178" fontId="32" fillId="0" borderId="375" xfId="2" applyNumberFormat="1" applyFont="1" applyFill="1" applyBorder="1" applyAlignment="1">
      <alignment horizontal="center" vertical="center"/>
    </xf>
    <xf numFmtId="178" fontId="32" fillId="0" borderId="353" xfId="2" applyNumberFormat="1" applyFont="1" applyFill="1" applyBorder="1" applyAlignment="1">
      <alignment horizontal="center" vertical="center"/>
    </xf>
    <xf numFmtId="231" fontId="32" fillId="0" borderId="376" xfId="2" applyNumberFormat="1" applyFont="1" applyFill="1" applyBorder="1" applyAlignment="1">
      <alignment horizontal="center" vertical="center"/>
    </xf>
    <xf numFmtId="178" fontId="32" fillId="0" borderId="385" xfId="2" applyNumberFormat="1" applyFont="1" applyFill="1" applyBorder="1" applyAlignment="1">
      <alignment horizontal="center" vertical="center"/>
    </xf>
    <xf numFmtId="38" fontId="32" fillId="6" borderId="390" xfId="2" applyNumberFormat="1" applyFont="1" applyFill="1" applyBorder="1" applyAlignment="1">
      <alignment horizontal="center" vertical="center"/>
    </xf>
    <xf numFmtId="223" fontId="32" fillId="6" borderId="378" xfId="2" applyNumberFormat="1" applyFont="1" applyFill="1" applyBorder="1" applyAlignment="1">
      <alignment horizontal="center" vertical="center"/>
    </xf>
    <xf numFmtId="0" fontId="24" fillId="0" borderId="383" xfId="0" applyFont="1" applyFill="1" applyBorder="1" applyAlignment="1">
      <alignment horizontal="center" vertical="center"/>
    </xf>
    <xf numFmtId="187" fontId="32" fillId="0" borderId="385" xfId="2" applyNumberFormat="1" applyFont="1" applyFill="1" applyBorder="1" applyAlignment="1">
      <alignment horizontal="center" vertical="center"/>
    </xf>
    <xf numFmtId="187" fontId="32" fillId="0" borderId="380" xfId="2" applyNumberFormat="1" applyFont="1" applyFill="1" applyBorder="1" applyAlignment="1">
      <alignment horizontal="center" vertical="center"/>
    </xf>
    <xf numFmtId="38" fontId="32" fillId="6" borderId="388" xfId="2" applyNumberFormat="1" applyFont="1" applyFill="1" applyBorder="1" applyAlignment="1">
      <alignment horizontal="center" vertical="center"/>
    </xf>
    <xf numFmtId="223" fontId="32" fillId="0" borderId="388" xfId="2" applyNumberFormat="1" applyFont="1" applyFill="1" applyBorder="1" applyAlignment="1">
      <alignment horizontal="center" vertical="center"/>
    </xf>
    <xf numFmtId="178" fontId="32" fillId="6" borderId="302" xfId="2" applyNumberFormat="1" applyFont="1" applyFill="1" applyBorder="1" applyAlignment="1">
      <alignment horizontal="center" vertical="center"/>
    </xf>
    <xf numFmtId="178" fontId="32" fillId="6" borderId="303" xfId="2" applyNumberFormat="1" applyFont="1" applyFill="1" applyBorder="1" applyAlignment="1">
      <alignment horizontal="center" vertical="center"/>
    </xf>
    <xf numFmtId="178" fontId="32" fillId="6" borderId="387" xfId="2" applyNumberFormat="1" applyFont="1" applyFill="1" applyBorder="1" applyAlignment="1">
      <alignment horizontal="center" vertical="center"/>
    </xf>
    <xf numFmtId="226" fontId="32" fillId="6" borderId="379" xfId="2" applyNumberFormat="1" applyFont="1" applyFill="1" applyBorder="1" applyAlignment="1">
      <alignment horizontal="center" vertical="center"/>
    </xf>
    <xf numFmtId="178" fontId="32" fillId="6" borderId="391" xfId="2" applyNumberFormat="1" applyFont="1" applyFill="1" applyBorder="1" applyAlignment="1">
      <alignment horizontal="center" vertical="center"/>
    </xf>
    <xf numFmtId="178" fontId="32" fillId="6" borderId="389" xfId="2" applyNumberFormat="1" applyFont="1" applyFill="1" applyBorder="1" applyAlignment="1">
      <alignment horizontal="center" vertical="center"/>
    </xf>
    <xf numFmtId="178" fontId="32" fillId="6" borderId="388" xfId="2" applyNumberFormat="1" applyFont="1" applyFill="1" applyBorder="1" applyAlignment="1">
      <alignment horizontal="center" vertical="center"/>
    </xf>
    <xf numFmtId="187" fontId="32" fillId="6" borderId="389" xfId="2" applyNumberFormat="1" applyFont="1" applyFill="1" applyBorder="1" applyAlignment="1">
      <alignment horizontal="center" vertical="center"/>
    </xf>
    <xf numFmtId="0" fontId="32" fillId="6" borderId="379" xfId="0" applyFont="1" applyFill="1" applyBorder="1" applyAlignment="1">
      <alignment horizontal="center" vertical="center"/>
    </xf>
    <xf numFmtId="178" fontId="32" fillId="6" borderId="326" xfId="2" applyNumberFormat="1" applyFont="1" applyFill="1" applyBorder="1" applyAlignment="1">
      <alignment horizontal="center" vertical="center"/>
    </xf>
    <xf numFmtId="187" fontId="32" fillId="6" borderId="388" xfId="2" applyNumberFormat="1" applyFont="1" applyFill="1" applyBorder="1" applyAlignment="1">
      <alignment horizontal="center" vertical="center"/>
    </xf>
    <xf numFmtId="38" fontId="32" fillId="6" borderId="389" xfId="2" applyNumberFormat="1" applyFont="1" applyFill="1" applyBorder="1" applyAlignment="1">
      <alignment horizontal="center" vertical="center"/>
    </xf>
    <xf numFmtId="187" fontId="32" fillId="6" borderId="176" xfId="2" applyNumberFormat="1" applyFont="1" applyFill="1" applyBorder="1" applyAlignment="1">
      <alignment horizontal="center" vertical="center"/>
    </xf>
    <xf numFmtId="3" fontId="138" fillId="110" borderId="389" xfId="2" applyNumberFormat="1" applyFont="1" applyFill="1" applyBorder="1" applyAlignment="1">
      <alignment horizontal="center" vertical="center" wrapText="1"/>
    </xf>
    <xf numFmtId="3" fontId="24" fillId="0" borderId="22" xfId="2" applyNumberFormat="1" applyFont="1" applyFill="1" applyBorder="1" applyAlignment="1">
      <alignment horizontal="center" vertical="center" wrapText="1"/>
    </xf>
    <xf numFmtId="2" fontId="32" fillId="0" borderId="388" xfId="0" applyNumberFormat="1" applyFont="1" applyBorder="1" applyAlignment="1">
      <alignment horizontal="center" vertical="center"/>
    </xf>
    <xf numFmtId="183" fontId="32" fillId="4" borderId="293" xfId="2" applyNumberFormat="1" applyFont="1" applyFill="1" applyBorder="1" applyAlignment="1">
      <alignment horizontal="center" vertical="center"/>
    </xf>
    <xf numFmtId="183" fontId="24" fillId="4" borderId="387" xfId="2" applyNumberFormat="1" applyFont="1" applyFill="1" applyBorder="1" applyAlignment="1">
      <alignment horizontal="center" vertical="center"/>
    </xf>
    <xf numFmtId="183" fontId="24" fillId="4" borderId="379" xfId="2" applyNumberFormat="1" applyFont="1" applyFill="1" applyBorder="1" applyAlignment="1">
      <alignment horizontal="center" vertical="center"/>
    </xf>
    <xf numFmtId="2" fontId="32" fillId="4" borderId="391" xfId="0" applyNumberFormat="1" applyFont="1" applyFill="1" applyBorder="1" applyAlignment="1">
      <alignment horizontal="center" vertical="center"/>
    </xf>
    <xf numFmtId="2" fontId="32" fillId="4" borderId="389" xfId="0" applyNumberFormat="1" applyFont="1" applyFill="1" applyBorder="1" applyAlignment="1">
      <alignment horizontal="center" vertical="center"/>
    </xf>
    <xf numFmtId="2" fontId="24" fillId="4" borderId="389" xfId="0" applyNumberFormat="1" applyFont="1" applyFill="1" applyBorder="1" applyAlignment="1">
      <alignment horizontal="center" vertical="center"/>
    </xf>
    <xf numFmtId="38" fontId="32" fillId="4" borderId="390" xfId="2" applyNumberFormat="1" applyFont="1" applyFill="1" applyBorder="1" applyAlignment="1">
      <alignment horizontal="center" vertical="center"/>
    </xf>
    <xf numFmtId="187" fontId="32" fillId="4" borderId="391" xfId="2" applyNumberFormat="1" applyFont="1" applyFill="1" applyBorder="1" applyAlignment="1">
      <alignment horizontal="center" vertical="center"/>
    </xf>
    <xf numFmtId="223" fontId="32" fillId="4" borderId="389" xfId="2" applyNumberFormat="1" applyFont="1" applyFill="1" applyBorder="1" applyAlignment="1">
      <alignment horizontal="center" vertical="center"/>
    </xf>
    <xf numFmtId="9" fontId="32" fillId="4" borderId="389" xfId="1" applyFont="1" applyFill="1" applyBorder="1" applyAlignment="1">
      <alignment horizontal="center" vertical="center"/>
    </xf>
    <xf numFmtId="0" fontId="32" fillId="4" borderId="383" xfId="0" applyFont="1" applyFill="1" applyBorder="1" applyAlignment="1">
      <alignment horizontal="center" vertical="center"/>
    </xf>
    <xf numFmtId="0" fontId="138" fillId="110" borderId="392" xfId="0" quotePrefix="1" applyFont="1" applyFill="1" applyBorder="1" applyAlignment="1">
      <alignment horizontal="center" vertical="center"/>
    </xf>
    <xf numFmtId="3" fontId="32" fillId="0" borderId="392" xfId="2" applyNumberFormat="1" applyFont="1" applyBorder="1" applyAlignment="1">
      <alignment horizontal="center" vertical="center"/>
    </xf>
    <xf numFmtId="183" fontId="32" fillId="0" borderId="392" xfId="2" applyNumberFormat="1" applyFont="1" applyBorder="1" applyAlignment="1">
      <alignment horizontal="center" vertical="center"/>
    </xf>
    <xf numFmtId="178" fontId="32" fillId="0" borderId="392" xfId="2" applyNumberFormat="1" applyFont="1" applyBorder="1" applyAlignment="1">
      <alignment horizontal="center" vertical="center"/>
    </xf>
    <xf numFmtId="187" fontId="32" fillId="6" borderId="392" xfId="2" applyNumberFormat="1" applyFont="1" applyFill="1" applyBorder="1" applyAlignment="1">
      <alignment horizontal="center" vertical="center"/>
    </xf>
    <xf numFmtId="183" fontId="32" fillId="6" borderId="392" xfId="2" applyNumberFormat="1" applyFont="1" applyFill="1" applyBorder="1" applyAlignment="1">
      <alignment horizontal="center" vertical="center"/>
    </xf>
    <xf numFmtId="178" fontId="32" fillId="6" borderId="392" xfId="2" applyNumberFormat="1" applyFont="1" applyFill="1" applyBorder="1" applyAlignment="1">
      <alignment horizontal="center" vertical="center"/>
    </xf>
    <xf numFmtId="187" fontId="32" fillId="0" borderId="392" xfId="2" applyNumberFormat="1" applyFont="1" applyFill="1" applyBorder="1" applyAlignment="1">
      <alignment horizontal="center" vertical="center"/>
    </xf>
    <xf numFmtId="0" fontId="138" fillId="110" borderId="393" xfId="0" quotePrefix="1" applyFont="1" applyFill="1" applyBorder="1" applyAlignment="1">
      <alignment horizontal="center" vertical="center"/>
    </xf>
    <xf numFmtId="3" fontId="32" fillId="0" borderId="393" xfId="2" applyNumberFormat="1" applyFont="1" applyBorder="1" applyAlignment="1">
      <alignment horizontal="center" vertical="center"/>
    </xf>
    <xf numFmtId="183" fontId="32" fillId="0" borderId="393" xfId="2" applyNumberFormat="1" applyFont="1" applyBorder="1" applyAlignment="1">
      <alignment horizontal="center" vertical="center"/>
    </xf>
    <xf numFmtId="178" fontId="32" fillId="0" borderId="393" xfId="2" applyNumberFormat="1" applyFont="1" applyBorder="1" applyAlignment="1">
      <alignment horizontal="center" vertical="center"/>
    </xf>
    <xf numFmtId="187" fontId="32" fillId="6" borderId="393" xfId="2" applyNumberFormat="1" applyFont="1" applyFill="1" applyBorder="1" applyAlignment="1">
      <alignment horizontal="center" vertical="center"/>
    </xf>
    <xf numFmtId="183" fontId="32" fillId="6" borderId="393" xfId="2" applyNumberFormat="1" applyFont="1" applyFill="1" applyBorder="1" applyAlignment="1">
      <alignment horizontal="center" vertical="center"/>
    </xf>
    <xf numFmtId="187" fontId="32" fillId="6" borderId="394" xfId="2" applyNumberFormat="1" applyFont="1" applyFill="1" applyBorder="1" applyAlignment="1">
      <alignment horizontal="center" vertical="center"/>
    </xf>
    <xf numFmtId="187" fontId="32" fillId="0" borderId="393" xfId="0" applyNumberFormat="1" applyFont="1" applyBorder="1" applyAlignment="1">
      <alignment horizontal="center" vertical="center"/>
    </xf>
    <xf numFmtId="2" fontId="24" fillId="0" borderId="298" xfId="0" applyNumberFormat="1" applyFont="1" applyFill="1" applyBorder="1" applyAlignment="1">
      <alignment horizontal="center" vertical="center"/>
    </xf>
    <xf numFmtId="2" fontId="24" fillId="0" borderId="392" xfId="0" applyNumberFormat="1" applyFont="1" applyFill="1" applyBorder="1" applyAlignment="1">
      <alignment horizontal="center" vertical="center"/>
    </xf>
    <xf numFmtId="2" fontId="24" fillId="0" borderId="395" xfId="0" applyNumberFormat="1" applyFont="1" applyFill="1" applyBorder="1" applyAlignment="1">
      <alignment horizontal="center" vertical="center"/>
    </xf>
    <xf numFmtId="2" fontId="24" fillId="0" borderId="393" xfId="0" applyNumberFormat="1" applyFont="1" applyFill="1" applyBorder="1" applyAlignment="1">
      <alignment horizontal="center" vertical="center"/>
    </xf>
    <xf numFmtId="2" fontId="32" fillId="4" borderId="325" xfId="0" applyNumberFormat="1" applyFont="1" applyFill="1" applyBorder="1" applyAlignment="1">
      <alignment horizontal="center" vertical="center"/>
    </xf>
    <xf numFmtId="2" fontId="32" fillId="4" borderId="281" xfId="0" applyNumberFormat="1" applyFont="1" applyFill="1" applyBorder="1" applyAlignment="1">
      <alignment horizontal="center" vertical="center"/>
    </xf>
    <xf numFmtId="176" fontId="24" fillId="4" borderId="289" xfId="0" applyNumberFormat="1" applyFont="1" applyFill="1" applyBorder="1" applyAlignment="1">
      <alignment horizontal="center" vertical="center"/>
    </xf>
    <xf numFmtId="176" fontId="24" fillId="4" borderId="281" xfId="0" applyNumberFormat="1" applyFont="1" applyFill="1" applyBorder="1" applyAlignment="1">
      <alignment horizontal="center" vertical="center"/>
    </xf>
    <xf numFmtId="176" fontId="24" fillId="4" borderId="357" xfId="0" applyNumberFormat="1" applyFont="1" applyFill="1" applyBorder="1" applyAlignment="1">
      <alignment horizontal="center" vertical="center"/>
    </xf>
    <xf numFmtId="2" fontId="24" fillId="4" borderId="361" xfId="0" applyNumberFormat="1" applyFont="1" applyFill="1" applyBorder="1" applyAlignment="1">
      <alignment horizontal="center" vertical="center"/>
    </xf>
    <xf numFmtId="183" fontId="32" fillId="4" borderId="280" xfId="2" applyNumberFormat="1" applyFont="1" applyFill="1" applyBorder="1" applyAlignment="1">
      <alignment horizontal="center" vertical="center"/>
    </xf>
    <xf numFmtId="2" fontId="24" fillId="4" borderId="357" xfId="0" applyNumberFormat="1" applyFont="1" applyFill="1" applyBorder="1" applyAlignment="1">
      <alignment horizontal="center" vertical="center"/>
    </xf>
    <xf numFmtId="2" fontId="24" fillId="4" borderId="356" xfId="0" applyNumberFormat="1" applyFont="1" applyFill="1" applyBorder="1" applyAlignment="1">
      <alignment horizontal="center" vertical="center"/>
    </xf>
    <xf numFmtId="187" fontId="32" fillId="0" borderId="394" xfId="0" applyNumberFormat="1" applyFont="1" applyBorder="1" applyAlignment="1">
      <alignment horizontal="center" vertical="center"/>
    </xf>
    <xf numFmtId="3" fontId="32" fillId="0" borderId="392" xfId="0" applyNumberFormat="1" applyFont="1" applyBorder="1" applyAlignment="1">
      <alignment horizontal="center" vertical="center"/>
    </xf>
    <xf numFmtId="2" fontId="32" fillId="0" borderId="392" xfId="0" applyNumberFormat="1" applyFont="1" applyBorder="1" applyAlignment="1">
      <alignment horizontal="center" vertical="center"/>
    </xf>
    <xf numFmtId="2" fontId="24" fillId="0" borderId="392" xfId="0" applyNumberFormat="1" applyFont="1" applyBorder="1" applyAlignment="1">
      <alignment horizontal="center" vertical="center"/>
    </xf>
    <xf numFmtId="187" fontId="32" fillId="0" borderId="392" xfId="0" applyNumberFormat="1" applyFont="1" applyBorder="1" applyAlignment="1">
      <alignment horizontal="center" vertical="center"/>
    </xf>
    <xf numFmtId="2" fontId="32" fillId="0" borderId="392" xfId="0" applyNumberFormat="1" applyFont="1" applyFill="1" applyBorder="1" applyAlignment="1">
      <alignment horizontal="center" vertical="center"/>
    </xf>
    <xf numFmtId="1" fontId="32" fillId="0" borderId="392" xfId="0" applyNumberFormat="1" applyFont="1" applyFill="1" applyBorder="1" applyAlignment="1">
      <alignment horizontal="center" vertical="center"/>
    </xf>
    <xf numFmtId="176" fontId="32" fillId="0" borderId="392" xfId="0" applyNumberFormat="1" applyFont="1" applyFill="1" applyBorder="1" applyAlignment="1">
      <alignment horizontal="center" vertical="center"/>
    </xf>
    <xf numFmtId="177" fontId="32" fillId="0" borderId="392" xfId="0" applyNumberFormat="1" applyFont="1" applyBorder="1" applyAlignment="1">
      <alignment horizontal="center" vertical="center"/>
    </xf>
    <xf numFmtId="3" fontId="32" fillId="0" borderId="389" xfId="0" applyNumberFormat="1" applyFont="1" applyBorder="1" applyAlignment="1">
      <alignment horizontal="center" vertical="center"/>
    </xf>
    <xf numFmtId="183" fontId="32" fillId="4" borderId="185" xfId="0" applyNumberFormat="1" applyFont="1" applyFill="1" applyBorder="1" applyAlignment="1">
      <alignment horizontal="center" vertical="center"/>
    </xf>
    <xf numFmtId="183" fontId="32" fillId="4" borderId="186" xfId="0" applyNumberFormat="1" applyFont="1" applyFill="1" applyBorder="1" applyAlignment="1">
      <alignment horizontal="center" vertical="center"/>
    </xf>
    <xf numFmtId="187" fontId="24" fillId="4" borderId="48" xfId="2" applyNumberFormat="1" applyFont="1" applyFill="1" applyBorder="1" applyAlignment="1">
      <alignment horizontal="center" vertical="center" wrapText="1"/>
    </xf>
    <xf numFmtId="187" fontId="32" fillId="4" borderId="58" xfId="2" applyNumberFormat="1" applyFont="1" applyFill="1" applyBorder="1" applyAlignment="1">
      <alignment horizontal="center" vertical="center" wrapText="1"/>
    </xf>
    <xf numFmtId="2" fontId="32" fillId="4" borderId="23" xfId="0" applyNumberFormat="1" applyFont="1" applyFill="1" applyBorder="1" applyAlignment="1">
      <alignment horizontal="center" vertical="center"/>
    </xf>
    <xf numFmtId="2" fontId="32" fillId="4" borderId="22" xfId="0" applyNumberFormat="1" applyFont="1" applyFill="1" applyBorder="1" applyAlignment="1">
      <alignment horizontal="center" vertical="center"/>
    </xf>
    <xf numFmtId="2" fontId="32" fillId="4" borderId="49" xfId="0" applyNumberFormat="1" applyFont="1" applyFill="1" applyBorder="1" applyAlignment="1">
      <alignment horizontal="center" vertical="center"/>
    </xf>
    <xf numFmtId="226" fontId="32" fillId="4" borderId="49" xfId="2" applyNumberFormat="1" applyFont="1" applyFill="1" applyBorder="1" applyAlignment="1">
      <alignment horizontal="center" vertical="center"/>
    </xf>
    <xf numFmtId="38" fontId="32" fillId="4" borderId="116" xfId="2" applyNumberFormat="1" applyFont="1" applyFill="1" applyBorder="1" applyAlignment="1">
      <alignment horizontal="center" vertical="center"/>
    </xf>
    <xf numFmtId="187" fontId="32" fillId="4" borderId="196" xfId="2" applyNumberFormat="1" applyFont="1" applyFill="1" applyBorder="1" applyAlignment="1">
      <alignment horizontal="center" vertical="center"/>
    </xf>
    <xf numFmtId="223" fontId="32" fillId="4" borderId="22" xfId="0" applyNumberFormat="1" applyFont="1" applyFill="1" applyBorder="1" applyAlignment="1">
      <alignment horizontal="center" vertical="center"/>
    </xf>
    <xf numFmtId="9" fontId="32" fillId="4" borderId="22" xfId="1" applyFont="1" applyFill="1" applyBorder="1" applyAlignment="1">
      <alignment horizontal="center" vertical="center"/>
    </xf>
    <xf numFmtId="0" fontId="32" fillId="4" borderId="58" xfId="0" applyFont="1" applyFill="1" applyBorder="1" applyAlignment="1">
      <alignment horizontal="center" vertical="center"/>
    </xf>
    <xf numFmtId="0" fontId="138" fillId="110" borderId="396" xfId="0" applyFont="1" applyFill="1" applyBorder="1" applyAlignment="1">
      <alignment horizontal="center" vertical="center"/>
    </xf>
    <xf numFmtId="187" fontId="32" fillId="0" borderId="396" xfId="2" applyNumberFormat="1" applyFont="1" applyBorder="1" applyAlignment="1">
      <alignment horizontal="center" vertical="center"/>
    </xf>
    <xf numFmtId="183" fontId="32" fillId="0" borderId="396" xfId="2" applyNumberFormat="1" applyFont="1" applyBorder="1" applyAlignment="1">
      <alignment horizontal="center" vertical="center"/>
    </xf>
    <xf numFmtId="226" fontId="32" fillId="0" borderId="396" xfId="2" applyNumberFormat="1" applyFont="1" applyBorder="1" applyAlignment="1">
      <alignment horizontal="center" vertical="center"/>
    </xf>
    <xf numFmtId="230" fontId="0" fillId="0" borderId="163" xfId="0" applyNumberFormat="1" applyBorder="1" applyAlignment="1" applyProtection="1">
      <alignment horizontal="center" vertical="center"/>
      <protection locked="0"/>
    </xf>
    <xf numFmtId="187" fontId="32" fillId="6" borderId="396" xfId="2" applyNumberFormat="1" applyFont="1" applyFill="1" applyBorder="1" applyAlignment="1">
      <alignment horizontal="center" vertical="center"/>
    </xf>
    <xf numFmtId="187" fontId="32" fillId="0" borderId="396" xfId="2" applyNumberFormat="1" applyFont="1" applyFill="1" applyBorder="1" applyAlignment="1">
      <alignment horizontal="center" vertical="center"/>
    </xf>
    <xf numFmtId="187" fontId="32" fillId="0" borderId="394" xfId="2" applyNumberFormat="1" applyFont="1" applyBorder="1" applyAlignment="1">
      <alignment horizontal="center" vertical="center"/>
    </xf>
    <xf numFmtId="187" fontId="32" fillId="0" borderId="395" xfId="2" applyNumberFormat="1" applyFont="1" applyBorder="1" applyAlignment="1">
      <alignment horizontal="center" vertical="center"/>
    </xf>
    <xf numFmtId="183" fontId="32" fillId="0" borderId="394" xfId="2" applyNumberFormat="1" applyFont="1" applyBorder="1" applyAlignment="1">
      <alignment horizontal="center" vertical="center"/>
    </xf>
    <xf numFmtId="183" fontId="32" fillId="0" borderId="395" xfId="2" applyNumberFormat="1" applyFont="1" applyBorder="1" applyAlignment="1">
      <alignment horizontal="center" vertical="center"/>
    </xf>
    <xf numFmtId="226" fontId="32" fillId="0" borderId="394" xfId="2" applyNumberFormat="1" applyFont="1" applyBorder="1" applyAlignment="1">
      <alignment horizontal="center" vertical="center"/>
    </xf>
    <xf numFmtId="226" fontId="24" fillId="0" borderId="394" xfId="2" applyNumberFormat="1" applyFont="1" applyFill="1" applyBorder="1" applyAlignment="1">
      <alignment horizontal="center" vertical="center"/>
    </xf>
    <xf numFmtId="226" fontId="32" fillId="0" borderId="325" xfId="2" applyNumberFormat="1" applyFont="1" applyBorder="1" applyAlignment="1">
      <alignment horizontal="center" vertical="center"/>
    </xf>
    <xf numFmtId="226" fontId="32" fillId="0" borderId="290" xfId="2" applyNumberFormat="1" applyFont="1" applyBorder="1" applyAlignment="1">
      <alignment horizontal="center" vertical="center"/>
    </xf>
    <xf numFmtId="226" fontId="24" fillId="0" borderId="387" xfId="2" applyNumberFormat="1" applyFont="1" applyFill="1" applyBorder="1" applyAlignment="1">
      <alignment horizontal="center" vertical="center"/>
    </xf>
    <xf numFmtId="226" fontId="32" fillId="6" borderId="395" xfId="2" applyNumberFormat="1" applyFont="1" applyFill="1" applyBorder="1" applyAlignment="1">
      <alignment horizontal="center" vertical="center" wrapText="1"/>
    </xf>
    <xf numFmtId="226" fontId="24" fillId="6" borderId="379" xfId="2" applyNumberFormat="1" applyFont="1" applyFill="1" applyBorder="1" applyAlignment="1">
      <alignment horizontal="center" vertical="center"/>
    </xf>
    <xf numFmtId="187" fontId="32" fillId="6" borderId="397" xfId="2" applyNumberFormat="1" applyFont="1" applyFill="1" applyBorder="1" applyAlignment="1">
      <alignment horizontal="center" vertical="center" wrapText="1"/>
    </xf>
    <xf numFmtId="187" fontId="32" fillId="6" borderId="395" xfId="2" applyNumberFormat="1" applyFont="1" applyFill="1" applyBorder="1" applyAlignment="1">
      <alignment horizontal="center" vertical="center" wrapText="1"/>
    </xf>
    <xf numFmtId="226" fontId="24" fillId="6" borderId="387" xfId="2" applyNumberFormat="1" applyFont="1" applyFill="1" applyBorder="1" applyAlignment="1">
      <alignment horizontal="center" vertical="center"/>
    </xf>
    <xf numFmtId="183" fontId="24" fillId="0" borderId="395" xfId="2" applyNumberFormat="1" applyFont="1" applyFill="1" applyBorder="1" applyAlignment="1">
      <alignment horizontal="center" vertical="center"/>
    </xf>
    <xf numFmtId="178" fontId="24" fillId="0" borderId="394" xfId="2" applyNumberFormat="1" applyFont="1" applyFill="1" applyBorder="1" applyAlignment="1">
      <alignment horizontal="center" vertical="center"/>
    </xf>
    <xf numFmtId="228" fontId="24" fillId="0" borderId="395" xfId="2" applyNumberFormat="1" applyFont="1" applyFill="1" applyBorder="1" applyAlignment="1">
      <alignment horizontal="center" vertical="center"/>
    </xf>
    <xf numFmtId="183" fontId="24" fillId="0" borderId="379" xfId="2" applyNumberFormat="1" applyFont="1" applyFill="1" applyBorder="1" applyAlignment="1">
      <alignment horizontal="center" vertical="center"/>
    </xf>
    <xf numFmtId="187" fontId="32" fillId="6" borderId="395" xfId="2" applyNumberFormat="1" applyFont="1" applyFill="1" applyBorder="1" applyAlignment="1">
      <alignment horizontal="center" vertical="center"/>
    </xf>
    <xf numFmtId="187" fontId="32" fillId="0" borderId="394" xfId="2" applyNumberFormat="1" applyFont="1" applyFill="1" applyBorder="1" applyAlignment="1">
      <alignment horizontal="center" vertical="center"/>
    </xf>
    <xf numFmtId="187" fontId="32" fillId="0" borderId="395" xfId="2" applyNumberFormat="1" applyFont="1" applyFill="1" applyBorder="1" applyAlignment="1">
      <alignment horizontal="center" vertical="center"/>
    </xf>
    <xf numFmtId="187" fontId="32" fillId="0" borderId="290" xfId="2" applyNumberFormat="1" applyFont="1" applyFill="1" applyBorder="1" applyAlignment="1">
      <alignment horizontal="center" vertical="center"/>
    </xf>
    <xf numFmtId="187" fontId="32" fillId="0" borderId="325" xfId="2" applyNumberFormat="1" applyFont="1" applyBorder="1" applyAlignment="1">
      <alignment horizontal="center" vertical="center"/>
    </xf>
    <xf numFmtId="183" fontId="32" fillId="0" borderId="209" xfId="0" applyNumberFormat="1" applyFont="1" applyBorder="1" applyAlignment="1">
      <alignment horizontal="center" vertical="center"/>
    </xf>
    <xf numFmtId="183" fontId="32" fillId="0" borderId="210" xfId="0" applyNumberFormat="1" applyFont="1" applyBorder="1" applyAlignment="1">
      <alignment horizontal="center" vertical="center"/>
    </xf>
    <xf numFmtId="0" fontId="138" fillId="110" borderId="394" xfId="0" applyFont="1" applyFill="1" applyBorder="1" applyAlignment="1">
      <alignment horizontal="center" vertical="center"/>
    </xf>
    <xf numFmtId="0" fontId="138" fillId="110" borderId="395" xfId="0" applyFont="1" applyFill="1" applyBorder="1" applyAlignment="1">
      <alignment horizontal="center" vertical="center"/>
    </xf>
    <xf numFmtId="3" fontId="32" fillId="0" borderId="394" xfId="2" applyNumberFormat="1" applyFont="1" applyBorder="1" applyAlignment="1">
      <alignment horizontal="center" vertical="center"/>
    </xf>
    <xf numFmtId="3" fontId="32" fillId="0" borderId="395" xfId="2" applyNumberFormat="1" applyFont="1" applyBorder="1" applyAlignment="1">
      <alignment horizontal="center" vertical="center"/>
    </xf>
    <xf numFmtId="178" fontId="32" fillId="0" borderId="325" xfId="2" applyNumberFormat="1" applyFont="1" applyBorder="1" applyAlignment="1">
      <alignment horizontal="center" vertical="center"/>
    </xf>
    <xf numFmtId="183" fontId="32" fillId="0" borderId="290" xfId="2" applyNumberFormat="1" applyFont="1" applyBorder="1" applyAlignment="1">
      <alignment horizontal="center" vertical="center"/>
    </xf>
    <xf numFmtId="178" fontId="32" fillId="0" borderId="394" xfId="2" applyNumberFormat="1" applyFont="1" applyBorder="1" applyAlignment="1">
      <alignment horizontal="center" vertical="center"/>
    </xf>
    <xf numFmtId="178" fontId="32" fillId="0" borderId="395" xfId="2" applyNumberFormat="1" applyFont="1" applyBorder="1" applyAlignment="1">
      <alignment horizontal="center" vertical="center"/>
    </xf>
    <xf numFmtId="183" fontId="32" fillId="0" borderId="395" xfId="2" applyNumberFormat="1" applyFont="1" applyFill="1" applyBorder="1" applyAlignment="1">
      <alignment horizontal="center" vertical="center"/>
    </xf>
    <xf numFmtId="187" fontId="24" fillId="0" borderId="394" xfId="2" applyNumberFormat="1" applyFont="1" applyFill="1" applyBorder="1" applyAlignment="1">
      <alignment horizontal="center" vertical="center"/>
    </xf>
    <xf numFmtId="226" fontId="24" fillId="0" borderId="395" xfId="2" applyNumberFormat="1" applyFont="1" applyFill="1" applyBorder="1" applyAlignment="1">
      <alignment horizontal="center" vertical="center"/>
    </xf>
    <xf numFmtId="231" fontId="32" fillId="0" borderId="395" xfId="2" applyNumberFormat="1" applyFont="1" applyFill="1" applyBorder="1" applyAlignment="1">
      <alignment horizontal="center" vertical="center"/>
    </xf>
    <xf numFmtId="226" fontId="32" fillId="0" borderId="395" xfId="2" applyNumberFormat="1" applyFont="1" applyFill="1" applyBorder="1" applyAlignment="1">
      <alignment horizontal="center" vertical="center"/>
    </xf>
    <xf numFmtId="226" fontId="32" fillId="6" borderId="394" xfId="2" applyNumberFormat="1" applyFont="1" applyFill="1" applyBorder="1" applyAlignment="1">
      <alignment horizontal="center" vertical="center"/>
    </xf>
    <xf numFmtId="4" fontId="32" fillId="6" borderId="395" xfId="2" applyNumberFormat="1" applyFont="1" applyFill="1" applyBorder="1" applyAlignment="1">
      <alignment horizontal="center" vertical="center"/>
    </xf>
    <xf numFmtId="226" fontId="24" fillId="6" borderId="394" xfId="2" applyNumberFormat="1" applyFont="1" applyFill="1" applyBorder="1" applyAlignment="1">
      <alignment horizontal="center" vertical="center"/>
    </xf>
    <xf numFmtId="226" fontId="32" fillId="6" borderId="395" xfId="2" applyNumberFormat="1" applyFont="1" applyFill="1" applyBorder="1" applyAlignment="1">
      <alignment horizontal="center" vertical="center"/>
    </xf>
    <xf numFmtId="231" fontId="32" fillId="6" borderId="394" xfId="2" applyNumberFormat="1" applyFont="1" applyFill="1" applyBorder="1" applyAlignment="1">
      <alignment horizontal="center" vertical="center"/>
    </xf>
    <xf numFmtId="231" fontId="24" fillId="0" borderId="394" xfId="2" applyNumberFormat="1" applyFont="1" applyFill="1" applyBorder="1" applyAlignment="1">
      <alignment horizontal="center" vertical="center"/>
    </xf>
    <xf numFmtId="187" fontId="32" fillId="6" borderId="325" xfId="2" quotePrefix="1" applyNumberFormat="1" applyFont="1" applyFill="1" applyBorder="1" applyAlignment="1">
      <alignment horizontal="center" vertical="center"/>
    </xf>
    <xf numFmtId="226" fontId="32" fillId="6" borderId="393" xfId="2" applyNumberFormat="1" applyFont="1" applyFill="1" applyBorder="1" applyAlignment="1">
      <alignment horizontal="center" vertical="center"/>
    </xf>
    <xf numFmtId="226" fontId="24" fillId="6" borderId="393" xfId="2" applyNumberFormat="1" applyFont="1" applyFill="1" applyBorder="1" applyAlignment="1">
      <alignment horizontal="center" vertical="center"/>
    </xf>
    <xf numFmtId="226" fontId="32" fillId="0" borderId="289" xfId="2" applyNumberFormat="1" applyFont="1" applyBorder="1" applyAlignment="1">
      <alignment horizontal="center" vertical="center"/>
    </xf>
    <xf numFmtId="2" fontId="32" fillId="0" borderId="399" xfId="0" applyNumberFormat="1" applyFont="1" applyBorder="1" applyAlignment="1">
      <alignment horizontal="center" vertical="center"/>
    </xf>
    <xf numFmtId="226" fontId="32" fillId="6" borderId="400" xfId="2" applyNumberFormat="1" applyFont="1" applyFill="1" applyBorder="1" applyAlignment="1">
      <alignment horizontal="center" vertical="center"/>
    </xf>
    <xf numFmtId="187" fontId="32" fillId="4" borderId="184" xfId="2" applyNumberFormat="1" applyFont="1" applyFill="1" applyBorder="1" applyAlignment="1">
      <alignment horizontal="center" vertical="center" wrapText="1"/>
    </xf>
    <xf numFmtId="187" fontId="32" fillId="4" borderId="185" xfId="2" applyNumberFormat="1" applyFont="1" applyFill="1" applyBorder="1" applyAlignment="1">
      <alignment horizontal="center" vertical="center" wrapText="1"/>
    </xf>
    <xf numFmtId="187" fontId="32" fillId="4" borderId="186" xfId="2" applyNumberFormat="1" applyFont="1" applyFill="1" applyBorder="1" applyAlignment="1">
      <alignment horizontal="center" vertical="center" wrapText="1"/>
    </xf>
    <xf numFmtId="183" fontId="32" fillId="4" borderId="185" xfId="2" applyNumberFormat="1" applyFont="1" applyFill="1" applyBorder="1" applyAlignment="1">
      <alignment horizontal="center" vertical="center" wrapText="1"/>
    </xf>
    <xf numFmtId="183" fontId="32" fillId="4" borderId="375" xfId="0" applyNumberFormat="1" applyFont="1" applyFill="1" applyBorder="1" applyAlignment="1">
      <alignment horizontal="center" vertical="center"/>
    </xf>
    <xf numFmtId="183" fontId="32" fillId="4" borderId="353" xfId="0" applyNumberFormat="1" applyFont="1" applyFill="1" applyBorder="1">
      <alignment vertical="center"/>
    </xf>
    <xf numFmtId="183" fontId="32" fillId="4" borderId="376" xfId="0" applyNumberFormat="1" applyFont="1" applyFill="1" applyBorder="1">
      <alignment vertical="center"/>
    </xf>
    <xf numFmtId="183" fontId="32" fillId="4" borderId="353" xfId="0" applyNumberFormat="1" applyFont="1" applyFill="1" applyBorder="1" applyAlignment="1">
      <alignment horizontal="center" vertical="center"/>
    </xf>
    <xf numFmtId="183" fontId="32" fillId="4" borderId="376" xfId="0" applyNumberFormat="1" applyFont="1" applyFill="1" applyBorder="1" applyAlignment="1">
      <alignment horizontal="center" vertical="center"/>
    </xf>
    <xf numFmtId="183" fontId="32" fillId="4" borderId="293" xfId="0" applyNumberFormat="1" applyFont="1" applyFill="1" applyBorder="1" applyAlignment="1">
      <alignment horizontal="center" vertical="center"/>
    </xf>
    <xf numFmtId="226" fontId="24" fillId="4" borderId="387" xfId="2" applyNumberFormat="1" applyFont="1" applyFill="1" applyBorder="1" applyAlignment="1">
      <alignment horizontal="center" vertical="center"/>
    </xf>
    <xf numFmtId="226" fontId="32" fillId="4" borderId="395" xfId="2" applyNumberFormat="1" applyFont="1" applyFill="1" applyBorder="1" applyAlignment="1">
      <alignment horizontal="center" vertical="center" wrapText="1"/>
    </xf>
    <xf numFmtId="226" fontId="32" fillId="4" borderId="362" xfId="2" applyNumberFormat="1" applyFont="1" applyFill="1" applyBorder="1" applyAlignment="1">
      <alignment horizontal="center" vertical="center"/>
    </xf>
    <xf numFmtId="226" fontId="32" fillId="4" borderId="379" xfId="2" applyNumberFormat="1" applyFont="1" applyFill="1" applyBorder="1" applyAlignment="1">
      <alignment horizontal="center" vertical="center" wrapText="1"/>
    </xf>
    <xf numFmtId="178" fontId="24" fillId="4" borderId="387" xfId="2" applyNumberFormat="1" applyFont="1" applyFill="1" applyBorder="1" applyAlignment="1">
      <alignment horizontal="center" vertical="center"/>
    </xf>
    <xf numFmtId="226" fontId="24" fillId="4" borderId="379" xfId="2" applyNumberFormat="1" applyFont="1" applyFill="1" applyBorder="1" applyAlignment="1">
      <alignment horizontal="center" vertical="center"/>
    </xf>
    <xf numFmtId="2" fontId="32" fillId="0" borderId="353" xfId="0" applyNumberFormat="1" applyFont="1" applyBorder="1" applyAlignment="1">
      <alignment horizontal="center" vertical="center"/>
    </xf>
    <xf numFmtId="2" fontId="32" fillId="0" borderId="398" xfId="0" applyNumberFormat="1" applyFont="1" applyFill="1" applyBorder="1" applyAlignment="1">
      <alignment horizontal="center" vertical="center"/>
    </xf>
    <xf numFmtId="2" fontId="32" fillId="0" borderId="318" xfId="0" applyNumberFormat="1" applyFont="1" applyBorder="1" applyAlignment="1">
      <alignment horizontal="center" vertical="center"/>
    </xf>
    <xf numFmtId="2" fontId="32" fillId="0" borderId="318" xfId="0" applyNumberFormat="1" applyFont="1" applyFill="1" applyBorder="1" applyAlignment="1">
      <alignment horizontal="center" vertical="center"/>
    </xf>
    <xf numFmtId="226" fontId="32" fillId="0" borderId="317" xfId="2" applyNumberFormat="1" applyFont="1" applyBorder="1" applyAlignment="1">
      <alignment horizontal="center" vertical="center"/>
    </xf>
    <xf numFmtId="2" fontId="32" fillId="0" borderId="317" xfId="0" applyNumberFormat="1" applyFont="1" applyBorder="1" applyAlignment="1">
      <alignment horizontal="center" vertical="center"/>
    </xf>
    <xf numFmtId="2" fontId="32" fillId="0" borderId="402" xfId="0" applyNumberFormat="1" applyFont="1" applyBorder="1" applyAlignment="1">
      <alignment horizontal="center" vertical="center"/>
    </xf>
    <xf numFmtId="226" fontId="32" fillId="0" borderId="393" xfId="2" applyNumberFormat="1" applyFont="1" applyBorder="1" applyAlignment="1">
      <alignment horizontal="center" vertical="center"/>
    </xf>
    <xf numFmtId="2" fontId="32" fillId="4" borderId="401" xfId="0" applyNumberFormat="1" applyFont="1" applyFill="1" applyBorder="1" applyAlignment="1">
      <alignment horizontal="center" vertical="center"/>
    </xf>
    <xf numFmtId="2" fontId="32" fillId="4" borderId="185" xfId="0" applyNumberFormat="1" applyFont="1" applyFill="1" applyBorder="1" applyAlignment="1">
      <alignment horizontal="center" vertical="center"/>
    </xf>
    <xf numFmtId="2" fontId="32" fillId="4" borderId="186" xfId="0" applyNumberFormat="1" applyFont="1" applyFill="1" applyBorder="1" applyAlignment="1">
      <alignment horizontal="center" vertical="center"/>
    </xf>
    <xf numFmtId="187" fontId="32" fillId="4" borderId="48" xfId="2" applyNumberFormat="1" applyFont="1" applyFill="1" applyBorder="1" applyAlignment="1">
      <alignment horizontal="center" vertical="center"/>
    </xf>
    <xf numFmtId="187" fontId="32" fillId="4" borderId="50" xfId="2" applyNumberFormat="1" applyFont="1" applyFill="1" applyBorder="1" applyAlignment="1">
      <alignment horizontal="center" vertical="center"/>
    </xf>
    <xf numFmtId="226" fontId="32" fillId="4" borderId="23" xfId="2" applyNumberFormat="1" applyFont="1" applyFill="1" applyBorder="1" applyAlignment="1">
      <alignment horizontal="center" vertical="center"/>
    </xf>
    <xf numFmtId="226" fontId="32" fillId="4" borderId="22" xfId="2" applyNumberFormat="1" applyFont="1" applyFill="1" applyBorder="1" applyAlignment="1">
      <alignment horizontal="center" vertical="center"/>
    </xf>
    <xf numFmtId="176" fontId="32" fillId="4" borderId="317" xfId="0" applyNumberFormat="1" applyFont="1" applyFill="1" applyBorder="1" applyAlignment="1">
      <alignment horizontal="center" vertical="center"/>
    </xf>
    <xf numFmtId="176" fontId="32" fillId="4" borderId="301" xfId="0" applyNumberFormat="1" applyFont="1" applyFill="1" applyBorder="1" applyAlignment="1">
      <alignment horizontal="center" vertical="center"/>
    </xf>
    <xf numFmtId="176" fontId="32" fillId="4" borderId="292" xfId="0" applyNumberFormat="1" applyFont="1" applyFill="1" applyBorder="1" applyAlignment="1">
      <alignment horizontal="center" vertical="center"/>
    </xf>
    <xf numFmtId="176" fontId="32" fillId="4" borderId="337" xfId="0" applyNumberFormat="1" applyFont="1" applyFill="1" applyBorder="1" applyAlignment="1">
      <alignment horizontal="center" vertical="center"/>
    </xf>
    <xf numFmtId="226" fontId="24" fillId="4" borderId="363" xfId="2" applyNumberFormat="1" applyFont="1" applyFill="1" applyBorder="1" applyAlignment="1">
      <alignment horizontal="center" vertical="center"/>
    </xf>
    <xf numFmtId="226" fontId="32" fillId="4" borderId="364" xfId="2" applyNumberFormat="1" applyFont="1" applyFill="1" applyBorder="1" applyAlignment="1">
      <alignment horizontal="center" vertical="center"/>
    </xf>
    <xf numFmtId="2" fontId="32" fillId="4" borderId="296" xfId="0" applyNumberFormat="1" applyFont="1" applyFill="1" applyBorder="1" applyAlignment="1">
      <alignment horizontal="center" vertical="center"/>
    </xf>
    <xf numFmtId="2" fontId="24" fillId="4" borderId="307" xfId="0" applyNumberFormat="1" applyFont="1" applyFill="1" applyBorder="1" applyAlignment="1">
      <alignment horizontal="center" vertical="center"/>
    </xf>
    <xf numFmtId="2" fontId="32" fillId="4" borderId="339" xfId="0" applyNumberFormat="1" applyFont="1" applyFill="1" applyBorder="1" applyAlignment="1">
      <alignment horizontal="center" vertical="center"/>
    </xf>
    <xf numFmtId="2" fontId="32" fillId="4" borderId="362" xfId="0" applyNumberFormat="1" applyFont="1" applyFill="1" applyBorder="1" applyAlignment="1">
      <alignment horizontal="center" vertical="center"/>
    </xf>
    <xf numFmtId="2" fontId="32" fillId="4" borderId="340" xfId="0" applyNumberFormat="1" applyFont="1" applyFill="1" applyBorder="1" applyAlignment="1">
      <alignment horizontal="center" vertical="center"/>
    </xf>
    <xf numFmtId="2" fontId="32" fillId="4" borderId="307" xfId="0" applyNumberFormat="1" applyFont="1" applyFill="1" applyBorder="1" applyAlignment="1">
      <alignment horizontal="center" vertical="center"/>
    </xf>
    <xf numFmtId="226" fontId="24" fillId="4" borderId="364" xfId="2" applyNumberFormat="1" applyFont="1" applyFill="1" applyBorder="1" applyAlignment="1">
      <alignment horizontal="center" vertical="center"/>
    </xf>
    <xf numFmtId="186" fontId="147" fillId="4" borderId="16" xfId="0" applyNumberFormat="1" applyFont="1" applyFill="1" applyBorder="1" applyAlignment="1">
      <alignment horizontal="center" vertical="center"/>
    </xf>
    <xf numFmtId="186" fontId="147" fillId="4" borderId="207" xfId="0" applyNumberFormat="1" applyFont="1" applyFill="1" applyBorder="1" applyAlignment="1">
      <alignment horizontal="center" vertical="center"/>
    </xf>
    <xf numFmtId="186" fontId="147" fillId="4" borderId="192" xfId="0" applyNumberFormat="1" applyFont="1" applyFill="1" applyBorder="1" applyAlignment="1">
      <alignment horizontal="center" vertical="center"/>
    </xf>
    <xf numFmtId="2" fontId="32" fillId="0" borderId="384" xfId="0" applyNumberFormat="1" applyFont="1" applyFill="1" applyBorder="1" applyAlignment="1">
      <alignment horizontal="center" vertical="center"/>
    </xf>
    <xf numFmtId="2" fontId="32" fillId="0" borderId="353" xfId="0" applyNumberFormat="1" applyFont="1" applyFill="1" applyBorder="1" applyAlignment="1">
      <alignment horizontal="center" vertical="center"/>
    </xf>
    <xf numFmtId="2" fontId="32" fillId="0" borderId="393" xfId="0" applyNumberFormat="1" applyFont="1" applyFill="1" applyBorder="1" applyAlignment="1">
      <alignment horizontal="center" vertical="center"/>
    </xf>
    <xf numFmtId="226" fontId="32" fillId="6" borderId="211" xfId="2" applyNumberFormat="1" applyFont="1" applyFill="1" applyBorder="1" applyAlignment="1">
      <alignment horizontal="center" vertical="center"/>
    </xf>
    <xf numFmtId="187" fontId="32" fillId="6" borderId="397" xfId="2" applyNumberFormat="1" applyFont="1" applyFill="1" applyBorder="1" applyAlignment="1">
      <alignment horizontal="center" vertical="center"/>
    </xf>
    <xf numFmtId="187" fontId="32" fillId="6" borderId="398" xfId="2" applyNumberFormat="1" applyFont="1" applyFill="1" applyBorder="1" applyAlignment="1">
      <alignment horizontal="center" vertical="center"/>
    </xf>
    <xf numFmtId="183" fontId="32" fillId="0" borderId="361" xfId="0" applyNumberFormat="1" applyFont="1" applyFill="1" applyBorder="1" applyAlignment="1">
      <alignment horizontal="center" vertical="center"/>
    </xf>
    <xf numFmtId="2" fontId="32" fillId="0" borderId="386" xfId="0" applyNumberFormat="1" applyFont="1" applyFill="1" applyBorder="1" applyAlignment="1">
      <alignment horizontal="center" vertical="center"/>
    </xf>
    <xf numFmtId="0" fontId="32" fillId="0" borderId="395" xfId="0" applyFont="1" applyBorder="1" applyAlignment="1">
      <alignment horizontal="center" vertical="center"/>
    </xf>
    <xf numFmtId="0" fontId="32" fillId="6" borderId="395" xfId="0" applyFont="1" applyFill="1" applyBorder="1" applyAlignment="1">
      <alignment horizontal="center" vertical="center"/>
    </xf>
    <xf numFmtId="41" fontId="32" fillId="10" borderId="358" xfId="2" applyNumberFormat="1" applyFont="1" applyFill="1" applyBorder="1" applyAlignment="1">
      <alignment horizontal="center" vertical="center"/>
    </xf>
    <xf numFmtId="0" fontId="32" fillId="0" borderId="395" xfId="0" applyFont="1" applyFill="1" applyBorder="1" applyAlignment="1">
      <alignment horizontal="center" vertical="center"/>
    </xf>
    <xf numFmtId="226" fontId="32" fillId="0" borderId="394" xfId="2" applyNumberFormat="1" applyFont="1" applyFill="1" applyBorder="1" applyAlignment="1">
      <alignment horizontal="center" vertical="center"/>
    </xf>
    <xf numFmtId="226" fontId="32" fillId="0" borderId="387" xfId="2" applyNumberFormat="1" applyFont="1" applyFill="1" applyBorder="1" applyAlignment="1">
      <alignment horizontal="center" vertical="center"/>
    </xf>
    <xf numFmtId="176" fontId="24" fillId="0" borderId="363" xfId="0" applyNumberFormat="1" applyFont="1" applyFill="1" applyBorder="1" applyAlignment="1">
      <alignment horizontal="center" vertical="center"/>
    </xf>
    <xf numFmtId="176" fontId="32" fillId="0" borderId="363" xfId="0" applyNumberFormat="1" applyFont="1" applyFill="1" applyBorder="1" applyAlignment="1">
      <alignment horizontal="center" vertical="center"/>
    </xf>
    <xf numFmtId="176" fontId="32" fillId="0" borderId="355" xfId="0" applyNumberFormat="1" applyFont="1" applyFill="1" applyBorder="1" applyAlignment="1">
      <alignment horizontal="center" vertical="center"/>
    </xf>
    <xf numFmtId="183" fontId="24" fillId="0" borderId="387" xfId="2" applyNumberFormat="1" applyFont="1" applyFill="1" applyBorder="1" applyAlignment="1">
      <alignment horizontal="center" vertical="center"/>
    </xf>
    <xf numFmtId="183" fontId="32" fillId="6" borderId="191" xfId="2" applyNumberFormat="1" applyFont="1" applyFill="1" applyBorder="1" applyAlignment="1">
      <alignment horizontal="center" vertical="center" wrapText="1"/>
    </xf>
    <xf numFmtId="226" fontId="32" fillId="0" borderId="313" xfId="2" applyNumberFormat="1" applyFont="1" applyBorder="1" applyAlignment="1">
      <alignment horizontal="center" vertical="center"/>
    </xf>
    <xf numFmtId="226" fontId="32" fillId="0" borderId="280" xfId="2" applyNumberFormat="1" applyFont="1" applyBorder="1" applyAlignment="1">
      <alignment horizontal="center" vertical="center"/>
    </xf>
    <xf numFmtId="226" fontId="32" fillId="0" borderId="189" xfId="2" applyNumberFormat="1" applyFont="1" applyBorder="1" applyAlignment="1">
      <alignment horizontal="center" vertical="center"/>
    </xf>
    <xf numFmtId="226" fontId="32" fillId="0" borderId="355" xfId="2" applyNumberFormat="1" applyFont="1" applyBorder="1" applyAlignment="1">
      <alignment horizontal="center" vertical="center"/>
    </xf>
    <xf numFmtId="226" fontId="32" fillId="0" borderId="199" xfId="2" applyNumberFormat="1" applyFont="1" applyBorder="1" applyAlignment="1">
      <alignment horizontal="center" vertical="center"/>
    </xf>
    <xf numFmtId="226" fontId="32" fillId="0" borderId="199" xfId="0" applyNumberFormat="1" applyFont="1" applyBorder="1" applyAlignment="1">
      <alignment horizontal="center" vertical="center"/>
    </xf>
    <xf numFmtId="226" fontId="32" fillId="0" borderId="339" xfId="0" applyNumberFormat="1" applyFont="1" applyBorder="1" applyAlignment="1">
      <alignment horizontal="center" vertical="center"/>
    </xf>
    <xf numFmtId="226" fontId="32" fillId="0" borderId="307" xfId="0" applyNumberFormat="1" applyFont="1" applyBorder="1" applyAlignment="1">
      <alignment horizontal="center" vertical="center"/>
    </xf>
    <xf numFmtId="0" fontId="138" fillId="110" borderId="387" xfId="0" applyFont="1" applyFill="1" applyBorder="1" applyAlignment="1">
      <alignment horizontal="center" vertical="center"/>
    </xf>
    <xf numFmtId="3" fontId="32" fillId="6" borderId="393" xfId="2" applyNumberFormat="1" applyFont="1" applyFill="1" applyBorder="1" applyAlignment="1">
      <alignment horizontal="center" vertical="center"/>
    </xf>
    <xf numFmtId="3" fontId="138" fillId="110" borderId="384" xfId="2" applyNumberFormat="1" applyFont="1" applyFill="1" applyBorder="1" applyAlignment="1">
      <alignment horizontal="center" vertical="center" wrapText="1"/>
    </xf>
    <xf numFmtId="3" fontId="32" fillId="0" borderId="18" xfId="2" applyNumberFormat="1" applyFont="1" applyFill="1" applyBorder="1" applyAlignment="1">
      <alignment horizontal="center" vertical="center"/>
    </xf>
    <xf numFmtId="3" fontId="32" fillId="0" borderId="392" xfId="2" applyNumberFormat="1" applyFont="1" applyFill="1" applyBorder="1" applyAlignment="1">
      <alignment horizontal="center" vertical="center"/>
    </xf>
    <xf numFmtId="3" fontId="32" fillId="0" borderId="394" xfId="2" applyNumberFormat="1" applyFont="1" applyFill="1" applyBorder="1" applyAlignment="1">
      <alignment horizontal="center" vertical="center"/>
    </xf>
    <xf numFmtId="226" fontId="24" fillId="6" borderId="392" xfId="2" applyNumberFormat="1" applyFont="1" applyFill="1" applyBorder="1" applyAlignment="1">
      <alignment horizontal="center" vertical="center"/>
    </xf>
    <xf numFmtId="226" fontId="24" fillId="6" borderId="403" xfId="2" applyNumberFormat="1" applyFont="1" applyFill="1" applyBorder="1" applyAlignment="1">
      <alignment horizontal="center" vertical="center"/>
    </xf>
    <xf numFmtId="226" fontId="24" fillId="6" borderId="353" xfId="2" applyNumberFormat="1" applyFont="1" applyFill="1" applyBorder="1" applyAlignment="1">
      <alignment horizontal="center" vertical="center"/>
    </xf>
    <xf numFmtId="3" fontId="32" fillId="6" borderId="290" xfId="2" applyNumberFormat="1" applyFont="1" applyFill="1" applyBorder="1" applyAlignment="1">
      <alignment horizontal="center" vertical="center"/>
    </xf>
    <xf numFmtId="0" fontId="32" fillId="0" borderId="191" xfId="0" applyFont="1" applyFill="1" applyBorder="1" applyAlignment="1">
      <alignment horizontal="center" vertical="center"/>
    </xf>
    <xf numFmtId="9" fontId="32" fillId="0" borderId="4" xfId="1" applyFont="1" applyBorder="1" applyAlignment="1">
      <alignment horizontal="center" vertical="center"/>
    </xf>
    <xf numFmtId="2" fontId="32" fillId="0" borderId="395" xfId="0" applyNumberFormat="1" applyFont="1" applyFill="1" applyBorder="1" applyAlignment="1">
      <alignment horizontal="center" vertical="center"/>
    </xf>
    <xf numFmtId="226" fontId="0" fillId="0" borderId="0" xfId="0" applyNumberFormat="1">
      <alignment vertical="center"/>
    </xf>
    <xf numFmtId="0" fontId="0" fillId="0" borderId="393" xfId="0" applyBorder="1" applyAlignment="1">
      <alignment horizontal="center" vertical="center"/>
    </xf>
    <xf numFmtId="0" fontId="0" fillId="3" borderId="0" xfId="0" applyFill="1">
      <alignment vertical="center"/>
    </xf>
    <xf numFmtId="0" fontId="24" fillId="0" borderId="393" xfId="0" applyFont="1" applyBorder="1" applyAlignment="1">
      <alignment horizontal="center" vertical="center" wrapText="1"/>
    </xf>
    <xf numFmtId="183" fontId="32" fillId="4" borderId="397" xfId="0" applyNumberFormat="1" applyFont="1" applyFill="1" applyBorder="1" applyAlignment="1">
      <alignment horizontal="center" vertical="center"/>
    </xf>
    <xf numFmtId="183" fontId="32" fillId="4" borderId="396" xfId="0" applyNumberFormat="1" applyFont="1" applyFill="1" applyBorder="1">
      <alignment vertical="center"/>
    </xf>
    <xf numFmtId="183" fontId="32" fillId="4" borderId="396" xfId="0" applyNumberFormat="1" applyFont="1" applyFill="1" applyBorder="1" applyAlignment="1">
      <alignment horizontal="center" vertical="center"/>
    </xf>
    <xf numFmtId="183" fontId="32" fillId="4" borderId="404" xfId="0" applyNumberFormat="1" applyFont="1" applyFill="1" applyBorder="1" applyAlignment="1">
      <alignment horizontal="center" vertical="center"/>
    </xf>
    <xf numFmtId="38" fontId="32" fillId="10" borderId="393" xfId="2" applyNumberFormat="1" applyFont="1" applyFill="1" applyBorder="1" applyAlignment="1">
      <alignment horizontal="center" vertical="center"/>
    </xf>
    <xf numFmtId="3" fontId="32" fillId="10" borderId="393" xfId="2" applyNumberFormat="1" applyFont="1" applyFill="1" applyBorder="1" applyAlignment="1">
      <alignment horizontal="center" vertical="center"/>
    </xf>
    <xf numFmtId="223" fontId="32" fillId="10" borderId="393" xfId="0" applyNumberFormat="1" applyFont="1" applyFill="1" applyBorder="1" applyAlignment="1">
      <alignment horizontal="center" vertical="center"/>
    </xf>
    <xf numFmtId="0" fontId="157" fillId="0" borderId="395" xfId="0" applyFont="1" applyFill="1" applyBorder="1" applyAlignment="1">
      <alignment horizontal="center" vertical="center" wrapText="1"/>
    </xf>
    <xf numFmtId="2" fontId="32" fillId="0" borderId="391" xfId="0" applyNumberFormat="1" applyFont="1" applyFill="1" applyBorder="1" applyAlignment="1">
      <alignment horizontal="center" vertical="center"/>
    </xf>
    <xf numFmtId="2" fontId="32" fillId="0" borderId="18" xfId="0" applyNumberFormat="1" applyFont="1" applyFill="1" applyBorder="1" applyAlignment="1">
      <alignment horizontal="center" vertical="center"/>
    </xf>
    <xf numFmtId="2" fontId="32" fillId="0" borderId="4" xfId="0" applyNumberFormat="1" applyFont="1" applyFill="1" applyBorder="1" applyAlignment="1">
      <alignment horizontal="center" vertical="center"/>
    </xf>
    <xf numFmtId="2" fontId="32" fillId="0" borderId="389" xfId="0" applyNumberFormat="1" applyFont="1" applyFill="1" applyBorder="1" applyAlignment="1">
      <alignment horizontal="center" vertical="center"/>
    </xf>
    <xf numFmtId="186" fontId="24" fillId="0" borderId="399" xfId="0" applyNumberFormat="1" applyFont="1" applyFill="1" applyBorder="1" applyAlignment="1">
      <alignment horizontal="center" vertical="center"/>
    </xf>
    <xf numFmtId="186" fontId="24" fillId="0" borderId="339" xfId="0" applyNumberFormat="1" applyFont="1" applyFill="1" applyBorder="1" applyAlignment="1">
      <alignment horizontal="center" vertical="center"/>
    </xf>
    <xf numFmtId="0" fontId="138" fillId="110" borderId="384" xfId="0" quotePrefix="1" applyFont="1" applyFill="1" applyBorder="1" applyAlignment="1">
      <alignment horizontal="center" vertical="center"/>
    </xf>
    <xf numFmtId="3" fontId="32" fillId="0" borderId="384" xfId="0" applyNumberFormat="1" applyFont="1" applyBorder="1" applyAlignment="1">
      <alignment horizontal="center" vertical="center"/>
    </xf>
    <xf numFmtId="3" fontId="32" fillId="0" borderId="393" xfId="0" applyNumberFormat="1" applyFont="1" applyBorder="1" applyAlignment="1">
      <alignment horizontal="center" vertical="center"/>
    </xf>
    <xf numFmtId="9" fontId="32" fillId="10" borderId="393" xfId="1" applyFont="1" applyFill="1" applyBorder="1" applyAlignment="1">
      <alignment horizontal="center" vertical="center"/>
    </xf>
    <xf numFmtId="0" fontId="32" fillId="10" borderId="395" xfId="0" applyFont="1" applyFill="1" applyBorder="1" applyAlignment="1">
      <alignment horizontal="center" vertical="center"/>
    </xf>
    <xf numFmtId="2" fontId="32" fillId="0" borderId="384" xfId="0" applyNumberFormat="1" applyFont="1" applyBorder="1" applyAlignment="1">
      <alignment horizontal="center" vertical="center"/>
    </xf>
    <xf numFmtId="2" fontId="32" fillId="0" borderId="393" xfId="0" applyNumberFormat="1" applyFont="1" applyBorder="1" applyAlignment="1">
      <alignment horizontal="center" vertical="center"/>
    </xf>
    <xf numFmtId="9" fontId="32" fillId="0" borderId="393" xfId="1" applyFont="1" applyBorder="1" applyAlignment="1">
      <alignment horizontal="center" vertical="center"/>
    </xf>
    <xf numFmtId="2" fontId="32" fillId="0" borderId="386" xfId="0" applyNumberFormat="1" applyFont="1" applyBorder="1" applyAlignment="1">
      <alignment horizontal="center" vertical="center"/>
    </xf>
    <xf numFmtId="9" fontId="32" fillId="0" borderId="388" xfId="1" applyFont="1" applyBorder="1" applyAlignment="1">
      <alignment horizontal="center" vertical="center"/>
    </xf>
    <xf numFmtId="2" fontId="32" fillId="0" borderId="28" xfId="0" applyNumberFormat="1" applyFont="1" applyBorder="1" applyAlignment="1">
      <alignment horizontal="center" vertical="center"/>
    </xf>
    <xf numFmtId="4" fontId="32" fillId="0" borderId="361" xfId="0" applyNumberFormat="1" applyFont="1" applyBorder="1" applyAlignment="1">
      <alignment horizontal="center" vertical="center"/>
    </xf>
    <xf numFmtId="0" fontId="24" fillId="0" borderId="384" xfId="0" applyFont="1" applyBorder="1" applyAlignment="1">
      <alignment horizontal="center" vertical="center"/>
    </xf>
    <xf numFmtId="2" fontId="24" fillId="0" borderId="393" xfId="0" applyNumberFormat="1" applyFont="1" applyBorder="1" applyAlignment="1">
      <alignment horizontal="center" vertical="center"/>
    </xf>
    <xf numFmtId="2" fontId="24" fillId="0" borderId="386" xfId="0" applyNumberFormat="1" applyFont="1" applyFill="1" applyBorder="1" applyAlignment="1">
      <alignment horizontal="center" vertical="center"/>
    </xf>
    <xf numFmtId="2" fontId="24" fillId="0" borderId="386" xfId="0" applyNumberFormat="1" applyFont="1" applyBorder="1" applyAlignment="1">
      <alignment horizontal="center" vertical="center"/>
    </xf>
    <xf numFmtId="9" fontId="32" fillId="4" borderId="356" xfId="1" applyFont="1" applyFill="1" applyBorder="1" applyAlignment="1">
      <alignment horizontal="center" vertical="center"/>
    </xf>
    <xf numFmtId="0" fontId="32" fillId="4" borderId="358" xfId="0" applyFont="1" applyFill="1" applyBorder="1" applyAlignment="1">
      <alignment horizontal="center" vertical="center"/>
    </xf>
    <xf numFmtId="9" fontId="32" fillId="0" borderId="393" xfId="1" applyFont="1" applyFill="1" applyBorder="1" applyAlignment="1">
      <alignment horizontal="center" vertical="center"/>
    </xf>
    <xf numFmtId="1" fontId="32" fillId="0" borderId="384" xfId="0" applyNumberFormat="1" applyFont="1" applyFill="1" applyBorder="1" applyAlignment="1">
      <alignment horizontal="center" vertical="center"/>
    </xf>
    <xf numFmtId="1" fontId="32" fillId="0" borderId="393" xfId="0" applyNumberFormat="1" applyFont="1" applyFill="1" applyBorder="1" applyAlignment="1">
      <alignment horizontal="center" vertical="center"/>
    </xf>
    <xf numFmtId="176" fontId="32" fillId="0" borderId="384" xfId="0" applyNumberFormat="1" applyFont="1" applyFill="1" applyBorder="1" applyAlignment="1">
      <alignment horizontal="center" vertical="center"/>
    </xf>
    <xf numFmtId="176" fontId="32" fillId="0" borderId="393" xfId="0" applyNumberFormat="1" applyFont="1" applyFill="1" applyBorder="1" applyAlignment="1">
      <alignment horizontal="center" vertical="center"/>
    </xf>
    <xf numFmtId="176" fontId="32" fillId="0" borderId="361" xfId="0" applyNumberFormat="1" applyFont="1" applyFill="1" applyBorder="1" applyAlignment="1">
      <alignment horizontal="center" vertical="center"/>
    </xf>
    <xf numFmtId="9" fontId="32" fillId="0" borderId="356" xfId="1" applyFont="1" applyFill="1" applyBorder="1" applyAlignment="1">
      <alignment horizontal="center" vertical="center"/>
    </xf>
    <xf numFmtId="2" fontId="32" fillId="0" borderId="250" xfId="0" applyNumberFormat="1" applyFont="1" applyBorder="1" applyAlignment="1">
      <alignment horizontal="center" vertical="center"/>
    </xf>
    <xf numFmtId="0" fontId="32" fillId="0" borderId="379" xfId="0" applyFont="1" applyBorder="1" applyAlignment="1">
      <alignment horizontal="center" vertical="center"/>
    </xf>
    <xf numFmtId="177" fontId="32" fillId="0" borderId="384" xfId="0" applyNumberFormat="1" applyFont="1" applyBorder="1" applyAlignment="1">
      <alignment horizontal="center" vertical="center"/>
    </xf>
    <xf numFmtId="177" fontId="32" fillId="0" borderId="393" xfId="0" applyNumberFormat="1" applyFont="1" applyBorder="1" applyAlignment="1">
      <alignment horizontal="center" vertical="center"/>
    </xf>
    <xf numFmtId="2" fontId="32" fillId="0" borderId="361" xfId="0" applyNumberFormat="1" applyFont="1" applyBorder="1" applyAlignment="1">
      <alignment horizontal="center" vertical="center"/>
    </xf>
    <xf numFmtId="183" fontId="32" fillId="0" borderId="357" xfId="1" applyNumberFormat="1" applyFont="1" applyBorder="1" applyAlignment="1">
      <alignment horizontal="center" vertical="center"/>
    </xf>
    <xf numFmtId="9" fontId="32" fillId="0" borderId="356" xfId="1" applyFont="1" applyBorder="1" applyAlignment="1">
      <alignment horizontal="center" vertical="center"/>
    </xf>
    <xf numFmtId="185" fontId="32" fillId="0" borderId="176" xfId="0" applyNumberFormat="1" applyFont="1" applyFill="1" applyBorder="1" applyAlignment="1">
      <alignment horizontal="center" vertical="center"/>
    </xf>
    <xf numFmtId="3" fontId="32" fillId="0" borderId="154" xfId="0" applyNumberFormat="1" applyFont="1" applyFill="1" applyBorder="1" applyAlignment="1">
      <alignment horizontal="center" vertical="center"/>
    </xf>
    <xf numFmtId="3" fontId="32" fillId="0" borderId="250" xfId="0" applyNumberFormat="1" applyFont="1" applyFill="1" applyBorder="1" applyAlignment="1">
      <alignment horizontal="center" vertical="center"/>
    </xf>
    <xf numFmtId="3" fontId="32" fillId="0" borderId="384" xfId="0" applyNumberFormat="1" applyFont="1" applyFill="1" applyBorder="1" applyAlignment="1">
      <alignment horizontal="center" vertical="center"/>
    </xf>
    <xf numFmtId="3" fontId="32" fillId="0" borderId="386" xfId="0" applyNumberFormat="1" applyFont="1" applyFill="1" applyBorder="1" applyAlignment="1">
      <alignment horizontal="center" vertical="center"/>
    </xf>
    <xf numFmtId="3" fontId="32" fillId="0" borderId="388" xfId="0" applyNumberFormat="1" applyFont="1" applyBorder="1" applyAlignment="1">
      <alignment horizontal="center" vertical="center"/>
    </xf>
    <xf numFmtId="3" fontId="32" fillId="0" borderId="220" xfId="0" applyNumberFormat="1" applyFont="1" applyFill="1" applyBorder="1" applyAlignment="1">
      <alignment horizontal="center" vertical="center"/>
    </xf>
    <xf numFmtId="3" fontId="32" fillId="0" borderId="361" xfId="0" applyNumberFormat="1" applyFont="1" applyFill="1" applyBorder="1" applyAlignment="1">
      <alignment horizontal="center" vertical="center"/>
    </xf>
    <xf numFmtId="0" fontId="32" fillId="10" borderId="405" xfId="0" applyFont="1" applyFill="1" applyBorder="1" applyAlignment="1">
      <alignment horizontal="center" vertical="center"/>
    </xf>
    <xf numFmtId="187" fontId="135" fillId="10" borderId="154" xfId="0" applyNumberFormat="1" applyFont="1" applyFill="1" applyBorder="1" applyAlignment="1">
      <alignment horizontal="center" vertical="center"/>
    </xf>
    <xf numFmtId="0" fontId="32" fillId="10" borderId="112" xfId="0" applyFont="1" applyFill="1" applyBorder="1">
      <alignment vertical="center"/>
    </xf>
    <xf numFmtId="0" fontId="138" fillId="112" borderId="58" xfId="0" applyFont="1" applyFill="1" applyBorder="1" applyAlignment="1">
      <alignment horizontal="center" vertical="center"/>
    </xf>
    <xf numFmtId="0" fontId="138" fillId="112" borderId="99" xfId="0" applyFont="1" applyFill="1" applyBorder="1" applyAlignment="1">
      <alignment horizontal="center" vertical="center"/>
    </xf>
    <xf numFmtId="0" fontId="138" fillId="112" borderId="280" xfId="0" applyFont="1" applyFill="1" applyBorder="1" applyAlignment="1">
      <alignment horizontal="center" vertical="center"/>
    </xf>
    <xf numFmtId="0" fontId="138" fillId="112" borderId="191" xfId="0" applyFont="1" applyFill="1" applyBorder="1" applyAlignment="1">
      <alignment horizontal="center" vertical="center"/>
    </xf>
    <xf numFmtId="0" fontId="138" fillId="110" borderId="313" xfId="0" applyFont="1" applyFill="1" applyBorder="1" applyAlignment="1">
      <alignment horizontal="center" vertical="center"/>
    </xf>
    <xf numFmtId="0" fontId="138" fillId="110" borderId="280" xfId="0" applyFont="1" applyFill="1" applyBorder="1" applyAlignment="1">
      <alignment horizontal="center" vertical="center"/>
    </xf>
    <xf numFmtId="0" fontId="138" fillId="110" borderId="298" xfId="0" applyFont="1" applyFill="1" applyBorder="1" applyAlignment="1">
      <alignment horizontal="center" vertical="center"/>
    </xf>
    <xf numFmtId="0" fontId="32" fillId="3" borderId="0" xfId="0" applyFont="1" applyFill="1">
      <alignment vertical="center"/>
    </xf>
    <xf numFmtId="226" fontId="32" fillId="0" borderId="23" xfId="2" applyNumberFormat="1" applyFont="1" applyFill="1" applyBorder="1" applyAlignment="1">
      <alignment horizontal="center" vertical="center"/>
    </xf>
    <xf numFmtId="187" fontId="32" fillId="3" borderId="23" xfId="2" applyNumberFormat="1" applyFont="1" applyFill="1" applyBorder="1" applyAlignment="1">
      <alignment horizontal="center" vertical="center"/>
    </xf>
    <xf numFmtId="226" fontId="32" fillId="3" borderId="340" xfId="2" applyNumberFormat="1" applyFont="1" applyFill="1" applyBorder="1" applyAlignment="1">
      <alignment horizontal="center" vertical="center"/>
    </xf>
    <xf numFmtId="226" fontId="32" fillId="3" borderId="195" xfId="2" applyNumberFormat="1" applyFont="1" applyFill="1" applyBorder="1" applyAlignment="1">
      <alignment horizontal="center" vertical="center"/>
    </xf>
    <xf numFmtId="226" fontId="32" fillId="3" borderId="48" xfId="2" applyNumberFormat="1" applyFont="1" applyFill="1" applyBorder="1" applyAlignment="1">
      <alignment horizontal="center" vertical="center"/>
    </xf>
    <xf numFmtId="226" fontId="32" fillId="3" borderId="50" xfId="2" applyNumberFormat="1" applyFont="1" applyFill="1" applyBorder="1" applyAlignment="1">
      <alignment horizontal="center" vertical="center"/>
    </xf>
    <xf numFmtId="187" fontId="32" fillId="3" borderId="295" xfId="2" applyNumberFormat="1" applyFont="1" applyFill="1" applyBorder="1" applyAlignment="1">
      <alignment horizontal="center" vertical="center"/>
    </xf>
    <xf numFmtId="187" fontId="32" fillId="3" borderId="325" xfId="2" applyNumberFormat="1" applyFont="1" applyFill="1" applyBorder="1" applyAlignment="1">
      <alignment horizontal="center" vertical="center"/>
    </xf>
    <xf numFmtId="187" fontId="32" fillId="3" borderId="290" xfId="2" applyNumberFormat="1" applyFont="1" applyFill="1" applyBorder="1" applyAlignment="1">
      <alignment horizontal="center" vertical="center"/>
    </xf>
    <xf numFmtId="226" fontId="32" fillId="0" borderId="355" xfId="2" applyNumberFormat="1" applyFont="1" applyFill="1" applyBorder="1" applyAlignment="1">
      <alignment horizontal="center" vertical="center"/>
    </xf>
    <xf numFmtId="0" fontId="138" fillId="112" borderId="58" xfId="0" applyFont="1" applyFill="1" applyBorder="1" applyAlignment="1">
      <alignment horizontal="center" vertical="center"/>
    </xf>
    <xf numFmtId="0" fontId="138" fillId="112" borderId="28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183" fontId="24" fillId="6" borderId="393" xfId="2" applyNumberFormat="1" applyFont="1" applyFill="1" applyBorder="1" applyAlignment="1">
      <alignment horizontal="center" vertical="center"/>
    </xf>
    <xf numFmtId="38" fontId="32" fillId="10" borderId="389" xfId="2" applyNumberFormat="1" applyFont="1" applyFill="1" applyBorder="1" applyAlignment="1">
      <alignment horizontal="center" vertical="center"/>
    </xf>
    <xf numFmtId="38" fontId="32" fillId="10" borderId="389" xfId="0" applyNumberFormat="1" applyFont="1" applyFill="1" applyBorder="1" applyAlignment="1">
      <alignment horizontal="center" vertical="center"/>
    </xf>
    <xf numFmtId="187" fontId="141" fillId="0" borderId="166" xfId="2" applyNumberFormat="1" applyFont="1" applyBorder="1" applyAlignment="1">
      <alignment horizontal="center" vertical="center" wrapText="1"/>
    </xf>
    <xf numFmtId="187" fontId="141" fillId="0" borderId="129" xfId="2" applyNumberFormat="1" applyFont="1" applyBorder="1" applyAlignment="1">
      <alignment horizontal="center" vertical="center" wrapText="1"/>
    </xf>
    <xf numFmtId="38" fontId="32" fillId="10" borderId="192" xfId="2" applyNumberFormat="1" applyFont="1" applyFill="1" applyBorder="1" applyAlignment="1">
      <alignment horizontal="center" vertical="center"/>
    </xf>
    <xf numFmtId="187" fontId="32" fillId="6" borderId="58" xfId="2" applyNumberFormat="1" applyFont="1" applyFill="1" applyBorder="1" applyAlignment="1">
      <alignment horizontal="center" vertical="center" wrapText="1"/>
    </xf>
    <xf numFmtId="0" fontId="138" fillId="112" borderId="395" xfId="0" applyFont="1" applyFill="1" applyBorder="1" applyAlignment="1">
      <alignment horizontal="center" vertical="center"/>
    </xf>
    <xf numFmtId="187" fontId="141" fillId="0" borderId="397" xfId="2" applyNumberFormat="1" applyFont="1" applyBorder="1" applyAlignment="1">
      <alignment horizontal="center" vertical="center" wrapText="1"/>
    </xf>
    <xf numFmtId="187" fontId="141" fillId="0" borderId="353" xfId="2" applyNumberFormat="1" applyFont="1" applyBorder="1" applyAlignment="1">
      <alignment horizontal="center" vertical="center" wrapText="1"/>
    </xf>
    <xf numFmtId="187" fontId="32" fillId="6" borderId="394" xfId="2" applyNumberFormat="1" applyFont="1" applyFill="1" applyBorder="1" applyAlignment="1">
      <alignment horizontal="center" vertical="center" wrapText="1"/>
    </xf>
    <xf numFmtId="183" fontId="32" fillId="0" borderId="392" xfId="0" applyNumberFormat="1" applyFont="1" applyBorder="1" applyAlignment="1">
      <alignment horizontal="center" vertical="center"/>
    </xf>
    <xf numFmtId="183" fontId="32" fillId="0" borderId="393" xfId="0" applyNumberFormat="1" applyFont="1" applyBorder="1" applyAlignment="1">
      <alignment horizontal="center" vertical="center"/>
    </xf>
    <xf numFmtId="183" fontId="32" fillId="6" borderId="395" xfId="2" applyNumberFormat="1" applyFont="1" applyFill="1" applyBorder="1" applyAlignment="1">
      <alignment horizontal="center" vertical="center"/>
    </xf>
    <xf numFmtId="38" fontId="32" fillId="10" borderId="392" xfId="0" applyNumberFormat="1" applyFont="1" applyFill="1" applyBorder="1" applyAlignment="1">
      <alignment horizontal="center" vertical="center"/>
    </xf>
    <xf numFmtId="38" fontId="32" fillId="10" borderId="392" xfId="2" applyNumberFormat="1" applyFont="1" applyFill="1" applyBorder="1" applyAlignment="1">
      <alignment horizontal="center" vertical="center"/>
    </xf>
    <xf numFmtId="9" fontId="32" fillId="10" borderId="392" xfId="1" applyFont="1" applyFill="1" applyBorder="1" applyAlignment="1">
      <alignment horizontal="center" vertical="center"/>
    </xf>
    <xf numFmtId="231" fontId="32" fillId="0" borderId="129" xfId="2" applyNumberFormat="1" applyFont="1" applyFill="1" applyBorder="1" applyAlignment="1">
      <alignment horizontal="center" vertical="center" wrapText="1"/>
    </xf>
    <xf numFmtId="231" fontId="32" fillId="0" borderId="163" xfId="2" applyNumberFormat="1" applyFont="1" applyFill="1" applyBorder="1" applyAlignment="1">
      <alignment horizontal="center" vertical="center" wrapText="1"/>
    </xf>
    <xf numFmtId="231" fontId="32" fillId="0" borderId="344" xfId="2" applyNumberFormat="1" applyFont="1" applyFill="1" applyBorder="1" applyAlignment="1">
      <alignment horizontal="center" vertical="center" wrapText="1"/>
    </xf>
    <xf numFmtId="231" fontId="32" fillId="0" borderId="32" xfId="2" applyNumberFormat="1" applyFont="1" applyFill="1" applyBorder="1" applyAlignment="1">
      <alignment horizontal="center" vertical="center" wrapText="1"/>
    </xf>
    <xf numFmtId="231" fontId="32" fillId="6" borderId="191" xfId="2" applyNumberFormat="1" applyFont="1" applyFill="1" applyBorder="1" applyAlignment="1">
      <alignment horizontal="center" vertical="center" wrapText="1"/>
    </xf>
    <xf numFmtId="178" fontId="32" fillId="6" borderId="192" xfId="2" applyNumberFormat="1" applyFont="1" applyFill="1" applyBorder="1" applyAlignment="1">
      <alignment horizontal="center" vertical="center"/>
    </xf>
    <xf numFmtId="186" fontId="28" fillId="0" borderId="384" xfId="4122" applyNumberFormat="1" applyFont="1" applyFill="1" applyBorder="1" applyAlignment="1">
      <alignment horizontal="center" vertical="center"/>
    </xf>
    <xf numFmtId="186" fontId="28" fillId="0" borderId="400" xfId="4122" applyNumberFormat="1" applyFont="1" applyFill="1" applyBorder="1" applyAlignment="1">
      <alignment horizontal="center" vertical="center"/>
    </xf>
    <xf numFmtId="186" fontId="28" fillId="0" borderId="353" xfId="4122" applyNumberFormat="1" applyFont="1" applyFill="1" applyBorder="1" applyAlignment="1">
      <alignment horizontal="center" vertical="center"/>
    </xf>
    <xf numFmtId="183" fontId="32" fillId="0" borderId="409" xfId="0" applyNumberFormat="1" applyFont="1" applyBorder="1" applyAlignment="1">
      <alignment horizontal="center" vertical="center"/>
    </xf>
    <xf numFmtId="38" fontId="32" fillId="6" borderId="389" xfId="0" applyNumberFormat="1" applyFont="1" applyFill="1" applyBorder="1" applyAlignment="1">
      <alignment horizontal="center" vertical="center"/>
    </xf>
    <xf numFmtId="178" fontId="32" fillId="0" borderId="344" xfId="2" applyNumberFormat="1" applyFont="1" applyFill="1" applyBorder="1" applyAlignment="1">
      <alignment horizontal="center" vertical="center"/>
    </xf>
    <xf numFmtId="183" fontId="32" fillId="10" borderId="393" xfId="2" applyNumberFormat="1" applyFont="1" applyFill="1" applyBorder="1" applyAlignment="1">
      <alignment horizontal="center" vertical="center"/>
    </xf>
    <xf numFmtId="183" fontId="32" fillId="0" borderId="196" xfId="0" applyNumberFormat="1" applyFont="1" applyBorder="1" applyAlignment="1">
      <alignment horizontal="center" vertical="center"/>
    </xf>
    <xf numFmtId="183" fontId="32" fillId="0" borderId="116" xfId="0" applyNumberFormat="1" applyFont="1" applyBorder="1" applyAlignment="1">
      <alignment horizontal="center" vertical="center"/>
    </xf>
    <xf numFmtId="0" fontId="138" fillId="112" borderId="395" xfId="0" applyFont="1" applyFill="1" applyBorder="1" applyAlignment="1">
      <alignment horizontal="center" vertical="center" wrapText="1"/>
    </xf>
    <xf numFmtId="183" fontId="32" fillId="0" borderId="397" xfId="2" applyNumberFormat="1" applyFont="1" applyBorder="1" applyAlignment="1">
      <alignment horizontal="center" vertical="center"/>
    </xf>
    <xf numFmtId="178" fontId="32" fillId="0" borderId="396" xfId="2" applyNumberFormat="1" applyFont="1" applyBorder="1" applyAlignment="1">
      <alignment horizontal="center" vertical="center"/>
    </xf>
    <xf numFmtId="178" fontId="32" fillId="0" borderId="398" xfId="2" applyNumberFormat="1" applyFont="1" applyBorder="1" applyAlignment="1">
      <alignment horizontal="center" vertical="center"/>
    </xf>
    <xf numFmtId="183" fontId="32" fillId="10" borderId="392" xfId="2" applyNumberFormat="1" applyFont="1" applyFill="1" applyBorder="1" applyAlignment="1">
      <alignment horizontal="center" vertical="center"/>
    </xf>
    <xf numFmtId="187" fontId="32" fillId="10" borderId="392" xfId="2" applyNumberFormat="1" applyFont="1" applyFill="1" applyBorder="1" applyAlignment="1">
      <alignment horizontal="center" vertical="center"/>
    </xf>
    <xf numFmtId="223" fontId="32" fillId="10" borderId="392" xfId="2" applyNumberFormat="1" applyFont="1" applyFill="1" applyBorder="1" applyAlignment="1">
      <alignment horizontal="center" vertical="center"/>
    </xf>
    <xf numFmtId="187" fontId="32" fillId="6" borderId="409" xfId="2" applyNumberFormat="1" applyFont="1" applyFill="1" applyBorder="1" applyAlignment="1">
      <alignment horizontal="center" vertical="center" wrapText="1"/>
    </xf>
    <xf numFmtId="187" fontId="32" fillId="6" borderId="387" xfId="2" applyNumberFormat="1" applyFont="1" applyFill="1" applyBorder="1" applyAlignment="1">
      <alignment horizontal="center" vertical="center" wrapText="1"/>
    </xf>
    <xf numFmtId="183" fontId="32" fillId="0" borderId="357" xfId="0" applyNumberFormat="1" applyFont="1" applyBorder="1" applyAlignment="1">
      <alignment horizontal="center" vertical="center"/>
    </xf>
    <xf numFmtId="38" fontId="32" fillId="6" borderId="359" xfId="2" applyNumberFormat="1" applyFont="1" applyFill="1" applyBorder="1" applyAlignment="1">
      <alignment horizontal="center" vertical="center"/>
    </xf>
    <xf numFmtId="38" fontId="32" fillId="6" borderId="357" xfId="0" applyNumberFormat="1" applyFont="1" applyFill="1" applyBorder="1" applyAlignment="1">
      <alignment horizontal="center" vertical="center"/>
    </xf>
    <xf numFmtId="38" fontId="32" fillId="6" borderId="357" xfId="2" applyNumberFormat="1" applyFont="1" applyFill="1" applyBorder="1" applyAlignment="1">
      <alignment horizontal="center" vertical="center"/>
    </xf>
    <xf numFmtId="9" fontId="32" fillId="6" borderId="357" xfId="1" applyFont="1" applyFill="1" applyBorder="1" applyAlignment="1">
      <alignment horizontal="center" vertical="center"/>
    </xf>
    <xf numFmtId="183" fontId="32" fillId="0" borderId="356" xfId="0" applyNumberFormat="1" applyFont="1" applyBorder="1" applyAlignment="1">
      <alignment horizontal="center" vertical="center"/>
    </xf>
    <xf numFmtId="38" fontId="32" fillId="6" borderId="355" xfId="2" applyNumberFormat="1" applyFont="1" applyFill="1" applyBorder="1" applyAlignment="1">
      <alignment horizontal="center" vertical="center"/>
    </xf>
    <xf numFmtId="183" fontId="32" fillId="0" borderId="408" xfId="0" applyNumberFormat="1" applyFont="1" applyBorder="1" applyAlignment="1">
      <alignment horizontal="center" vertical="center"/>
    </xf>
    <xf numFmtId="183" fontId="147" fillId="0" borderId="409" xfId="4122" applyNumberFormat="1" applyFont="1" applyFill="1" applyBorder="1" applyAlignment="1">
      <alignment horizontal="center" vertical="center"/>
    </xf>
    <xf numFmtId="176" fontId="32" fillId="0" borderId="326" xfId="0" applyNumberFormat="1" applyFont="1" applyBorder="1" applyAlignment="1">
      <alignment horizontal="center" vertical="center"/>
    </xf>
    <xf numFmtId="176" fontId="32" fillId="0" borderId="318" xfId="0" applyNumberFormat="1" applyFont="1" applyBorder="1" applyAlignment="1">
      <alignment horizontal="center" vertical="center"/>
    </xf>
    <xf numFmtId="176" fontId="32" fillId="0" borderId="342" xfId="0" applyNumberFormat="1" applyFont="1" applyBorder="1" applyAlignment="1">
      <alignment horizontal="center" vertical="center"/>
    </xf>
    <xf numFmtId="183" fontId="24" fillId="0" borderId="18" xfId="0" applyNumberFormat="1" applyFont="1" applyBorder="1" applyAlignment="1">
      <alignment horizontal="center" vertical="center"/>
    </xf>
    <xf numFmtId="183" fontId="32" fillId="0" borderId="4" xfId="0" applyNumberFormat="1" applyFont="1" applyBorder="1" applyAlignment="1">
      <alignment horizontal="center" vertical="center"/>
    </xf>
    <xf numFmtId="183" fontId="32" fillId="0" borderId="385" xfId="0" applyNumberFormat="1" applyFont="1" applyBorder="1" applyAlignment="1">
      <alignment horizontal="center" vertical="center"/>
    </xf>
    <xf numFmtId="183" fontId="32" fillId="0" borderId="380" xfId="0" applyNumberFormat="1" applyFont="1" applyBorder="1" applyAlignment="1">
      <alignment horizontal="center" vertical="center"/>
    </xf>
    <xf numFmtId="183" fontId="32" fillId="0" borderId="378" xfId="0" applyNumberFormat="1" applyFont="1" applyBorder="1" applyAlignment="1">
      <alignment horizontal="center" vertical="center"/>
    </xf>
    <xf numFmtId="3" fontId="32" fillId="6" borderId="109" xfId="2" applyNumberFormat="1" applyFont="1" applyFill="1" applyBorder="1" applyAlignment="1">
      <alignment horizontal="center" vertical="center"/>
    </xf>
    <xf numFmtId="4" fontId="32" fillId="6" borderId="394" xfId="2" applyNumberFormat="1" applyFont="1" applyFill="1" applyBorder="1" applyAlignment="1">
      <alignment horizontal="center" vertical="center"/>
    </xf>
    <xf numFmtId="2" fontId="138" fillId="110" borderId="361" xfId="0" applyNumberFormat="1" applyFont="1" applyFill="1" applyBorder="1" applyAlignment="1">
      <alignment horizontal="center" vertical="center"/>
    </xf>
    <xf numFmtId="183" fontId="24" fillId="0" borderId="393" xfId="2" applyNumberFormat="1" applyFont="1" applyFill="1" applyBorder="1" applyAlignment="1">
      <alignment horizontal="center" vertical="center"/>
    </xf>
    <xf numFmtId="0" fontId="138" fillId="110" borderId="28" xfId="0" quotePrefix="1" applyFont="1" applyFill="1" applyBorder="1" applyAlignment="1">
      <alignment horizontal="center" vertical="center"/>
    </xf>
    <xf numFmtId="226" fontId="32" fillId="6" borderId="386" xfId="2" applyNumberFormat="1" applyFont="1" applyFill="1" applyBorder="1" applyAlignment="1">
      <alignment horizontal="center" vertical="center"/>
    </xf>
    <xf numFmtId="183" fontId="32" fillId="6" borderId="389" xfId="2" applyNumberFormat="1" applyFont="1" applyFill="1" applyBorder="1" applyAlignment="1">
      <alignment horizontal="center" vertical="center"/>
    </xf>
    <xf numFmtId="183" fontId="32" fillId="6" borderId="388" xfId="2" applyNumberFormat="1" applyFont="1" applyFill="1" applyBorder="1" applyAlignment="1">
      <alignment horizontal="center" vertical="center"/>
    </xf>
    <xf numFmtId="183" fontId="32" fillId="6" borderId="28" xfId="2" applyNumberFormat="1" applyFont="1" applyFill="1" applyBorder="1" applyAlignment="1">
      <alignment horizontal="center" vertical="center"/>
    </xf>
    <xf numFmtId="183" fontId="32" fillId="6" borderId="361" xfId="2" applyNumberFormat="1" applyFont="1" applyFill="1" applyBorder="1" applyAlignment="1">
      <alignment horizontal="center" vertical="center"/>
    </xf>
    <xf numFmtId="183" fontId="32" fillId="0" borderId="220" xfId="0" applyNumberFormat="1" applyFont="1" applyBorder="1" applyAlignment="1">
      <alignment horizontal="center" vertical="center"/>
    </xf>
    <xf numFmtId="183" fontId="32" fillId="0" borderId="384" xfId="0" applyNumberFormat="1" applyFont="1" applyBorder="1" applyAlignment="1">
      <alignment horizontal="center" vertical="center"/>
    </xf>
    <xf numFmtId="228" fontId="32" fillId="6" borderId="176" xfId="2" applyNumberFormat="1" applyFont="1" applyFill="1" applyBorder="1" applyAlignment="1">
      <alignment horizontal="center" vertical="center"/>
    </xf>
    <xf numFmtId="183" fontId="32" fillId="0" borderId="384" xfId="2" applyNumberFormat="1" applyFont="1" applyBorder="1" applyAlignment="1">
      <alignment horizontal="center" vertical="center"/>
    </xf>
    <xf numFmtId="2" fontId="32" fillId="0" borderId="388" xfId="0" applyNumberFormat="1" applyFont="1" applyFill="1" applyBorder="1" applyAlignment="1">
      <alignment horizontal="center" vertical="center"/>
    </xf>
    <xf numFmtId="185" fontId="32" fillId="0" borderId="386" xfId="0" applyNumberFormat="1" applyFont="1" applyFill="1" applyBorder="1" applyAlignment="1">
      <alignment horizontal="center" vertical="center"/>
    </xf>
    <xf numFmtId="185" fontId="32" fillId="0" borderId="389" xfId="0" applyNumberFormat="1" applyFont="1" applyFill="1" applyBorder="1" applyAlignment="1">
      <alignment horizontal="center" vertical="center"/>
    </xf>
    <xf numFmtId="185" fontId="32" fillId="0" borderId="388" xfId="0" applyNumberFormat="1" applyFont="1" applyFill="1" applyBorder="1" applyAlignment="1">
      <alignment horizontal="center" vertical="center"/>
    </xf>
    <xf numFmtId="2" fontId="24" fillId="0" borderId="361" xfId="0" applyNumberFormat="1" applyFont="1" applyFill="1" applyBorder="1" applyAlignment="1">
      <alignment horizontal="center" vertical="center"/>
    </xf>
    <xf numFmtId="183" fontId="32" fillId="6" borderId="176" xfId="2" applyNumberFormat="1" applyFont="1" applyFill="1" applyBorder="1" applyAlignment="1">
      <alignment horizontal="center" vertical="center"/>
    </xf>
    <xf numFmtId="187" fontId="32" fillId="6" borderId="251" xfId="2" applyNumberFormat="1" applyFont="1" applyFill="1" applyBorder="1" applyAlignment="1">
      <alignment horizontal="center" vertical="center"/>
    </xf>
    <xf numFmtId="183" fontId="32" fillId="6" borderId="299" xfId="2" applyNumberFormat="1" applyFont="1" applyFill="1" applyBorder="1" applyAlignment="1">
      <alignment horizontal="center" vertical="center"/>
    </xf>
    <xf numFmtId="178" fontId="32" fillId="6" borderId="411" xfId="0" applyNumberFormat="1" applyFont="1" applyFill="1" applyBorder="1" applyAlignment="1">
      <alignment horizontal="center" vertical="center"/>
    </xf>
    <xf numFmtId="187" fontId="32" fillId="0" borderId="220" xfId="0" applyNumberFormat="1" applyFont="1" applyFill="1" applyBorder="1" applyAlignment="1">
      <alignment horizontal="center" vertical="center"/>
    </xf>
    <xf numFmtId="226" fontId="32" fillId="6" borderId="299" xfId="2" applyNumberFormat="1" applyFont="1" applyFill="1" applyBorder="1" applyAlignment="1">
      <alignment horizontal="center" vertical="center"/>
    </xf>
    <xf numFmtId="226" fontId="32" fillId="0" borderId="386" xfId="2" applyNumberFormat="1" applyFont="1" applyFill="1" applyBorder="1" applyAlignment="1">
      <alignment horizontal="center" vertical="center"/>
    </xf>
    <xf numFmtId="226" fontId="32" fillId="0" borderId="389" xfId="2" applyNumberFormat="1" applyFont="1" applyFill="1" applyBorder="1" applyAlignment="1">
      <alignment horizontal="center" vertical="center"/>
    </xf>
    <xf numFmtId="226" fontId="32" fillId="0" borderId="388" xfId="2" applyNumberFormat="1" applyFont="1" applyFill="1" applyBorder="1" applyAlignment="1">
      <alignment horizontal="center" vertical="center"/>
    </xf>
    <xf numFmtId="187" fontId="32" fillId="0" borderId="361" xfId="2" applyNumberFormat="1" applyFont="1" applyFill="1" applyBorder="1" applyAlignment="1">
      <alignment horizontal="center" vertical="center"/>
    </xf>
    <xf numFmtId="187" fontId="32" fillId="6" borderId="361" xfId="2" applyNumberFormat="1" applyFont="1" applyFill="1" applyBorder="1" applyAlignment="1">
      <alignment horizontal="center" vertical="center"/>
    </xf>
    <xf numFmtId="223" fontId="135" fillId="6" borderId="154" xfId="0" applyNumberFormat="1" applyFont="1" applyFill="1" applyBorder="1" applyAlignment="1">
      <alignment horizontal="center" vertical="center"/>
    </xf>
    <xf numFmtId="4" fontId="32" fillId="6" borderId="392" xfId="2" applyNumberFormat="1" applyFont="1" applyFill="1" applyBorder="1" applyAlignment="1">
      <alignment horizontal="center" vertical="center"/>
    </xf>
    <xf numFmtId="0" fontId="138" fillId="110" borderId="391" xfId="0" quotePrefix="1" applyFont="1" applyFill="1" applyBorder="1" applyAlignment="1">
      <alignment horizontal="center" vertical="center"/>
    </xf>
    <xf numFmtId="4" fontId="24" fillId="6" borderId="399" xfId="2" applyNumberFormat="1" applyFont="1" applyFill="1" applyBorder="1" applyAlignment="1">
      <alignment horizontal="center" vertical="center"/>
    </xf>
    <xf numFmtId="4" fontId="32" fillId="6" borderId="400" xfId="2" applyNumberFormat="1" applyFont="1" applyFill="1" applyBorder="1" applyAlignment="1">
      <alignment horizontal="center" vertical="center"/>
    </xf>
    <xf numFmtId="2" fontId="138" fillId="110" borderId="391" xfId="0" applyNumberFormat="1" applyFont="1" applyFill="1" applyBorder="1" applyAlignment="1">
      <alignment horizontal="center" vertical="center"/>
    </xf>
    <xf numFmtId="4" fontId="32" fillId="6" borderId="393" xfId="2" applyNumberFormat="1" applyFont="1" applyFill="1" applyBorder="1" applyAlignment="1">
      <alignment horizontal="center" vertical="center"/>
    </xf>
    <xf numFmtId="4" fontId="32" fillId="10" borderId="49" xfId="2" applyNumberFormat="1" applyFont="1" applyFill="1" applyBorder="1" applyAlignment="1">
      <alignment horizontal="center" vertical="center"/>
    </xf>
    <xf numFmtId="4" fontId="32" fillId="10" borderId="393" xfId="2" applyNumberFormat="1" applyFont="1" applyFill="1" applyBorder="1" applyAlignment="1">
      <alignment horizontal="center" vertical="center"/>
    </xf>
    <xf numFmtId="223" fontId="32" fillId="10" borderId="49" xfId="2" applyNumberFormat="1" applyFont="1" applyFill="1" applyBorder="1" applyAlignment="1">
      <alignment horizontal="center" vertical="center"/>
    </xf>
    <xf numFmtId="223" fontId="32" fillId="10" borderId="393" xfId="2" applyNumberFormat="1" applyFont="1" applyFill="1" applyBorder="1" applyAlignment="1">
      <alignment horizontal="center" vertical="center"/>
    </xf>
    <xf numFmtId="223" fontId="24" fillId="6" borderId="228" xfId="0" applyNumberFormat="1" applyFont="1" applyFill="1" applyBorder="1">
      <alignment vertical="center"/>
    </xf>
    <xf numFmtId="223" fontId="24" fillId="6" borderId="148" xfId="0" applyNumberFormat="1" applyFont="1" applyFill="1" applyBorder="1">
      <alignment vertical="center"/>
    </xf>
    <xf numFmtId="223" fontId="24" fillId="6" borderId="335" xfId="0" applyNumberFormat="1" applyFont="1" applyFill="1" applyBorder="1">
      <alignment vertical="center"/>
    </xf>
    <xf numFmtId="223" fontId="24" fillId="6" borderId="310" xfId="0" applyNumberFormat="1" applyFont="1" applyFill="1" applyBorder="1">
      <alignment vertical="center"/>
    </xf>
    <xf numFmtId="223" fontId="138" fillId="110" borderId="155" xfId="2" applyNumberFormat="1" applyFont="1" applyFill="1" applyBorder="1" applyAlignment="1">
      <alignment horizontal="center" vertical="center"/>
    </xf>
    <xf numFmtId="223" fontId="138" fillId="110" borderId="112" xfId="2" applyNumberFormat="1" applyFont="1" applyFill="1" applyBorder="1" applyAlignment="1">
      <alignment horizontal="center" vertical="center"/>
    </xf>
    <xf numFmtId="3" fontId="138" fillId="110" borderId="354" xfId="2" applyNumberFormat="1" applyFont="1" applyFill="1" applyBorder="1" applyAlignment="1">
      <alignment horizontal="center" vertical="center" wrapText="1"/>
    </xf>
    <xf numFmtId="183" fontId="32" fillId="6" borderId="399" xfId="2" applyNumberFormat="1" applyFont="1" applyFill="1" applyBorder="1" applyAlignment="1">
      <alignment horizontal="center" vertical="center"/>
    </xf>
    <xf numFmtId="3" fontId="138" fillId="110" borderId="399" xfId="2" applyNumberFormat="1" applyFont="1" applyFill="1" applyBorder="1" applyAlignment="1">
      <alignment horizontal="center" vertical="center" wrapText="1"/>
    </xf>
    <xf numFmtId="3" fontId="138" fillId="110" borderId="387" xfId="2" applyNumberFormat="1" applyFont="1" applyFill="1" applyBorder="1" applyAlignment="1">
      <alignment horizontal="center" vertical="center" wrapText="1"/>
    </xf>
    <xf numFmtId="3" fontId="24" fillId="0" borderId="394" xfId="2" applyNumberFormat="1" applyFont="1" applyFill="1" applyBorder="1" applyAlignment="1">
      <alignment horizontal="center" vertical="center" wrapText="1"/>
    </xf>
    <xf numFmtId="177" fontId="24" fillId="0" borderId="0" xfId="0" applyNumberFormat="1" applyFont="1" applyFill="1" applyBorder="1" applyAlignment="1">
      <alignment horizontal="center" vertical="center"/>
    </xf>
    <xf numFmtId="187" fontId="24" fillId="0" borderId="0" xfId="0" applyNumberFormat="1" applyFont="1" applyFill="1" applyBorder="1" applyAlignment="1">
      <alignment horizontal="center" vertical="center"/>
    </xf>
    <xf numFmtId="223" fontId="24" fillId="0" borderId="0" xfId="0" applyNumberFormat="1" applyFont="1" applyFill="1" applyBorder="1" applyAlignment="1">
      <alignment horizontal="center" vertical="center"/>
    </xf>
    <xf numFmtId="187" fontId="135" fillId="0" borderId="0" xfId="2" applyNumberFormat="1" applyFont="1" applyFill="1" applyBorder="1" applyAlignment="1">
      <alignment horizontal="center" vertical="center"/>
    </xf>
    <xf numFmtId="183" fontId="24" fillId="6" borderId="399" xfId="2" applyNumberFormat="1" applyFont="1" applyFill="1" applyBorder="1" applyAlignment="1">
      <alignment horizontal="center" vertical="center"/>
    </xf>
    <xf numFmtId="183" fontId="24" fillId="0" borderId="392" xfId="2" applyNumberFormat="1" applyFont="1" applyFill="1" applyBorder="1" applyAlignment="1">
      <alignment horizontal="center" vertical="center"/>
    </xf>
    <xf numFmtId="183" fontId="24" fillId="6" borderId="400" xfId="2" applyNumberFormat="1" applyFont="1" applyFill="1" applyBorder="1" applyAlignment="1">
      <alignment horizontal="center" vertical="center"/>
    </xf>
    <xf numFmtId="183" fontId="138" fillId="110" borderId="400" xfId="2" applyNumberFormat="1" applyFont="1" applyFill="1" applyBorder="1" applyAlignment="1">
      <alignment horizontal="center" vertical="center"/>
    </xf>
    <xf numFmtId="183" fontId="24" fillId="0" borderId="399" xfId="2" applyNumberFormat="1" applyFont="1" applyFill="1" applyBorder="1" applyAlignment="1">
      <alignment horizontal="center" vertical="center"/>
    </xf>
    <xf numFmtId="183" fontId="138" fillId="110" borderId="391" xfId="2" applyNumberFormat="1" applyFont="1" applyFill="1" applyBorder="1" applyAlignment="1">
      <alignment horizontal="center" vertical="center"/>
    </xf>
    <xf numFmtId="0" fontId="138" fillId="110" borderId="241" xfId="0" quotePrefix="1" applyFont="1" applyFill="1" applyBorder="1" applyAlignment="1">
      <alignment horizontal="center" vertical="center"/>
    </xf>
    <xf numFmtId="183" fontId="138" fillId="110" borderId="413" xfId="2" applyNumberFormat="1" applyFont="1" applyFill="1" applyBorder="1" applyAlignment="1">
      <alignment horizontal="center" vertical="center"/>
    </xf>
    <xf numFmtId="183" fontId="138" fillId="110" borderId="415" xfId="2" applyNumberFormat="1" applyFont="1" applyFill="1" applyBorder="1" applyAlignment="1">
      <alignment horizontal="center" vertical="center"/>
    </xf>
    <xf numFmtId="4" fontId="24" fillId="6" borderId="315" xfId="2" applyNumberFormat="1" applyFont="1" applyFill="1" applyBorder="1" applyAlignment="1">
      <alignment horizontal="center" vertical="center"/>
    </xf>
    <xf numFmtId="183" fontId="138" fillId="110" borderId="407" xfId="2" applyNumberFormat="1" applyFont="1" applyFill="1" applyBorder="1" applyAlignment="1">
      <alignment horizontal="center" vertical="center"/>
    </xf>
    <xf numFmtId="227" fontId="24" fillId="109" borderId="311" xfId="2" applyNumberFormat="1" applyFont="1" applyFill="1" applyBorder="1" applyAlignment="1">
      <alignment horizontal="center" vertical="center"/>
    </xf>
    <xf numFmtId="178" fontId="24" fillId="109" borderId="316" xfId="2" applyNumberFormat="1" applyFont="1" applyFill="1" applyBorder="1" applyAlignment="1">
      <alignment horizontal="center" vertical="center"/>
    </xf>
    <xf numFmtId="178" fontId="24" fillId="109" borderId="393" xfId="2" applyNumberFormat="1" applyFont="1" applyFill="1" applyBorder="1" applyAlignment="1">
      <alignment horizontal="center" vertical="center"/>
    </xf>
    <xf numFmtId="227" fontId="24" fillId="109" borderId="362" xfId="2" applyNumberFormat="1" applyFont="1" applyFill="1" applyBorder="1" applyAlignment="1">
      <alignment horizontal="center" vertical="center"/>
    </xf>
    <xf numFmtId="38" fontId="24" fillId="109" borderId="362" xfId="2" applyNumberFormat="1" applyFont="1" applyFill="1" applyBorder="1" applyAlignment="1">
      <alignment horizontal="center" vertical="center"/>
    </xf>
    <xf numFmtId="3" fontId="32" fillId="6" borderId="392" xfId="2" applyNumberFormat="1" applyFont="1" applyFill="1" applyBorder="1" applyAlignment="1">
      <alignment horizontal="center" vertical="center"/>
    </xf>
    <xf numFmtId="183" fontId="24" fillId="0" borderId="389" xfId="2" applyNumberFormat="1" applyFont="1" applyFill="1" applyBorder="1" applyAlignment="1">
      <alignment horizontal="center" vertical="center"/>
    </xf>
    <xf numFmtId="3" fontId="138" fillId="110" borderId="392" xfId="2" applyNumberFormat="1" applyFont="1" applyFill="1" applyBorder="1" applyAlignment="1">
      <alignment horizontal="center" vertical="center" wrapText="1"/>
    </xf>
    <xf numFmtId="227" fontId="24" fillId="6" borderId="399" xfId="2" applyNumberFormat="1" applyFont="1" applyFill="1" applyBorder="1" applyAlignment="1">
      <alignment horizontal="center" vertical="center"/>
    </xf>
    <xf numFmtId="183" fontId="24" fillId="0" borderId="400" xfId="2" applyNumberFormat="1" applyFont="1" applyFill="1" applyBorder="1" applyAlignment="1">
      <alignment horizontal="center" vertical="center"/>
    </xf>
    <xf numFmtId="183" fontId="24" fillId="0" borderId="391" xfId="2" applyNumberFormat="1" applyFont="1" applyFill="1" applyBorder="1" applyAlignment="1">
      <alignment horizontal="center" vertical="center"/>
    </xf>
    <xf numFmtId="3" fontId="138" fillId="110" borderId="155" xfId="2" applyNumberFormat="1" applyFont="1" applyFill="1" applyBorder="1" applyAlignment="1">
      <alignment horizontal="center" vertical="center" wrapText="1"/>
    </xf>
    <xf numFmtId="3" fontId="24" fillId="6" borderId="399" xfId="2" applyNumberFormat="1" applyFont="1" applyFill="1" applyBorder="1" applyAlignment="1">
      <alignment horizontal="center" vertical="center"/>
    </xf>
    <xf numFmtId="2" fontId="26" fillId="7" borderId="412" xfId="0" quotePrefix="1" applyNumberFormat="1" applyFont="1" applyFill="1" applyBorder="1" applyAlignment="1">
      <alignment horizontal="center" vertical="center"/>
    </xf>
    <xf numFmtId="183" fontId="24" fillId="0" borderId="415" xfId="2" applyNumberFormat="1" applyFont="1" applyFill="1" applyBorder="1" applyAlignment="1">
      <alignment horizontal="center" vertical="center"/>
    </xf>
    <xf numFmtId="3" fontId="138" fillId="110" borderId="416" xfId="2" applyNumberFormat="1" applyFont="1" applyFill="1" applyBorder="1" applyAlignment="1">
      <alignment horizontal="center" vertical="center" wrapText="1"/>
    </xf>
    <xf numFmtId="3" fontId="138" fillId="110" borderId="315" xfId="2" applyNumberFormat="1" applyFont="1" applyFill="1" applyBorder="1" applyAlignment="1">
      <alignment horizontal="center" vertical="center" wrapText="1"/>
    </xf>
    <xf numFmtId="3" fontId="138" fillId="110" borderId="413" xfId="2" applyNumberFormat="1" applyFont="1" applyFill="1" applyBorder="1" applyAlignment="1">
      <alignment horizontal="center" vertical="center" wrapText="1"/>
    </xf>
    <xf numFmtId="3" fontId="138" fillId="110" borderId="417" xfId="2" applyNumberFormat="1" applyFont="1" applyFill="1" applyBorder="1" applyAlignment="1">
      <alignment horizontal="center" vertical="center" wrapText="1"/>
    </xf>
    <xf numFmtId="183" fontId="32" fillId="6" borderId="394" xfId="2" applyNumberFormat="1" applyFont="1" applyFill="1" applyBorder="1" applyAlignment="1">
      <alignment horizontal="center" vertical="center"/>
    </xf>
    <xf numFmtId="9" fontId="138" fillId="110" borderId="112" xfId="2" applyNumberFormat="1" applyFont="1" applyFill="1" applyBorder="1" applyAlignment="1">
      <alignment horizontal="center" vertical="center"/>
    </xf>
    <xf numFmtId="0" fontId="138" fillId="110" borderId="354" xfId="0" quotePrefix="1" applyFont="1" applyFill="1" applyBorder="1" applyAlignment="1">
      <alignment horizontal="center" vertical="center"/>
    </xf>
    <xf numFmtId="183" fontId="24" fillId="6" borderId="399" xfId="2" applyNumberFormat="1" applyFont="1" applyFill="1" applyBorder="1" applyAlignment="1">
      <alignment horizontal="center" vertical="center" wrapText="1"/>
    </xf>
    <xf numFmtId="183" fontId="138" fillId="110" borderId="391" xfId="2" applyNumberFormat="1" applyFont="1" applyFill="1" applyBorder="1" applyAlignment="1">
      <alignment horizontal="center" vertical="center" wrapText="1"/>
    </xf>
    <xf numFmtId="4" fontId="32" fillId="6" borderId="24" xfId="2" applyNumberFormat="1" applyFont="1" applyFill="1" applyBorder="1" applyAlignment="1">
      <alignment horizontal="center" vertical="center"/>
    </xf>
    <xf numFmtId="3" fontId="32" fillId="6" borderId="400" xfId="2" applyNumberFormat="1" applyFont="1" applyFill="1" applyBorder="1" applyAlignment="1">
      <alignment horizontal="center" vertical="center"/>
    </xf>
    <xf numFmtId="183" fontId="32" fillId="6" borderId="400" xfId="2" applyNumberFormat="1" applyFont="1" applyFill="1" applyBorder="1" applyAlignment="1">
      <alignment horizontal="center" vertical="center"/>
    </xf>
    <xf numFmtId="177" fontId="24" fillId="6" borderId="399" xfId="0" applyNumberFormat="1" applyFont="1" applyFill="1" applyBorder="1" applyAlignment="1">
      <alignment horizontal="center" vertical="center"/>
    </xf>
    <xf numFmtId="177" fontId="24" fillId="6" borderId="391" xfId="0" applyNumberFormat="1" applyFont="1" applyFill="1" applyBorder="1" applyAlignment="1">
      <alignment horizontal="center" vertical="center"/>
    </xf>
    <xf numFmtId="183" fontId="138" fillId="110" borderId="23" xfId="2" applyNumberFormat="1" applyFont="1" applyFill="1" applyBorder="1" applyAlignment="1">
      <alignment horizontal="center" vertical="center"/>
    </xf>
    <xf numFmtId="0" fontId="138" fillId="110" borderId="418" xfId="0" quotePrefix="1" applyFont="1" applyFill="1" applyBorder="1" applyAlignment="1">
      <alignment horizontal="center" vertical="center"/>
    </xf>
    <xf numFmtId="183" fontId="138" fillId="110" borderId="415" xfId="2" applyNumberFormat="1" applyFont="1" applyFill="1" applyBorder="1" applyAlignment="1">
      <alignment horizontal="center" vertical="center" wrapText="1"/>
    </xf>
    <xf numFmtId="0" fontId="138" fillId="110" borderId="400" xfId="0" applyFont="1" applyFill="1" applyBorder="1" applyAlignment="1">
      <alignment horizontal="center" vertical="center" wrapText="1"/>
    </xf>
    <xf numFmtId="0" fontId="133" fillId="0" borderId="400" xfId="0" applyFont="1" applyBorder="1" applyAlignment="1">
      <alignment horizontal="center" vertical="center" wrapText="1"/>
    </xf>
    <xf numFmtId="0" fontId="138" fillId="110" borderId="400" xfId="0" applyFont="1" applyFill="1" applyBorder="1" applyAlignment="1">
      <alignment horizontal="center" vertical="center"/>
    </xf>
    <xf numFmtId="228" fontId="24" fillId="0" borderId="392" xfId="0" applyNumberFormat="1" applyFont="1" applyBorder="1" applyAlignment="1">
      <alignment horizontal="center" vertical="center" wrapText="1"/>
    </xf>
    <xf numFmtId="10" fontId="24" fillId="0" borderId="392" xfId="0" applyNumberFormat="1" applyFont="1" applyBorder="1" applyAlignment="1">
      <alignment horizontal="center" vertical="center" wrapText="1"/>
    </xf>
    <xf numFmtId="183" fontId="24" fillId="0" borderId="392" xfId="0" applyNumberFormat="1" applyFont="1" applyBorder="1" applyAlignment="1">
      <alignment horizontal="center" vertical="center" wrapText="1"/>
    </xf>
    <xf numFmtId="228" fontId="138" fillId="110" borderId="322" xfId="0" applyNumberFormat="1" applyFont="1" applyFill="1" applyBorder="1" applyAlignment="1">
      <alignment horizontal="center" vertical="center"/>
    </xf>
    <xf numFmtId="230" fontId="133" fillId="0" borderId="18" xfId="0" applyNumberFormat="1" applyFont="1" applyBorder="1" applyAlignment="1">
      <alignment horizontal="center" vertical="center" wrapText="1"/>
    </xf>
    <xf numFmtId="230" fontId="133" fillId="0" borderId="392" xfId="0" applyNumberFormat="1" applyFont="1" applyBorder="1" applyAlignment="1">
      <alignment horizontal="center" vertical="center" wrapText="1"/>
    </xf>
    <xf numFmtId="230" fontId="138" fillId="110" borderId="114" xfId="0" applyNumberFormat="1" applyFont="1" applyFill="1" applyBorder="1" applyAlignment="1">
      <alignment horizontal="center" vertical="center"/>
    </xf>
    <xf numFmtId="185" fontId="138" fillId="110" borderId="322" xfId="0" applyNumberFormat="1" applyFont="1" applyFill="1" applyBorder="1" applyAlignment="1">
      <alignment horizontal="center" vertical="center"/>
    </xf>
    <xf numFmtId="228" fontId="133" fillId="0" borderId="392" xfId="0" applyNumberFormat="1" applyFont="1" applyBorder="1" applyAlignment="1">
      <alignment horizontal="center" vertical="center" wrapText="1"/>
    </xf>
    <xf numFmtId="230" fontId="26" fillId="5" borderId="322" xfId="0" applyNumberFormat="1" applyFont="1" applyFill="1" applyBorder="1" applyAlignment="1">
      <alignment horizontal="center" vertical="center"/>
    </xf>
    <xf numFmtId="228" fontId="133" fillId="0" borderId="389" xfId="0" applyNumberFormat="1" applyFont="1" applyBorder="1" applyAlignment="1">
      <alignment horizontal="center" vertical="center" wrapText="1"/>
    </xf>
    <xf numFmtId="0" fontId="138" fillId="110" borderId="399" xfId="0" applyFont="1" applyFill="1" applyBorder="1" applyAlignment="1">
      <alignment horizontal="center" vertical="center" wrapText="1"/>
    </xf>
    <xf numFmtId="10" fontId="133" fillId="0" borderId="399" xfId="0" applyNumberFormat="1" applyFont="1" applyBorder="1" applyAlignment="1">
      <alignment horizontal="center" vertical="center" wrapText="1"/>
    </xf>
    <xf numFmtId="183" fontId="133" fillId="0" borderId="399" xfId="0" applyNumberFormat="1" applyFont="1" applyBorder="1" applyAlignment="1">
      <alignment horizontal="center" vertical="center" wrapText="1"/>
    </xf>
    <xf numFmtId="0" fontId="133" fillId="0" borderId="399" xfId="0" applyFont="1" applyBorder="1" applyAlignment="1">
      <alignment horizontal="center" vertical="center" wrapText="1"/>
    </xf>
    <xf numFmtId="0" fontId="24" fillId="0" borderId="400" xfId="0" applyFont="1" applyBorder="1" applyAlignment="1">
      <alignment horizontal="center" vertical="center" wrapText="1"/>
    </xf>
    <xf numFmtId="0" fontId="140" fillId="10" borderId="400" xfId="0" applyFont="1" applyFill="1" applyBorder="1" applyAlignment="1">
      <alignment horizontal="center" vertical="center" wrapText="1"/>
    </xf>
    <xf numFmtId="0" fontId="26" fillId="5" borderId="400" xfId="0" applyFont="1" applyFill="1" applyBorder="1" applyAlignment="1">
      <alignment horizontal="center" vertical="center"/>
    </xf>
    <xf numFmtId="0" fontId="138" fillId="110" borderId="406" xfId="0" applyFont="1" applyFill="1" applyBorder="1" applyAlignment="1">
      <alignment horizontal="center" vertical="center" wrapText="1"/>
    </xf>
    <xf numFmtId="10" fontId="133" fillId="0" borderId="315" xfId="0" applyNumberFormat="1" applyFont="1" applyBorder="1" applyAlignment="1">
      <alignment horizontal="center" vertical="center" wrapText="1"/>
    </xf>
    <xf numFmtId="183" fontId="133" fillId="0" borderId="315" xfId="0" applyNumberFormat="1" applyFont="1" applyBorder="1" applyAlignment="1">
      <alignment horizontal="center" vertical="center" wrapText="1"/>
    </xf>
    <xf numFmtId="0" fontId="133" fillId="0" borderId="315" xfId="0" applyFont="1" applyBorder="1" applyAlignment="1">
      <alignment horizontal="center" vertical="center" wrapText="1"/>
    </xf>
    <xf numFmtId="0" fontId="138" fillId="110" borderId="407" xfId="0" applyFont="1" applyFill="1" applyBorder="1" applyAlignment="1">
      <alignment horizontal="center" vertical="center"/>
    </xf>
    <xf numFmtId="183" fontId="138" fillId="110" borderId="407" xfId="0" applyNumberFormat="1" applyFont="1" applyFill="1" applyBorder="1" applyAlignment="1">
      <alignment horizontal="center" vertical="center"/>
    </xf>
    <xf numFmtId="0" fontId="24" fillId="0" borderId="315" xfId="0" applyFont="1" applyBorder="1" applyAlignment="1">
      <alignment horizontal="center" vertical="center" wrapText="1"/>
    </xf>
    <xf numFmtId="223" fontId="32" fillId="0" borderId="49" xfId="0" applyNumberFormat="1" applyFont="1" applyBorder="1" applyAlignment="1">
      <alignment horizontal="center" vertical="center"/>
    </xf>
    <xf numFmtId="223" fontId="32" fillId="0" borderId="393" xfId="0" applyNumberFormat="1" applyFont="1" applyBorder="1" applyAlignment="1">
      <alignment horizontal="center" vertical="center"/>
    </xf>
    <xf numFmtId="223" fontId="32" fillId="0" borderId="388" xfId="0" applyNumberFormat="1" applyFont="1" applyBorder="1" applyAlignment="1">
      <alignment horizontal="center" vertical="center"/>
    </xf>
    <xf numFmtId="223" fontId="32" fillId="0" borderId="112" xfId="0" applyNumberFormat="1" applyFont="1" applyFill="1" applyBorder="1" applyAlignment="1">
      <alignment horizontal="center" vertical="center"/>
    </xf>
    <xf numFmtId="183" fontId="32" fillId="87" borderId="409" xfId="0" applyNumberFormat="1" applyFont="1" applyFill="1" applyBorder="1" applyAlignment="1">
      <alignment horizontal="center" vertical="center"/>
    </xf>
    <xf numFmtId="183" fontId="32" fillId="87" borderId="410" xfId="0" applyNumberFormat="1" applyFont="1" applyFill="1" applyBorder="1" applyAlignment="1">
      <alignment horizontal="center" vertical="center"/>
    </xf>
    <xf numFmtId="183" fontId="32" fillId="87" borderId="386" xfId="0" applyNumberFormat="1" applyFont="1" applyFill="1" applyBorder="1" applyAlignment="1">
      <alignment horizontal="center" vertical="center"/>
    </xf>
    <xf numFmtId="183" fontId="32" fillId="87" borderId="280" xfId="0" applyNumberFormat="1" applyFont="1" applyFill="1" applyBorder="1" applyAlignment="1">
      <alignment horizontal="center" vertical="center"/>
    </xf>
    <xf numFmtId="183" fontId="32" fillId="87" borderId="387" xfId="0" applyNumberFormat="1" applyFont="1" applyFill="1" applyBorder="1" applyAlignment="1">
      <alignment horizontal="center" vertical="center"/>
    </xf>
    <xf numFmtId="183" fontId="32" fillId="87" borderId="390" xfId="0" applyNumberFormat="1" applyFont="1" applyFill="1" applyBorder="1" applyAlignment="1">
      <alignment horizontal="center" vertical="center"/>
    </xf>
    <xf numFmtId="187" fontId="151" fillId="0" borderId="0" xfId="0" applyNumberFormat="1" applyFont="1" applyFill="1" applyBorder="1" applyAlignment="1">
      <alignment horizontal="center" vertical="center"/>
    </xf>
    <xf numFmtId="183" fontId="138" fillId="110" borderId="399" xfId="2" applyNumberFormat="1" applyFont="1" applyFill="1" applyBorder="1" applyAlignment="1">
      <alignment horizontal="center" vertical="center"/>
    </xf>
    <xf numFmtId="183" fontId="138" fillId="110" borderId="315" xfId="2" applyNumberFormat="1" applyFont="1" applyFill="1" applyBorder="1" applyAlignment="1">
      <alignment horizontal="center" vertical="center"/>
    </xf>
    <xf numFmtId="183" fontId="143" fillId="6" borderId="384" xfId="2" applyNumberFormat="1" applyFont="1" applyFill="1" applyBorder="1" applyAlignment="1">
      <alignment horizontal="center" vertical="center"/>
    </xf>
    <xf numFmtId="183" fontId="143" fillId="6" borderId="392" xfId="2" applyNumberFormat="1" applyFont="1" applyFill="1" applyBorder="1" applyAlignment="1">
      <alignment horizontal="center" vertical="center"/>
    </xf>
    <xf numFmtId="183" fontId="143" fillId="6" borderId="389" xfId="2" applyNumberFormat="1" applyFont="1" applyFill="1" applyBorder="1" applyAlignment="1">
      <alignment horizontal="center" vertical="center"/>
    </xf>
    <xf numFmtId="183" fontId="142" fillId="6" borderId="22" xfId="2" applyNumberFormat="1" applyFont="1" applyFill="1" applyBorder="1" applyAlignment="1">
      <alignment horizontal="center" vertical="center"/>
    </xf>
    <xf numFmtId="183" fontId="142" fillId="6" borderId="357" xfId="2" applyNumberFormat="1" applyFont="1" applyFill="1" applyBorder="1" applyAlignment="1">
      <alignment horizontal="center" vertical="center"/>
    </xf>
    <xf numFmtId="183" fontId="143" fillId="0" borderId="356" xfId="0" applyNumberFormat="1" applyFont="1" applyBorder="1" applyAlignment="1">
      <alignment horizontal="center" vertical="center"/>
    </xf>
    <xf numFmtId="38" fontId="32" fillId="0" borderId="392" xfId="2" applyNumberFormat="1" applyFont="1" applyBorder="1" applyAlignment="1">
      <alignment horizontal="center" vertical="center"/>
    </xf>
    <xf numFmtId="38" fontId="32" fillId="0" borderId="357" xfId="2" applyNumberFormat="1" applyFont="1" applyFill="1" applyBorder="1" applyAlignment="1">
      <alignment horizontal="center" vertical="center"/>
    </xf>
    <xf numFmtId="38" fontId="24" fillId="6" borderId="393" xfId="2" applyNumberFormat="1" applyFont="1" applyFill="1" applyBorder="1" applyAlignment="1">
      <alignment horizontal="center" vertical="center"/>
    </xf>
    <xf numFmtId="223" fontId="24" fillId="6" borderId="311" xfId="2" applyNumberFormat="1" applyFont="1" applyFill="1" applyBorder="1" applyAlignment="1">
      <alignment horizontal="center" vertical="center"/>
    </xf>
    <xf numFmtId="0" fontId="138" fillId="110" borderId="393" xfId="0" applyFont="1" applyFill="1" applyBorder="1" applyAlignment="1">
      <alignment horizontal="center" vertical="center" wrapText="1"/>
    </xf>
    <xf numFmtId="0" fontId="133" fillId="0" borderId="393" xfId="0" applyFont="1" applyBorder="1" applyAlignment="1">
      <alignment horizontal="center" vertical="center" wrapText="1"/>
    </xf>
    <xf numFmtId="10" fontId="133" fillId="0" borderId="388" xfId="0" applyNumberFormat="1" applyFont="1" applyBorder="1" applyAlignment="1">
      <alignment horizontal="center" vertical="center" wrapText="1"/>
    </xf>
    <xf numFmtId="183" fontId="133" fillId="0" borderId="393" xfId="0" applyNumberFormat="1" applyFont="1" applyBorder="1" applyAlignment="1">
      <alignment horizontal="center" vertical="center" wrapText="1"/>
    </xf>
    <xf numFmtId="183" fontId="138" fillId="110" borderId="393" xfId="0" applyNumberFormat="1" applyFont="1" applyFill="1" applyBorder="1" applyAlignment="1">
      <alignment horizontal="center" vertical="center"/>
    </xf>
    <xf numFmtId="38" fontId="133" fillId="0" borderId="228" xfId="0" applyNumberFormat="1" applyFont="1" applyBorder="1" applyAlignment="1">
      <alignment horizontal="center" vertical="center" wrapText="1"/>
    </xf>
    <xf numFmtId="38" fontId="32" fillId="0" borderId="4" xfId="2" applyNumberFormat="1" applyFont="1" applyBorder="1" applyAlignment="1">
      <alignment horizontal="center" vertical="center"/>
    </xf>
    <xf numFmtId="178" fontId="32" fillId="0" borderId="393" xfId="0" applyNumberFormat="1" applyFont="1" applyFill="1" applyBorder="1" applyAlignment="1">
      <alignment horizontal="center" vertical="center"/>
    </xf>
    <xf numFmtId="38" fontId="32" fillId="0" borderId="393" xfId="2" applyNumberFormat="1" applyFont="1" applyBorder="1" applyAlignment="1">
      <alignment horizontal="center" vertical="center"/>
    </xf>
    <xf numFmtId="38" fontId="32" fillId="0" borderId="389" xfId="2" applyNumberFormat="1" applyFont="1" applyBorder="1" applyAlignment="1">
      <alignment horizontal="center" vertical="center"/>
    </xf>
    <xf numFmtId="38" fontId="32" fillId="0" borderId="393" xfId="2" applyNumberFormat="1" applyFont="1" applyFill="1" applyBorder="1" applyAlignment="1">
      <alignment horizontal="center" vertical="center"/>
    </xf>
    <xf numFmtId="38" fontId="32" fillId="0" borderId="388" xfId="2" applyNumberFormat="1" applyFont="1" applyFill="1" applyBorder="1" applyAlignment="1">
      <alignment horizontal="center" vertical="center"/>
    </xf>
    <xf numFmtId="38" fontId="32" fillId="0" borderId="389" xfId="2" applyNumberFormat="1" applyFont="1" applyFill="1" applyBorder="1" applyAlignment="1">
      <alignment horizontal="center" vertical="center"/>
    </xf>
    <xf numFmtId="226" fontId="32" fillId="3" borderId="393" xfId="2" applyNumberFormat="1" applyFont="1" applyFill="1" applyBorder="1" applyAlignment="1">
      <alignment horizontal="center" vertical="center"/>
    </xf>
    <xf numFmtId="0" fontId="138" fillId="110" borderId="325" xfId="0" applyFont="1" applyFill="1" applyBorder="1" applyAlignment="1">
      <alignment horizontal="center" vertical="center"/>
    </xf>
    <xf numFmtId="0" fontId="138" fillId="110" borderId="48" xfId="0" applyFont="1" applyFill="1" applyBorder="1" applyAlignment="1">
      <alignment horizontal="center" vertical="center"/>
    </xf>
    <xf numFmtId="223" fontId="32" fillId="0" borderId="3" xfId="0" applyNumberFormat="1" applyFont="1" applyBorder="1" applyAlignment="1">
      <alignment horizontal="center" vertical="center"/>
    </xf>
    <xf numFmtId="223" fontId="32" fillId="0" borderId="4" xfId="0" applyNumberFormat="1" applyFont="1" applyBorder="1" applyAlignment="1">
      <alignment horizontal="center" vertical="center"/>
    </xf>
    <xf numFmtId="3" fontId="138" fillId="110" borderId="395" xfId="2" applyNumberFormat="1" applyFont="1" applyFill="1" applyBorder="1" applyAlignment="1">
      <alignment horizontal="center" vertical="center" wrapText="1"/>
    </xf>
    <xf numFmtId="223" fontId="138" fillId="110" borderId="356" xfId="0" applyNumberFormat="1" applyFont="1" applyFill="1" applyBorder="1" applyAlignment="1">
      <alignment horizontal="center" vertical="center"/>
    </xf>
    <xf numFmtId="223" fontId="32" fillId="0" borderId="392" xfId="0" applyNumberFormat="1" applyFont="1" applyBorder="1" applyAlignment="1">
      <alignment horizontal="center" vertical="center"/>
    </xf>
    <xf numFmtId="223" fontId="32" fillId="0" borderId="0" xfId="0" applyNumberFormat="1" applyFont="1" applyBorder="1" applyAlignment="1">
      <alignment horizontal="center" vertical="center"/>
    </xf>
    <xf numFmtId="223" fontId="32" fillId="10" borderId="356" xfId="0" quotePrefix="1" applyNumberFormat="1" applyFont="1" applyFill="1" applyBorder="1" applyAlignment="1">
      <alignment horizontal="center" vertical="center"/>
    </xf>
    <xf numFmtId="223" fontId="32" fillId="10" borderId="393" xfId="0" quotePrefix="1" applyNumberFormat="1" applyFont="1" applyFill="1" applyBorder="1" applyAlignment="1">
      <alignment horizontal="center" vertical="center"/>
    </xf>
    <xf numFmtId="223" fontId="32" fillId="4" borderId="356" xfId="0" applyNumberFormat="1" applyFont="1" applyFill="1" applyBorder="1" applyAlignment="1">
      <alignment horizontal="center" vertical="center"/>
    </xf>
    <xf numFmtId="223" fontId="32" fillId="0" borderId="49" xfId="0" applyNumberFormat="1" applyFont="1" applyFill="1" applyBorder="1" applyAlignment="1">
      <alignment horizontal="center" vertical="center"/>
    </xf>
    <xf numFmtId="223" fontId="32" fillId="0" borderId="393" xfId="0" applyNumberFormat="1" applyFont="1" applyFill="1" applyBorder="1" applyAlignment="1">
      <alignment horizontal="center" vertical="center"/>
    </xf>
    <xf numFmtId="223" fontId="32" fillId="0" borderId="112" xfId="0" applyNumberFormat="1" applyFont="1" applyBorder="1" applyAlignment="1">
      <alignment horizontal="center" vertical="center"/>
    </xf>
    <xf numFmtId="223" fontId="32" fillId="10" borderId="116" xfId="0" applyNumberFormat="1" applyFont="1" applyFill="1" applyBorder="1" applyAlignment="1">
      <alignment horizontal="center" vertical="center"/>
    </xf>
    <xf numFmtId="223" fontId="32" fillId="10" borderId="196" xfId="0" applyNumberFormat="1" applyFont="1" applyFill="1" applyBorder="1" applyAlignment="1">
      <alignment horizontal="center" vertical="center"/>
    </xf>
    <xf numFmtId="9" fontId="143" fillId="0" borderId="389" xfId="1" applyFont="1" applyBorder="1" applyAlignment="1">
      <alignment horizontal="center" vertical="center"/>
    </xf>
    <xf numFmtId="9" fontId="143" fillId="6" borderId="114" xfId="1" applyFont="1" applyFill="1" applyBorder="1" applyAlignment="1">
      <alignment horizontal="center" vertical="center"/>
    </xf>
    <xf numFmtId="9" fontId="143" fillId="6" borderId="378" xfId="1" applyFont="1" applyFill="1" applyBorder="1" applyAlignment="1">
      <alignment horizontal="center" vertical="center"/>
    </xf>
    <xf numFmtId="9" fontId="143" fillId="6" borderId="380" xfId="1" applyFont="1" applyFill="1" applyBorder="1" applyAlignment="1">
      <alignment horizontal="center" vertical="center"/>
    </xf>
    <xf numFmtId="9" fontId="143" fillId="6" borderId="389" xfId="1" applyFont="1" applyFill="1" applyBorder="1" applyAlignment="1">
      <alignment horizontal="center" vertical="center"/>
    </xf>
    <xf numFmtId="9" fontId="143" fillId="6" borderId="56" xfId="1" applyFont="1" applyFill="1" applyBorder="1" applyAlignment="1">
      <alignment horizontal="center" vertical="center"/>
    </xf>
    <xf numFmtId="9" fontId="143" fillId="6" borderId="380" xfId="1" applyNumberFormat="1" applyFont="1" applyFill="1" applyBorder="1" applyAlignment="1">
      <alignment horizontal="center" vertical="center"/>
    </xf>
    <xf numFmtId="9" fontId="143" fillId="0" borderId="380" xfId="1" applyFont="1" applyFill="1" applyBorder="1" applyAlignment="1">
      <alignment horizontal="center" vertical="center"/>
    </xf>
    <xf numFmtId="3" fontId="24" fillId="0" borderId="392" xfId="2" applyNumberFormat="1" applyFont="1" applyFill="1" applyBorder="1" applyAlignment="1">
      <alignment horizontal="center" vertical="center" wrapText="1"/>
    </xf>
    <xf numFmtId="3" fontId="24" fillId="109" borderId="392" xfId="2" applyNumberFormat="1" applyFont="1" applyFill="1" applyBorder="1" applyAlignment="1">
      <alignment horizontal="center" vertical="center" wrapText="1"/>
    </xf>
    <xf numFmtId="2" fontId="135" fillId="7" borderId="50" xfId="0" applyNumberFormat="1" applyFont="1" applyFill="1" applyBorder="1" applyAlignment="1">
      <alignment horizontal="center" vertical="center"/>
    </xf>
    <xf numFmtId="2" fontId="138" fillId="110" borderId="405" xfId="0" applyNumberFormat="1" applyFont="1" applyFill="1" applyBorder="1" applyAlignment="1">
      <alignment horizontal="center" vertical="center"/>
    </xf>
    <xf numFmtId="186" fontId="32" fillId="6" borderId="99" xfId="2" applyNumberFormat="1" applyFont="1" applyFill="1" applyBorder="1" applyAlignment="1">
      <alignment horizontal="center" vertical="center"/>
    </xf>
    <xf numFmtId="3" fontId="32" fillId="6" borderId="394" xfId="2" applyNumberFormat="1" applyFont="1" applyFill="1" applyBorder="1" applyAlignment="1">
      <alignment horizontal="center" vertical="center"/>
    </xf>
    <xf numFmtId="3" fontId="32" fillId="6" borderId="395" xfId="2" applyNumberFormat="1" applyFont="1" applyFill="1" applyBorder="1" applyAlignment="1">
      <alignment horizontal="center" vertical="center"/>
    </xf>
    <xf numFmtId="4" fontId="138" fillId="110" borderId="358" xfId="2" applyNumberFormat="1" applyFont="1" applyFill="1" applyBorder="1" applyAlignment="1">
      <alignment horizontal="center" vertical="center" wrapText="1"/>
    </xf>
    <xf numFmtId="183" fontId="24" fillId="0" borderId="394" xfId="2" applyNumberFormat="1" applyFont="1" applyFill="1" applyBorder="1" applyAlignment="1">
      <alignment horizontal="center" vertical="center"/>
    </xf>
    <xf numFmtId="186" fontId="138" fillId="110" borderId="379" xfId="2" applyNumberFormat="1" applyFont="1" applyFill="1" applyBorder="1" applyAlignment="1">
      <alignment horizontal="center" vertical="center" wrapText="1"/>
    </xf>
    <xf numFmtId="3" fontId="138" fillId="110" borderId="111" xfId="2" applyNumberFormat="1" applyFont="1" applyFill="1" applyBorder="1" applyAlignment="1">
      <alignment horizontal="center" vertical="center" wrapText="1"/>
    </xf>
    <xf numFmtId="3" fontId="138" fillId="110" borderId="115" xfId="2" applyNumberFormat="1" applyFont="1" applyFill="1" applyBorder="1" applyAlignment="1">
      <alignment horizontal="center" vertical="center" wrapText="1"/>
    </xf>
    <xf numFmtId="186" fontId="24" fillId="0" borderId="99" xfId="2" applyNumberFormat="1" applyFont="1" applyFill="1" applyBorder="1" applyAlignment="1">
      <alignment horizontal="center" vertical="center" wrapText="1"/>
    </xf>
    <xf numFmtId="186" fontId="24" fillId="0" borderId="395" xfId="2" applyNumberFormat="1" applyFont="1" applyFill="1" applyBorder="1" applyAlignment="1">
      <alignment horizontal="center" vertical="center" wrapText="1"/>
    </xf>
    <xf numFmtId="3" fontId="138" fillId="110" borderId="382" xfId="2" applyNumberFormat="1" applyFont="1" applyFill="1" applyBorder="1" applyAlignment="1">
      <alignment horizontal="center" vertical="center" wrapText="1"/>
    </xf>
    <xf numFmtId="186" fontId="24" fillId="0" borderId="50" xfId="2" applyNumberFormat="1" applyFont="1" applyFill="1" applyBorder="1" applyAlignment="1">
      <alignment horizontal="center" vertical="center" wrapText="1"/>
    </xf>
    <xf numFmtId="3" fontId="24" fillId="109" borderId="394" xfId="2" applyNumberFormat="1" applyFont="1" applyFill="1" applyBorder="1" applyAlignment="1">
      <alignment horizontal="center" vertical="center" wrapText="1"/>
    </xf>
    <xf numFmtId="186" fontId="24" fillId="109" borderId="395" xfId="2" applyNumberFormat="1" applyFont="1" applyFill="1" applyBorder="1" applyAlignment="1">
      <alignment horizontal="center" vertical="center" wrapText="1"/>
    </xf>
    <xf numFmtId="186" fontId="138" fillId="110" borderId="358" xfId="2" applyNumberFormat="1" applyFont="1" applyFill="1" applyBorder="1" applyAlignment="1">
      <alignment horizontal="center" vertical="center" wrapText="1"/>
    </xf>
    <xf numFmtId="186" fontId="138" fillId="110" borderId="62" xfId="2" applyNumberFormat="1" applyFont="1" applyFill="1" applyBorder="1" applyAlignment="1">
      <alignment horizontal="center" vertical="center" wrapText="1"/>
    </xf>
    <xf numFmtId="3" fontId="138" fillId="110" borderId="154" xfId="2" applyNumberFormat="1" applyFont="1" applyFill="1" applyBorder="1" applyAlignment="1">
      <alignment horizontal="center" vertical="center" wrapText="1"/>
    </xf>
    <xf numFmtId="4" fontId="24" fillId="6" borderId="392" xfId="2" applyNumberFormat="1" applyFont="1" applyFill="1" applyBorder="1" applyAlignment="1">
      <alignment horizontal="center" vertical="center"/>
    </xf>
    <xf numFmtId="183" fontId="24" fillId="6" borderId="392" xfId="2" applyNumberFormat="1" applyFont="1" applyFill="1" applyBorder="1" applyAlignment="1">
      <alignment horizontal="center" vertical="center"/>
    </xf>
    <xf numFmtId="187" fontId="138" fillId="110" borderId="389" xfId="2" applyNumberFormat="1" applyFont="1" applyFill="1" applyBorder="1" applyAlignment="1">
      <alignment horizontal="center" vertical="center" wrapText="1"/>
    </xf>
    <xf numFmtId="4" fontId="32" fillId="6" borderId="58" xfId="2" applyNumberFormat="1" applyFont="1" applyFill="1" applyBorder="1" applyAlignment="1">
      <alignment horizontal="center" vertical="center"/>
    </xf>
    <xf numFmtId="4" fontId="24" fillId="6" borderId="394" xfId="2" applyNumberFormat="1" applyFont="1" applyFill="1" applyBorder="1" applyAlignment="1">
      <alignment horizontal="center" vertical="center"/>
    </xf>
    <xf numFmtId="183" fontId="24" fillId="6" borderId="394" xfId="2" applyNumberFormat="1" applyFont="1" applyFill="1" applyBorder="1" applyAlignment="1">
      <alignment horizontal="center" vertical="center"/>
    </xf>
    <xf numFmtId="4" fontId="32" fillId="6" borderId="99" xfId="2" applyNumberFormat="1" applyFont="1" applyFill="1" applyBorder="1" applyAlignment="1">
      <alignment horizontal="center" vertical="center"/>
    </xf>
    <xf numFmtId="4" fontId="138" fillId="110" borderId="99" xfId="2" applyNumberFormat="1" applyFont="1" applyFill="1" applyBorder="1" applyAlignment="1">
      <alignment horizontal="center" vertical="center"/>
    </xf>
    <xf numFmtId="228" fontId="138" fillId="110" borderId="386" xfId="2" applyNumberFormat="1" applyFont="1" applyFill="1" applyBorder="1" applyAlignment="1">
      <alignment horizontal="center" vertical="center" wrapText="1"/>
    </xf>
    <xf numFmtId="228" fontId="138" fillId="110" borderId="395" xfId="2" applyNumberFormat="1" applyFont="1" applyFill="1" applyBorder="1" applyAlignment="1">
      <alignment horizontal="center" vertical="center" wrapText="1"/>
    </xf>
    <xf numFmtId="187" fontId="138" fillId="110" borderId="387" xfId="2" applyNumberFormat="1" applyFont="1" applyFill="1" applyBorder="1" applyAlignment="1">
      <alignment horizontal="center" vertical="center" wrapText="1"/>
    </xf>
    <xf numFmtId="228" fontId="138" fillId="110" borderId="379" xfId="2" applyNumberFormat="1" applyFont="1" applyFill="1" applyBorder="1" applyAlignment="1">
      <alignment horizontal="center" vertical="center" wrapText="1"/>
    </xf>
    <xf numFmtId="4" fontId="32" fillId="6" borderId="50" xfId="2" applyNumberFormat="1" applyFont="1" applyFill="1" applyBorder="1" applyAlignment="1">
      <alignment horizontal="center" vertical="center"/>
    </xf>
    <xf numFmtId="183" fontId="32" fillId="6" borderId="50" xfId="2" applyNumberFormat="1" applyFont="1" applyFill="1" applyBorder="1" applyAlignment="1">
      <alignment horizontal="center" vertical="center" wrapText="1"/>
    </xf>
    <xf numFmtId="183" fontId="32" fillId="6" borderId="394" xfId="2" applyNumberFormat="1" applyFont="1" applyFill="1" applyBorder="1" applyAlignment="1">
      <alignment horizontal="center" vertical="center" wrapText="1"/>
    </xf>
    <xf numFmtId="183" fontId="32" fillId="6" borderId="99" xfId="2" applyNumberFormat="1" applyFont="1" applyFill="1" applyBorder="1" applyAlignment="1">
      <alignment horizontal="center" vertical="center" wrapText="1"/>
    </xf>
    <xf numFmtId="183" fontId="138" fillId="110" borderId="387" xfId="2" applyNumberFormat="1" applyFont="1" applyFill="1" applyBorder="1" applyAlignment="1">
      <alignment horizontal="center" vertical="center" wrapText="1"/>
    </xf>
    <xf numFmtId="183" fontId="138" fillId="110" borderId="379" xfId="2" applyNumberFormat="1" applyFont="1" applyFill="1" applyBorder="1" applyAlignment="1">
      <alignment horizontal="center" vertical="center" wrapText="1"/>
    </xf>
    <xf numFmtId="183" fontId="32" fillId="6" borderId="58" xfId="2" applyNumberFormat="1" applyFont="1" applyFill="1" applyBorder="1" applyAlignment="1">
      <alignment horizontal="center" vertical="center" wrapText="1"/>
    </xf>
    <xf numFmtId="183" fontId="32" fillId="6" borderId="395" xfId="2" applyNumberFormat="1" applyFont="1" applyFill="1" applyBorder="1" applyAlignment="1">
      <alignment horizontal="center" vertical="center" wrapText="1"/>
    </xf>
    <xf numFmtId="187" fontId="32" fillId="0" borderId="387" xfId="2" applyNumberFormat="1" applyFont="1" applyFill="1" applyBorder="1" applyAlignment="1">
      <alignment horizontal="center" vertical="center"/>
    </xf>
    <xf numFmtId="187" fontId="32" fillId="0" borderId="379" xfId="2" applyNumberFormat="1" applyFont="1" applyFill="1" applyBorder="1" applyAlignment="1">
      <alignment horizontal="center" vertical="center"/>
    </xf>
    <xf numFmtId="183" fontId="138" fillId="110" borderId="115" xfId="2" applyNumberFormat="1" applyFont="1" applyFill="1" applyBorder="1" applyAlignment="1">
      <alignment horizontal="center" vertical="center"/>
    </xf>
    <xf numFmtId="187" fontId="24" fillId="0" borderId="107" xfId="0" applyNumberFormat="1" applyFont="1" applyBorder="1" applyAlignment="1">
      <alignment horizontal="center" vertical="center"/>
    </xf>
    <xf numFmtId="187" fontId="24" fillId="0" borderId="26" xfId="0" applyNumberFormat="1" applyFont="1" applyBorder="1" applyAlignment="1">
      <alignment horizontal="center" vertical="center" wrapText="1"/>
    </xf>
    <xf numFmtId="187" fontId="133" fillId="0" borderId="26" xfId="0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9" fontId="32" fillId="0" borderId="4" xfId="1" applyFont="1" applyBorder="1" applyAlignment="1">
      <alignment horizontal="center" vertical="center"/>
    </xf>
    <xf numFmtId="0" fontId="138" fillId="110" borderId="356" xfId="0" applyFont="1" applyFill="1" applyBorder="1" applyAlignment="1">
      <alignment horizontal="center" vertical="center" wrapText="1"/>
    </xf>
    <xf numFmtId="3" fontId="24" fillId="0" borderId="107" xfId="0" applyNumberFormat="1" applyFont="1" applyBorder="1" applyAlignment="1">
      <alignment horizontal="center" vertical="center"/>
    </xf>
    <xf numFmtId="242" fontId="24" fillId="0" borderId="291" xfId="1" applyNumberFormat="1" applyFont="1" applyFill="1" applyBorder="1" applyAlignment="1">
      <alignment horizontal="center" vertical="center"/>
    </xf>
    <xf numFmtId="9" fontId="143" fillId="0" borderId="341" xfId="2" applyNumberFormat="1" applyFont="1" applyFill="1" applyBorder="1" applyAlignment="1">
      <alignment horizontal="center" vertical="center"/>
    </xf>
    <xf numFmtId="9" fontId="143" fillId="6" borderId="362" xfId="1" applyFont="1" applyFill="1" applyBorder="1" applyAlignment="1">
      <alignment horizontal="center" vertical="center"/>
    </xf>
    <xf numFmtId="9" fontId="143" fillId="6" borderId="4" xfId="1" applyFont="1" applyFill="1" applyBorder="1" applyAlignment="1">
      <alignment horizontal="center" vertical="center"/>
    </xf>
    <xf numFmtId="9" fontId="143" fillId="6" borderId="341" xfId="1" applyFont="1" applyFill="1" applyBorder="1" applyAlignment="1">
      <alignment horizontal="center" vertical="center"/>
    </xf>
    <xf numFmtId="10" fontId="133" fillId="0" borderId="393" xfId="0" applyNumberFormat="1" applyFont="1" applyBorder="1" applyAlignment="1">
      <alignment horizontal="center" vertical="center" wrapText="1"/>
    </xf>
    <xf numFmtId="0" fontId="133" fillId="0" borderId="419" xfId="0" applyFont="1" applyBorder="1" applyAlignment="1">
      <alignment horizontal="center" vertical="center" wrapText="1"/>
    </xf>
    <xf numFmtId="0" fontId="138" fillId="110" borderId="419" xfId="0" applyFont="1" applyFill="1" applyBorder="1" applyAlignment="1">
      <alignment horizontal="center" vertical="center" wrapText="1"/>
    </xf>
    <xf numFmtId="10" fontId="133" fillId="0" borderId="419" xfId="0" applyNumberFormat="1" applyFont="1" applyBorder="1" applyAlignment="1">
      <alignment horizontal="center" vertical="center" wrapText="1"/>
    </xf>
    <xf numFmtId="183" fontId="133" fillId="0" borderId="419" xfId="0" applyNumberFormat="1" applyFont="1" applyBorder="1" applyAlignment="1">
      <alignment horizontal="center" vertical="center" wrapText="1"/>
    </xf>
    <xf numFmtId="0" fontId="24" fillId="0" borderId="419" xfId="0" applyFont="1" applyBorder="1" applyAlignment="1">
      <alignment horizontal="center" vertical="center" wrapText="1"/>
    </xf>
    <xf numFmtId="185" fontId="24" fillId="0" borderId="109" xfId="0" applyNumberFormat="1" applyFont="1" applyBorder="1" applyAlignment="1">
      <alignment horizontal="center" vertical="center" wrapText="1"/>
    </xf>
    <xf numFmtId="228" fontId="24" fillId="0" borderId="18" xfId="0" applyNumberFormat="1" applyFont="1" applyBorder="1" applyAlignment="1">
      <alignment horizontal="center" vertical="center" wrapText="1"/>
    </xf>
    <xf numFmtId="0" fontId="133" fillId="0" borderId="9" xfId="0" applyFont="1" applyBorder="1" applyAlignment="1">
      <alignment horizontal="center" vertical="center" wrapText="1"/>
    </xf>
    <xf numFmtId="0" fontId="138" fillId="110" borderId="421" xfId="0" applyFont="1" applyFill="1" applyBorder="1" applyAlignment="1">
      <alignment horizontal="center" vertical="center" wrapText="1"/>
    </xf>
    <xf numFmtId="0" fontId="138" fillId="110" borderId="418" xfId="0" applyFont="1" applyFill="1" applyBorder="1" applyAlignment="1">
      <alignment horizontal="center" vertical="center" wrapText="1"/>
    </xf>
    <xf numFmtId="0" fontId="138" fillId="110" borderId="359" xfId="0" applyFont="1" applyFill="1" applyBorder="1" applyAlignment="1">
      <alignment horizontal="center" vertical="center" wrapText="1"/>
    </xf>
    <xf numFmtId="226" fontId="32" fillId="0" borderId="54" xfId="2" applyNumberFormat="1" applyFont="1" applyBorder="1" applyAlignment="1">
      <alignment horizontal="center" vertical="center"/>
    </xf>
    <xf numFmtId="226" fontId="32" fillId="0" borderId="59" xfId="2" applyNumberFormat="1" applyFont="1" applyFill="1" applyBorder="1" applyAlignment="1">
      <alignment horizontal="center" vertical="center"/>
    </xf>
    <xf numFmtId="183" fontId="143" fillId="6" borderId="23" xfId="2" applyNumberFormat="1" applyFont="1" applyFill="1" applyBorder="1" applyAlignment="1">
      <alignment horizontal="center" vertical="center" wrapText="1"/>
    </xf>
    <xf numFmtId="183" fontId="143" fillId="6" borderId="399" xfId="2" applyNumberFormat="1" applyFont="1" applyFill="1" applyBorder="1" applyAlignment="1">
      <alignment horizontal="center" vertical="center" wrapText="1"/>
    </xf>
    <xf numFmtId="183" fontId="142" fillId="6" borderId="399" xfId="2" applyNumberFormat="1" applyFont="1" applyFill="1" applyBorder="1" applyAlignment="1">
      <alignment horizontal="center" vertical="center" wrapText="1"/>
    </xf>
    <xf numFmtId="183" fontId="142" fillId="6" borderId="23" xfId="2" applyNumberFormat="1" applyFont="1" applyFill="1" applyBorder="1" applyAlignment="1">
      <alignment horizontal="center" vertical="center" wrapText="1"/>
    </xf>
    <xf numFmtId="4" fontId="143" fillId="6" borderId="23" xfId="2" applyNumberFormat="1" applyFont="1" applyFill="1" applyBorder="1" applyAlignment="1">
      <alignment horizontal="center" vertical="center"/>
    </xf>
    <xf numFmtId="3" fontId="143" fillId="6" borderId="399" xfId="2" applyNumberFormat="1" applyFont="1" applyFill="1" applyBorder="1" applyAlignment="1">
      <alignment horizontal="center" vertical="center"/>
    </xf>
    <xf numFmtId="4" fontId="32" fillId="6" borderId="399" xfId="2" applyNumberFormat="1" applyFont="1" applyFill="1" applyBorder="1" applyAlignment="1">
      <alignment horizontal="center" vertical="center"/>
    </xf>
    <xf numFmtId="4" fontId="143" fillId="6" borderId="399" xfId="2" applyNumberFormat="1" applyFont="1" applyFill="1" applyBorder="1" applyAlignment="1">
      <alignment horizontal="center" vertical="center"/>
    </xf>
    <xf numFmtId="4" fontId="142" fillId="6" borderId="399" xfId="2" applyNumberFormat="1" applyFont="1" applyFill="1" applyBorder="1" applyAlignment="1">
      <alignment horizontal="center" vertical="center"/>
    </xf>
    <xf numFmtId="4" fontId="138" fillId="110" borderId="399" xfId="2" applyNumberFormat="1" applyFont="1" applyFill="1" applyBorder="1" applyAlignment="1">
      <alignment horizontal="center" vertical="center" wrapText="1"/>
    </xf>
    <xf numFmtId="3" fontId="138" fillId="110" borderId="23" xfId="2" applyNumberFormat="1" applyFont="1" applyFill="1" applyBorder="1" applyAlignment="1">
      <alignment horizontal="center" vertical="center" wrapText="1"/>
    </xf>
    <xf numFmtId="183" fontId="143" fillId="6" borderId="399" xfId="2" applyNumberFormat="1" applyFont="1" applyFill="1" applyBorder="1" applyAlignment="1">
      <alignment horizontal="center" vertical="center"/>
    </xf>
    <xf numFmtId="183" fontId="142" fillId="6" borderId="399" xfId="2" applyNumberFormat="1" applyFont="1" applyFill="1" applyBorder="1" applyAlignment="1">
      <alignment horizontal="center" vertical="center"/>
    </xf>
    <xf numFmtId="4" fontId="142" fillId="0" borderId="16" xfId="2" applyNumberFormat="1" applyFont="1" applyFill="1" applyBorder="1" applyAlignment="1">
      <alignment horizontal="center" vertical="center"/>
    </xf>
    <xf numFmtId="4" fontId="142" fillId="0" borderId="399" xfId="2" applyNumberFormat="1" applyFont="1" applyFill="1" applyBorder="1" applyAlignment="1">
      <alignment horizontal="center" vertical="center"/>
    </xf>
    <xf numFmtId="183" fontId="142" fillId="0" borderId="399" xfId="2" applyNumberFormat="1" applyFont="1" applyFill="1" applyBorder="1" applyAlignment="1">
      <alignment horizontal="center" vertical="center"/>
    </xf>
    <xf numFmtId="4" fontId="142" fillId="6" borderId="23" xfId="2" applyNumberFormat="1" applyFont="1" applyFill="1" applyBorder="1" applyAlignment="1">
      <alignment horizontal="center" vertical="center"/>
    </xf>
    <xf numFmtId="4" fontId="143" fillId="6" borderId="16" xfId="2" applyNumberFormat="1" applyFont="1" applyFill="1" applyBorder="1" applyAlignment="1">
      <alignment horizontal="center" vertical="center"/>
    </xf>
    <xf numFmtId="0" fontId="138" fillId="110" borderId="421" xfId="0" quotePrefix="1" applyFont="1" applyFill="1" applyBorder="1" applyAlignment="1">
      <alignment horizontal="center" vertical="center"/>
    </xf>
    <xf numFmtId="183" fontId="142" fillId="6" borderId="419" xfId="2" applyNumberFormat="1" applyFont="1" applyFill="1" applyBorder="1" applyAlignment="1">
      <alignment horizontal="center" vertical="center" wrapText="1"/>
    </xf>
    <xf numFmtId="183" fontId="143" fillId="6" borderId="419" xfId="2" applyNumberFormat="1" applyFont="1" applyFill="1" applyBorder="1" applyAlignment="1">
      <alignment horizontal="center" vertical="center" wrapText="1"/>
    </xf>
    <xf numFmtId="183" fontId="138" fillId="110" borderId="423" xfId="2" applyNumberFormat="1" applyFont="1" applyFill="1" applyBorder="1" applyAlignment="1">
      <alignment horizontal="center" vertical="center" wrapText="1"/>
    </xf>
    <xf numFmtId="183" fontId="138" fillId="110" borderId="421" xfId="2" applyNumberFormat="1" applyFont="1" applyFill="1" applyBorder="1" applyAlignment="1">
      <alignment horizontal="center" vertical="center"/>
    </xf>
    <xf numFmtId="3" fontId="143" fillId="6" borderId="419" xfId="2" applyNumberFormat="1" applyFont="1" applyFill="1" applyBorder="1" applyAlignment="1">
      <alignment horizontal="center" vertical="center"/>
    </xf>
    <xf numFmtId="183" fontId="143" fillId="6" borderId="419" xfId="2" applyNumberFormat="1" applyFont="1" applyFill="1" applyBorder="1" applyAlignment="1">
      <alignment horizontal="center" vertical="center"/>
    </xf>
    <xf numFmtId="177" fontId="24" fillId="6" borderId="419" xfId="0" applyNumberFormat="1" applyFont="1" applyFill="1" applyBorder="1" applyAlignment="1">
      <alignment horizontal="center" vertical="center"/>
    </xf>
    <xf numFmtId="177" fontId="24" fillId="6" borderId="423" xfId="0" applyNumberFormat="1" applyFont="1" applyFill="1" applyBorder="1" applyAlignment="1">
      <alignment horizontal="center" vertical="center"/>
    </xf>
    <xf numFmtId="0" fontId="138" fillId="110" borderId="423" xfId="0" quotePrefix="1" applyFont="1" applyFill="1" applyBorder="1" applyAlignment="1">
      <alignment horizontal="center" vertical="center"/>
    </xf>
    <xf numFmtId="2" fontId="26" fillId="7" borderId="422" xfId="0" quotePrefix="1" applyNumberFormat="1" applyFont="1" applyFill="1" applyBorder="1" applyAlignment="1">
      <alignment horizontal="center" vertical="center"/>
    </xf>
    <xf numFmtId="4" fontId="142" fillId="6" borderId="419" xfId="2" applyNumberFormat="1" applyFont="1" applyFill="1" applyBorder="1" applyAlignment="1">
      <alignment horizontal="center" vertical="center"/>
    </xf>
    <xf numFmtId="4" fontId="24" fillId="6" borderId="419" xfId="2" applyNumberFormat="1" applyFont="1" applyFill="1" applyBorder="1" applyAlignment="1">
      <alignment horizontal="center" vertical="center"/>
    </xf>
    <xf numFmtId="183" fontId="24" fillId="0" borderId="423" xfId="2" applyNumberFormat="1" applyFont="1" applyFill="1" applyBorder="1" applyAlignment="1">
      <alignment horizontal="center" vertical="center"/>
    </xf>
    <xf numFmtId="183" fontId="138" fillId="110" borderId="423" xfId="2" applyNumberFormat="1" applyFont="1" applyFill="1" applyBorder="1" applyAlignment="1">
      <alignment horizontal="center" vertical="center"/>
    </xf>
    <xf numFmtId="3" fontId="138" fillId="110" borderId="424" xfId="2" applyNumberFormat="1" applyFont="1" applyFill="1" applyBorder="1" applyAlignment="1">
      <alignment horizontal="center" vertical="center" wrapText="1"/>
    </xf>
    <xf numFmtId="3" fontId="142" fillId="6" borderId="419" xfId="2" applyNumberFormat="1" applyFont="1" applyFill="1" applyBorder="1" applyAlignment="1">
      <alignment horizontal="center" vertical="center"/>
    </xf>
    <xf numFmtId="3" fontId="138" fillId="110" borderId="419" xfId="2" applyNumberFormat="1" applyFont="1" applyFill="1" applyBorder="1" applyAlignment="1">
      <alignment horizontal="center" vertical="center" wrapText="1"/>
    </xf>
    <xf numFmtId="3" fontId="138" fillId="110" borderId="421" xfId="2" applyNumberFormat="1" applyFont="1" applyFill="1" applyBorder="1" applyAlignment="1">
      <alignment horizontal="center" vertical="center" wrapText="1"/>
    </xf>
    <xf numFmtId="183" fontId="138" fillId="110" borderId="419" xfId="2" applyNumberFormat="1" applyFont="1" applyFill="1" applyBorder="1" applyAlignment="1">
      <alignment horizontal="center" vertical="center"/>
    </xf>
    <xf numFmtId="183" fontId="142" fillId="0" borderId="419" xfId="2" applyNumberFormat="1" applyFont="1" applyFill="1" applyBorder="1" applyAlignment="1">
      <alignment horizontal="center" vertical="center"/>
    </xf>
    <xf numFmtId="38" fontId="32" fillId="0" borderId="357" xfId="2" applyNumberFormat="1" applyFont="1" applyBorder="1" applyAlignment="1">
      <alignment horizontal="center" vertical="center"/>
    </xf>
    <xf numFmtId="3" fontId="32" fillId="10" borderId="388" xfId="2" quotePrefix="1" applyNumberFormat="1" applyFont="1" applyFill="1" applyBorder="1" applyAlignment="1">
      <alignment horizontal="center" vertical="center"/>
    </xf>
    <xf numFmtId="223" fontId="32" fillId="10" borderId="388" xfId="0" applyNumberFormat="1" applyFont="1" applyFill="1" applyBorder="1" applyAlignment="1">
      <alignment horizontal="center" vertical="center"/>
    </xf>
    <xf numFmtId="9" fontId="32" fillId="10" borderId="388" xfId="1" applyFont="1" applyFill="1" applyBorder="1" applyAlignment="1">
      <alignment horizontal="center" vertical="center"/>
    </xf>
    <xf numFmtId="3" fontId="32" fillId="10" borderId="393" xfId="2" quotePrefix="1" applyNumberFormat="1" applyFont="1" applyFill="1" applyBorder="1" applyAlignment="1">
      <alignment horizontal="center" vertical="center"/>
    </xf>
    <xf numFmtId="187" fontId="32" fillId="0" borderId="392" xfId="2" applyNumberFormat="1" applyFont="1" applyBorder="1" applyAlignment="1">
      <alignment horizontal="center" vertical="center"/>
    </xf>
    <xf numFmtId="226" fontId="32" fillId="0" borderId="392" xfId="2" applyNumberFormat="1" applyFont="1" applyBorder="1" applyAlignment="1">
      <alignment horizontal="center" vertical="center"/>
    </xf>
    <xf numFmtId="226" fontId="32" fillId="4" borderId="392" xfId="2" applyNumberFormat="1" applyFont="1" applyFill="1" applyBorder="1" applyAlignment="1">
      <alignment horizontal="center" vertical="center"/>
    </xf>
    <xf numFmtId="187" fontId="32" fillId="0" borderId="18" xfId="2" applyNumberFormat="1" applyFont="1" applyBorder="1" applyAlignment="1">
      <alignment horizontal="center" vertical="center"/>
    </xf>
    <xf numFmtId="0" fontId="138" fillId="110" borderId="356" xfId="0" applyFont="1" applyFill="1" applyBorder="1" applyAlignment="1">
      <alignment horizontal="center" vertical="center"/>
    </xf>
    <xf numFmtId="0" fontId="32" fillId="0" borderId="191" xfId="0" applyFont="1" applyFill="1" applyBorder="1" applyAlignment="1">
      <alignment horizontal="center" vertical="center"/>
    </xf>
    <xf numFmtId="223" fontId="135" fillId="6" borderId="114" xfId="0" applyNumberFormat="1" applyFont="1" applyFill="1" applyBorder="1" applyAlignment="1">
      <alignment horizontal="center" vertical="center"/>
    </xf>
    <xf numFmtId="223" fontId="135" fillId="10" borderId="114" xfId="0" applyNumberFormat="1" applyFont="1" applyFill="1" applyBorder="1" applyAlignment="1">
      <alignment horizontal="center" vertical="center"/>
    </xf>
    <xf numFmtId="187" fontId="32" fillId="6" borderId="28" xfId="2" applyNumberFormat="1" applyFont="1" applyFill="1" applyBorder="1" applyAlignment="1">
      <alignment horizontal="center" vertical="center"/>
    </xf>
    <xf numFmtId="187" fontId="32" fillId="6" borderId="22" xfId="2" applyNumberFormat="1" applyFont="1" applyFill="1" applyBorder="1" applyAlignment="1">
      <alignment horizontal="center" vertical="center"/>
    </xf>
    <xf numFmtId="223" fontId="135" fillId="0" borderId="112" xfId="0" applyNumberFormat="1" applyFont="1" applyBorder="1" applyAlignment="1">
      <alignment horizontal="center" vertical="center"/>
    </xf>
    <xf numFmtId="4" fontId="32" fillId="0" borderId="392" xfId="2" applyNumberFormat="1" applyFont="1" applyBorder="1" applyAlignment="1">
      <alignment horizontal="center" vertical="center"/>
    </xf>
    <xf numFmtId="38" fontId="32" fillId="10" borderId="394" xfId="2" applyNumberFormat="1" applyFont="1" applyFill="1" applyBorder="1" applyAlignment="1">
      <alignment horizontal="center" vertical="center"/>
    </xf>
    <xf numFmtId="38" fontId="32" fillId="0" borderId="394" xfId="2" applyNumberFormat="1" applyFont="1" applyBorder="1" applyAlignment="1">
      <alignment horizontal="center" vertical="center"/>
    </xf>
    <xf numFmtId="38" fontId="32" fillId="0" borderId="387" xfId="2" applyNumberFormat="1" applyFont="1" applyBorder="1" applyAlignment="1">
      <alignment horizontal="center" vertical="center"/>
    </xf>
    <xf numFmtId="38" fontId="32" fillId="10" borderId="355" xfId="2" applyNumberFormat="1" applyFont="1" applyFill="1" applyBorder="1" applyAlignment="1">
      <alignment horizontal="center" vertical="center"/>
    </xf>
    <xf numFmtId="38" fontId="32" fillId="10" borderId="109" xfId="2" applyNumberFormat="1" applyFont="1" applyFill="1" applyBorder="1" applyAlignment="1">
      <alignment horizontal="center" vertical="center"/>
    </xf>
    <xf numFmtId="38" fontId="32" fillId="10" borderId="32" xfId="2" applyNumberFormat="1" applyFont="1" applyFill="1" applyBorder="1" applyAlignment="1">
      <alignment horizontal="center" vertical="center"/>
    </xf>
    <xf numFmtId="38" fontId="32" fillId="0" borderId="387" xfId="2" applyNumberFormat="1" applyFont="1" applyFill="1" applyBorder="1" applyAlignment="1">
      <alignment horizontal="center" vertical="center"/>
    </xf>
    <xf numFmtId="38" fontId="32" fillId="6" borderId="394" xfId="2" applyNumberFormat="1" applyFont="1" applyFill="1" applyBorder="1" applyAlignment="1">
      <alignment horizontal="center" vertical="center"/>
    </xf>
    <xf numFmtId="38" fontId="32" fillId="10" borderId="387" xfId="2" applyNumberFormat="1" applyFont="1" applyFill="1" applyBorder="1" applyAlignment="1">
      <alignment horizontal="center" vertical="center"/>
    </xf>
    <xf numFmtId="38" fontId="32" fillId="6" borderId="387" xfId="2" applyNumberFormat="1" applyFont="1" applyFill="1" applyBorder="1" applyAlignment="1">
      <alignment horizontal="center" vertical="center"/>
    </xf>
    <xf numFmtId="226" fontId="32" fillId="6" borderId="389" xfId="2" applyNumberFormat="1" applyFont="1" applyFill="1" applyBorder="1" applyAlignment="1">
      <alignment horizontal="center" vertical="center"/>
    </xf>
    <xf numFmtId="226" fontId="32" fillId="6" borderId="357" xfId="2" applyNumberFormat="1" applyFont="1" applyFill="1" applyBorder="1" applyAlignment="1">
      <alignment horizontal="center" vertical="center"/>
    </xf>
    <xf numFmtId="226" fontId="32" fillId="6" borderId="18" xfId="2" applyNumberFormat="1" applyFont="1" applyFill="1" applyBorder="1" applyAlignment="1">
      <alignment horizontal="center" vertical="center"/>
    </xf>
    <xf numFmtId="226" fontId="32" fillId="6" borderId="392" xfId="2" applyNumberFormat="1" applyFont="1" applyFill="1" applyBorder="1" applyAlignment="1">
      <alignment horizontal="center" vertical="center"/>
    </xf>
    <xf numFmtId="183" fontId="32" fillId="87" borderId="389" xfId="0" applyNumberFormat="1" applyFont="1" applyFill="1" applyBorder="1" applyAlignment="1">
      <alignment horizontal="center" vertical="center"/>
    </xf>
    <xf numFmtId="187" fontId="32" fillId="10" borderId="394" xfId="2" applyNumberFormat="1" applyFont="1" applyFill="1" applyBorder="1" applyAlignment="1">
      <alignment horizontal="center" vertical="center"/>
    </xf>
    <xf numFmtId="38" fontId="32" fillId="6" borderId="48" xfId="2" applyNumberFormat="1" applyFont="1" applyFill="1" applyBorder="1" applyAlignment="1">
      <alignment horizontal="center" vertical="center"/>
    </xf>
    <xf numFmtId="38" fontId="32" fillId="10" borderId="141" xfId="2" applyNumberFormat="1" applyFont="1" applyFill="1" applyBorder="1" applyAlignment="1">
      <alignment horizontal="center" vertical="center"/>
    </xf>
    <xf numFmtId="183" fontId="32" fillId="10" borderId="394" xfId="2" applyNumberFormat="1" applyFont="1" applyFill="1" applyBorder="1" applyAlignment="1">
      <alignment horizontal="center" vertical="center"/>
    </xf>
    <xf numFmtId="38" fontId="32" fillId="0" borderId="355" xfId="2" applyNumberFormat="1" applyFont="1" applyFill="1" applyBorder="1" applyAlignment="1">
      <alignment horizontal="center" vertical="center"/>
    </xf>
    <xf numFmtId="187" fontId="32" fillId="10" borderId="141" xfId="2" applyNumberFormat="1" applyFont="1" applyFill="1" applyBorder="1" applyAlignment="1">
      <alignment horizontal="center" vertical="center"/>
    </xf>
    <xf numFmtId="38" fontId="32" fillId="6" borderId="32" xfId="2" applyNumberFormat="1" applyFont="1" applyFill="1" applyBorder="1" applyAlignment="1">
      <alignment horizontal="center" vertical="center"/>
    </xf>
    <xf numFmtId="223" fontId="135" fillId="6" borderId="111" xfId="0" applyNumberFormat="1" applyFont="1" applyFill="1" applyBorder="1" applyAlignment="1">
      <alignment horizontal="center" vertical="center"/>
    </xf>
    <xf numFmtId="178" fontId="138" fillId="110" borderId="394" xfId="0" applyNumberFormat="1" applyFont="1" applyFill="1" applyBorder="1" applyAlignment="1">
      <alignment horizontal="center" vertical="center"/>
    </xf>
    <xf numFmtId="223" fontId="32" fillId="10" borderId="394" xfId="0" applyNumberFormat="1" applyFont="1" applyFill="1" applyBorder="1" applyAlignment="1">
      <alignment horizontal="center" vertical="center"/>
    </xf>
    <xf numFmtId="223" fontId="32" fillId="0" borderId="32" xfId="0" applyNumberFormat="1" applyFont="1" applyBorder="1" applyAlignment="1">
      <alignment horizontal="center" vertical="center"/>
    </xf>
    <xf numFmtId="223" fontId="32" fillId="0" borderId="387" xfId="0" applyNumberFormat="1" applyFont="1" applyBorder="1" applyAlignment="1">
      <alignment horizontal="center" vertical="center"/>
    </xf>
    <xf numFmtId="223" fontId="32" fillId="0" borderId="48" xfId="0" applyNumberFormat="1" applyFont="1" applyBorder="1" applyAlignment="1">
      <alignment horizontal="center" vertical="center"/>
    </xf>
    <xf numFmtId="223" fontId="32" fillId="10" borderId="355" xfId="0" quotePrefix="1" applyNumberFormat="1" applyFont="1" applyFill="1" applyBorder="1" applyAlignment="1">
      <alignment horizontal="center" vertical="center"/>
    </xf>
    <xf numFmtId="223" fontId="32" fillId="10" borderId="394" xfId="0" quotePrefix="1" applyNumberFormat="1" applyFont="1" applyFill="1" applyBorder="1" applyAlignment="1">
      <alignment horizontal="center" vertical="center"/>
    </xf>
    <xf numFmtId="223" fontId="32" fillId="4" borderId="355" xfId="0" applyNumberFormat="1" applyFont="1" applyFill="1" applyBorder="1" applyAlignment="1">
      <alignment horizontal="center" vertical="center"/>
    </xf>
    <xf numFmtId="223" fontId="32" fillId="0" borderId="48" xfId="0" applyNumberFormat="1" applyFont="1" applyFill="1" applyBorder="1" applyAlignment="1">
      <alignment horizontal="center" vertical="center"/>
    </xf>
    <xf numFmtId="223" fontId="32" fillId="0" borderId="394" xfId="0" applyNumberFormat="1" applyFont="1" applyFill="1" applyBorder="1" applyAlignment="1">
      <alignment horizontal="center" vertical="center"/>
    </xf>
    <xf numFmtId="223" fontId="32" fillId="0" borderId="355" xfId="0" applyNumberFormat="1" applyFont="1" applyFill="1" applyBorder="1" applyAlignment="1">
      <alignment horizontal="center" vertical="center"/>
    </xf>
    <xf numFmtId="223" fontId="32" fillId="0" borderId="109" xfId="0" applyNumberFormat="1" applyFont="1" applyBorder="1" applyAlignment="1">
      <alignment horizontal="center" vertical="center"/>
    </xf>
    <xf numFmtId="223" fontId="32" fillId="0" borderId="394" xfId="0" applyNumberFormat="1" applyFont="1" applyBorder="1" applyAlignment="1">
      <alignment horizontal="center" vertical="center"/>
    </xf>
    <xf numFmtId="223" fontId="32" fillId="0" borderId="355" xfId="0" applyNumberFormat="1" applyFont="1" applyBorder="1" applyAlignment="1">
      <alignment horizontal="center" vertical="center"/>
    </xf>
    <xf numFmtId="223" fontId="32" fillId="0" borderId="111" xfId="0" applyNumberFormat="1" applyFont="1" applyFill="1" applyBorder="1" applyAlignment="1">
      <alignment horizontal="center" vertical="center"/>
    </xf>
    <xf numFmtId="223" fontId="32" fillId="10" borderId="141" xfId="0" applyNumberFormat="1" applyFont="1" applyFill="1" applyBorder="1" applyAlignment="1">
      <alignment horizontal="center" vertical="center"/>
    </xf>
    <xf numFmtId="223" fontId="32" fillId="10" borderId="355" xfId="0" applyNumberFormat="1" applyFont="1" applyFill="1" applyBorder="1" applyAlignment="1">
      <alignment horizontal="center" vertical="center"/>
    </xf>
    <xf numFmtId="223" fontId="135" fillId="10" borderId="111" xfId="0" applyNumberFormat="1" applyFont="1" applyFill="1" applyBorder="1" applyAlignment="1">
      <alignment horizontal="center" vertical="center"/>
    </xf>
    <xf numFmtId="226" fontId="32" fillId="0" borderId="389" xfId="2" applyNumberFormat="1" applyFont="1" applyBorder="1" applyAlignment="1">
      <alignment horizontal="center" vertical="center"/>
    </xf>
    <xf numFmtId="38" fontId="32" fillId="0" borderId="394" xfId="2" applyNumberFormat="1" applyFont="1" applyFill="1" applyBorder="1" applyAlignment="1">
      <alignment horizontal="center" vertical="center"/>
    </xf>
    <xf numFmtId="38" fontId="32" fillId="10" borderId="48" xfId="2" applyNumberFormat="1" applyFont="1" applyFill="1" applyBorder="1" applyAlignment="1">
      <alignment horizontal="center" vertical="center"/>
    </xf>
    <xf numFmtId="0" fontId="138" fillId="110" borderId="389" xfId="0" quotePrefix="1" applyFont="1" applyFill="1" applyBorder="1" applyAlignment="1">
      <alignment horizontal="center" vertical="center"/>
    </xf>
    <xf numFmtId="38" fontId="32" fillId="0" borderId="109" xfId="2" applyNumberFormat="1" applyFont="1" applyBorder="1" applyAlignment="1">
      <alignment horizontal="center" vertical="center"/>
    </xf>
    <xf numFmtId="38" fontId="135" fillId="0" borderId="111" xfId="2" applyNumberFormat="1" applyFont="1" applyBorder="1" applyAlignment="1">
      <alignment horizontal="center" vertical="center"/>
    </xf>
    <xf numFmtId="0" fontId="32" fillId="0" borderId="395" xfId="0" applyFont="1" applyFill="1" applyBorder="1" applyAlignment="1">
      <alignment horizontal="center" vertical="center" wrapText="1"/>
    </xf>
    <xf numFmtId="0" fontId="138" fillId="110" borderId="48" xfId="0" applyFont="1" applyFill="1" applyBorder="1" applyAlignment="1">
      <alignment horizontal="center" vertical="center"/>
    </xf>
    <xf numFmtId="0" fontId="138" fillId="110" borderId="50" xfId="0" applyFont="1" applyFill="1" applyBorder="1" applyAlignment="1">
      <alignment horizontal="center" vertical="center"/>
    </xf>
    <xf numFmtId="31" fontId="135" fillId="0" borderId="102" xfId="0" applyNumberFormat="1" applyFont="1" applyBorder="1" applyAlignment="1">
      <alignment horizontal="right" vertical="center"/>
    </xf>
    <xf numFmtId="0" fontId="32" fillId="0" borderId="191" xfId="0" applyFont="1" applyFill="1" applyBorder="1" applyAlignment="1">
      <alignment horizontal="center" vertical="center"/>
    </xf>
    <xf numFmtId="0" fontId="138" fillId="110" borderId="151" xfId="0" applyFont="1" applyFill="1" applyBorder="1" applyAlignment="1">
      <alignment horizontal="center" vertical="center"/>
    </xf>
    <xf numFmtId="0" fontId="139" fillId="112" borderId="58" xfId="0" applyFont="1" applyFill="1" applyBorder="1" applyAlignment="1">
      <alignment horizontal="center" vertical="center"/>
    </xf>
    <xf numFmtId="0" fontId="139" fillId="112" borderId="99" xfId="0" applyFont="1" applyFill="1" applyBorder="1" applyAlignment="1">
      <alignment horizontal="center" vertical="center"/>
    </xf>
    <xf numFmtId="0" fontId="139" fillId="112" borderId="130" xfId="0" applyFont="1" applyFill="1" applyBorder="1" applyAlignment="1">
      <alignment horizontal="center" vertical="center"/>
    </xf>
    <xf numFmtId="0" fontId="139" fillId="112" borderId="32" xfId="0" applyFont="1" applyFill="1" applyBorder="1" applyAlignment="1">
      <alignment horizontal="center" vertical="center"/>
    </xf>
    <xf numFmtId="9" fontId="32" fillId="0" borderId="4" xfId="1" applyFont="1" applyBorder="1" applyAlignment="1">
      <alignment horizontal="center" vertical="center"/>
    </xf>
    <xf numFmtId="9" fontId="32" fillId="0" borderId="3" xfId="1" applyFont="1" applyBorder="1" applyAlignment="1">
      <alignment horizontal="center" vertical="center"/>
    </xf>
    <xf numFmtId="223" fontId="32" fillId="0" borderId="3" xfId="0" applyNumberFormat="1" applyFont="1" applyBorder="1" applyAlignment="1">
      <alignment horizontal="center" vertical="center"/>
    </xf>
    <xf numFmtId="223" fontId="32" fillId="0" borderId="4" xfId="0" applyNumberFormat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32" fillId="10" borderId="3" xfId="0" applyFont="1" applyFill="1" applyBorder="1" applyAlignment="1">
      <alignment horizontal="center" vertical="center"/>
    </xf>
    <xf numFmtId="226" fontId="32" fillId="0" borderId="425" xfId="2" applyNumberFormat="1" applyFont="1" applyBorder="1" applyAlignment="1">
      <alignment horizontal="center" vertical="center"/>
    </xf>
    <xf numFmtId="187" fontId="32" fillId="0" borderId="426" xfId="2" applyNumberFormat="1" applyFont="1" applyBorder="1" applyAlignment="1">
      <alignment horizontal="center" vertical="center"/>
    </xf>
    <xf numFmtId="183" fontId="32" fillId="3" borderId="199" xfId="2" applyNumberFormat="1" applyFont="1" applyFill="1" applyBorder="1" applyAlignment="1">
      <alignment horizontal="center" vertical="center"/>
    </xf>
    <xf numFmtId="183" fontId="32" fillId="3" borderId="339" xfId="2" applyNumberFormat="1" applyFont="1" applyFill="1" applyBorder="1" applyAlignment="1">
      <alignment horizontal="center" vertical="center"/>
    </xf>
    <xf numFmtId="183" fontId="32" fillId="3" borderId="363" xfId="2" applyNumberFormat="1" applyFont="1" applyFill="1" applyBorder="1" applyAlignment="1">
      <alignment horizontal="center" vertical="center"/>
    </xf>
    <xf numFmtId="183" fontId="32" fillId="3" borderId="364" xfId="2" applyNumberFormat="1" applyFont="1" applyFill="1" applyBorder="1" applyAlignment="1">
      <alignment horizontal="center" vertical="center"/>
    </xf>
    <xf numFmtId="2" fontId="32" fillId="3" borderId="392" xfId="0" applyNumberFormat="1" applyFont="1" applyFill="1" applyBorder="1" applyAlignment="1">
      <alignment horizontal="center" vertical="center"/>
    </xf>
    <xf numFmtId="223" fontId="32" fillId="3" borderId="393" xfId="0" applyNumberFormat="1" applyFont="1" applyFill="1" applyBorder="1" applyAlignment="1">
      <alignment horizontal="center" vertical="center"/>
    </xf>
    <xf numFmtId="9" fontId="32" fillId="3" borderId="393" xfId="1" applyFont="1" applyFill="1" applyBorder="1" applyAlignment="1">
      <alignment horizontal="center" vertical="center"/>
    </xf>
    <xf numFmtId="0" fontId="32" fillId="3" borderId="395" xfId="0" applyFont="1" applyFill="1" applyBorder="1" applyAlignment="1">
      <alignment horizontal="center" vertical="center"/>
    </xf>
    <xf numFmtId="0" fontId="156" fillId="3" borderId="0" xfId="0" applyFont="1" applyFill="1" applyBorder="1" applyAlignment="1">
      <alignment horizontal="left" vertical="center"/>
    </xf>
    <xf numFmtId="223" fontId="32" fillId="3" borderId="394" xfId="0" applyNumberFormat="1" applyFont="1" applyFill="1" applyBorder="1" applyAlignment="1">
      <alignment horizontal="center" vertical="center"/>
    </xf>
    <xf numFmtId="0" fontId="138" fillId="110" borderId="393" xfId="0" applyFont="1" applyFill="1" applyBorder="1" applyAlignment="1">
      <alignment horizontal="center" vertical="center"/>
    </xf>
    <xf numFmtId="0" fontId="138" fillId="110" borderId="357" xfId="0" applyFont="1" applyFill="1" applyBorder="1" applyAlignment="1">
      <alignment horizontal="center" vertical="center" wrapText="1"/>
    </xf>
    <xf numFmtId="0" fontId="138" fillId="110" borderId="356" xfId="0" applyFont="1" applyFill="1" applyBorder="1" applyAlignment="1">
      <alignment horizontal="center" vertical="center" wrapText="1"/>
    </xf>
    <xf numFmtId="41" fontId="133" fillId="0" borderId="4" xfId="0" applyNumberFormat="1" applyFont="1" applyBorder="1" applyAlignment="1">
      <alignment horizontal="center" vertical="center" wrapText="1"/>
    </xf>
    <xf numFmtId="41" fontId="133" fillId="0" borderId="393" xfId="0" applyNumberFormat="1" applyFont="1" applyBorder="1" applyAlignment="1">
      <alignment horizontal="center" vertical="center" wrapText="1"/>
    </xf>
    <xf numFmtId="0" fontId="138" fillId="110" borderId="392" xfId="0" applyFont="1" applyFill="1" applyBorder="1" applyAlignment="1">
      <alignment horizontal="center" vertical="center" wrapText="1"/>
    </xf>
    <xf numFmtId="10" fontId="133" fillId="0" borderId="392" xfId="0" applyNumberFormat="1" applyFont="1" applyBorder="1" applyAlignment="1">
      <alignment horizontal="center" vertical="center" wrapText="1"/>
    </xf>
    <xf numFmtId="183" fontId="133" fillId="0" borderId="392" xfId="0" applyNumberFormat="1" applyFont="1" applyBorder="1" applyAlignment="1">
      <alignment horizontal="center" vertical="center" wrapText="1"/>
    </xf>
    <xf numFmtId="0" fontId="133" fillId="0" borderId="392" xfId="0" applyFont="1" applyBorder="1" applyAlignment="1">
      <alignment horizontal="center" vertical="center" wrapText="1"/>
    </xf>
    <xf numFmtId="0" fontId="138" fillId="110" borderId="392" xfId="0" applyFont="1" applyFill="1" applyBorder="1" applyAlignment="1">
      <alignment horizontal="center" vertical="center"/>
    </xf>
    <xf numFmtId="183" fontId="24" fillId="0" borderId="392" xfId="0" applyNumberFormat="1" applyFont="1" applyBorder="1" applyAlignment="1">
      <alignment horizontal="center" vertical="center"/>
    </xf>
    <xf numFmtId="183" fontId="138" fillId="110" borderId="392" xfId="0" applyNumberFormat="1" applyFont="1" applyFill="1" applyBorder="1" applyAlignment="1">
      <alignment horizontal="center" vertical="center"/>
    </xf>
    <xf numFmtId="0" fontId="24" fillId="0" borderId="392" xfId="0" applyFont="1" applyBorder="1" applyAlignment="1">
      <alignment horizontal="center" vertical="center" wrapText="1"/>
    </xf>
    <xf numFmtId="0" fontId="140" fillId="10" borderId="392" xfId="0" applyFont="1" applyFill="1" applyBorder="1" applyAlignment="1">
      <alignment horizontal="center" vertical="center" wrapText="1"/>
    </xf>
    <xf numFmtId="0" fontId="26" fillId="5" borderId="392" xfId="0" applyFont="1" applyFill="1" applyBorder="1" applyAlignment="1">
      <alignment horizontal="center" vertical="center"/>
    </xf>
    <xf numFmtId="0" fontId="140" fillId="10" borderId="393" xfId="0" applyFont="1" applyFill="1" applyBorder="1" applyAlignment="1">
      <alignment horizontal="center" vertical="center" wrapText="1"/>
    </xf>
    <xf numFmtId="0" fontId="26" fillId="5" borderId="393" xfId="0" applyFont="1" applyFill="1" applyBorder="1" applyAlignment="1">
      <alignment horizontal="center" vertical="center"/>
    </xf>
    <xf numFmtId="4" fontId="24" fillId="0" borderId="392" xfId="2" applyNumberFormat="1" applyFont="1" applyFill="1" applyBorder="1" applyAlignment="1">
      <alignment horizontal="center" vertical="center"/>
    </xf>
    <xf numFmtId="183" fontId="138" fillId="110" borderId="392" xfId="2" applyNumberFormat="1" applyFont="1" applyFill="1" applyBorder="1" applyAlignment="1">
      <alignment horizontal="center" vertical="center"/>
    </xf>
    <xf numFmtId="9" fontId="143" fillId="6" borderId="311" xfId="1" applyFont="1" applyFill="1" applyBorder="1" applyAlignment="1">
      <alignment horizontal="center" vertical="center"/>
    </xf>
    <xf numFmtId="9" fontId="143" fillId="6" borderId="49" xfId="1" applyFont="1" applyFill="1" applyBorder="1" applyAlignment="1">
      <alignment horizontal="center" vertical="center"/>
    </xf>
    <xf numFmtId="185" fontId="32" fillId="0" borderId="196" xfId="0" applyNumberFormat="1" applyFont="1" applyFill="1" applyBorder="1" applyAlignment="1">
      <alignment horizontal="center" vertical="center"/>
    </xf>
    <xf numFmtId="187" fontId="138" fillId="110" borderId="228" xfId="0" applyNumberFormat="1" applyFont="1" applyFill="1" applyBorder="1" applyAlignment="1">
      <alignment horizontal="center" vertical="center"/>
    </xf>
    <xf numFmtId="187" fontId="138" fillId="110" borderId="107" xfId="0" applyNumberFormat="1" applyFont="1" applyFill="1" applyBorder="1" applyAlignment="1">
      <alignment horizontal="center" vertical="center"/>
    </xf>
    <xf numFmtId="183" fontId="142" fillId="6" borderId="392" xfId="2" applyNumberFormat="1" applyFont="1" applyFill="1" applyBorder="1" applyAlignment="1">
      <alignment horizontal="center" vertical="center" wrapText="1"/>
    </xf>
    <xf numFmtId="183" fontId="143" fillId="6" borderId="392" xfId="2" applyNumberFormat="1" applyFont="1" applyFill="1" applyBorder="1" applyAlignment="1">
      <alignment horizontal="center" vertical="center" wrapText="1"/>
    </xf>
    <xf numFmtId="183" fontId="138" fillId="110" borderId="389" xfId="2" applyNumberFormat="1" applyFont="1" applyFill="1" applyBorder="1" applyAlignment="1">
      <alignment horizontal="center" vertical="center" wrapText="1"/>
    </xf>
    <xf numFmtId="4" fontId="142" fillId="6" borderId="22" xfId="2" applyNumberFormat="1" applyFont="1" applyFill="1" applyBorder="1" applyAlignment="1">
      <alignment horizontal="center" vertical="center"/>
    </xf>
    <xf numFmtId="3" fontId="143" fillId="6" borderId="392" xfId="2" applyNumberFormat="1" applyFont="1" applyFill="1" applyBorder="1" applyAlignment="1">
      <alignment horizontal="center" vertical="center"/>
    </xf>
    <xf numFmtId="4" fontId="143" fillId="6" borderId="392" xfId="2" applyNumberFormat="1" applyFont="1" applyFill="1" applyBorder="1" applyAlignment="1">
      <alignment horizontal="center" vertical="center"/>
    </xf>
    <xf numFmtId="4" fontId="142" fillId="6" borderId="427" xfId="2" applyNumberFormat="1" applyFont="1" applyFill="1" applyBorder="1" applyAlignment="1">
      <alignment horizontal="center" vertical="center"/>
    </xf>
    <xf numFmtId="177" fontId="24" fillId="6" borderId="392" xfId="0" applyNumberFormat="1" applyFont="1" applyFill="1" applyBorder="1" applyAlignment="1">
      <alignment horizontal="center" vertical="center"/>
    </xf>
    <xf numFmtId="177" fontId="24" fillId="6" borderId="389" xfId="0" applyNumberFormat="1" applyFont="1" applyFill="1" applyBorder="1" applyAlignment="1">
      <alignment horizontal="center" vertical="center"/>
    </xf>
    <xf numFmtId="4" fontId="142" fillId="6" borderId="392" xfId="2" applyNumberFormat="1" applyFont="1" applyFill="1" applyBorder="1" applyAlignment="1">
      <alignment horizontal="center" vertical="center"/>
    </xf>
    <xf numFmtId="227" fontId="24" fillId="6" borderId="392" xfId="2" applyNumberFormat="1" applyFont="1" applyFill="1" applyBorder="1" applyAlignment="1">
      <alignment horizontal="center" vertical="center"/>
    </xf>
    <xf numFmtId="4" fontId="138" fillId="110" borderId="392" xfId="2" applyNumberFormat="1" applyFont="1" applyFill="1" applyBorder="1" applyAlignment="1">
      <alignment horizontal="center" vertical="center" wrapText="1"/>
    </xf>
    <xf numFmtId="183" fontId="138" fillId="110" borderId="389" xfId="2" applyNumberFormat="1" applyFont="1" applyFill="1" applyBorder="1" applyAlignment="1">
      <alignment horizontal="center" vertical="center"/>
    </xf>
    <xf numFmtId="3" fontId="142" fillId="6" borderId="22" xfId="2" applyNumberFormat="1" applyFont="1" applyFill="1" applyBorder="1" applyAlignment="1">
      <alignment horizontal="center" vertical="center"/>
    </xf>
    <xf numFmtId="3" fontId="142" fillId="6" borderId="392" xfId="2" applyNumberFormat="1" applyFont="1" applyFill="1" applyBorder="1" applyAlignment="1">
      <alignment horizontal="center" vertical="center"/>
    </xf>
    <xf numFmtId="3" fontId="24" fillId="6" borderId="392" xfId="2" applyNumberFormat="1" applyFont="1" applyFill="1" applyBorder="1" applyAlignment="1">
      <alignment horizontal="center" vertical="center"/>
    </xf>
    <xf numFmtId="183" fontId="142" fillId="6" borderId="392" xfId="2" applyNumberFormat="1" applyFont="1" applyFill="1" applyBorder="1" applyAlignment="1">
      <alignment horizontal="center" vertical="center"/>
    </xf>
    <xf numFmtId="4" fontId="142" fillId="0" borderId="18" xfId="2" applyNumberFormat="1" applyFont="1" applyFill="1" applyBorder="1" applyAlignment="1">
      <alignment horizontal="center" vertical="center"/>
    </xf>
    <xf numFmtId="4" fontId="142" fillId="0" borderId="392" xfId="2" applyNumberFormat="1" applyFont="1" applyFill="1" applyBorder="1" applyAlignment="1">
      <alignment horizontal="center" vertical="center"/>
    </xf>
    <xf numFmtId="4" fontId="143" fillId="0" borderId="392" xfId="2" applyNumberFormat="1" applyFont="1" applyFill="1" applyBorder="1" applyAlignment="1">
      <alignment horizontal="center" vertical="center"/>
    </xf>
    <xf numFmtId="183" fontId="142" fillId="0" borderId="392" xfId="2" applyNumberFormat="1" applyFont="1" applyFill="1" applyBorder="1" applyAlignment="1">
      <alignment horizontal="center" vertical="center"/>
    </xf>
    <xf numFmtId="4" fontId="143" fillId="6" borderId="18" xfId="2" applyNumberFormat="1" applyFont="1" applyFill="1" applyBorder="1" applyAlignment="1">
      <alignment horizontal="center" vertical="center"/>
    </xf>
    <xf numFmtId="227" fontId="143" fillId="6" borderId="419" xfId="2" applyNumberFormat="1" applyFont="1" applyFill="1" applyBorder="1" applyAlignment="1">
      <alignment horizontal="center" vertical="center"/>
    </xf>
    <xf numFmtId="2" fontId="32" fillId="3" borderId="393" xfId="0" applyNumberFormat="1" applyFont="1" applyFill="1" applyBorder="1" applyAlignment="1">
      <alignment horizontal="center" vertical="center"/>
    </xf>
    <xf numFmtId="0" fontId="138" fillId="110" borderId="357" xfId="0" applyFont="1" applyFill="1" applyBorder="1" applyAlignment="1">
      <alignment horizontal="center" vertical="center" wrapText="1"/>
    </xf>
    <xf numFmtId="0" fontId="133" fillId="0" borderId="414" xfId="0" applyFont="1" applyBorder="1" applyAlignment="1">
      <alignment horizontal="center" vertical="center" wrapText="1"/>
    </xf>
    <xf numFmtId="0" fontId="138" fillId="110" borderId="18" xfId="0" applyFont="1" applyFill="1" applyBorder="1" applyAlignment="1">
      <alignment horizontal="center" vertical="center"/>
    </xf>
    <xf numFmtId="0" fontId="143" fillId="0" borderId="0" xfId="0" applyFont="1" applyFill="1">
      <alignment vertical="center"/>
    </xf>
    <xf numFmtId="0" fontId="138" fillId="110" borderId="358" xfId="0" applyFont="1" applyFill="1" applyBorder="1" applyAlignment="1">
      <alignment horizontal="center" vertical="center"/>
    </xf>
    <xf numFmtId="0" fontId="138" fillId="110" borderId="356" xfId="0" applyFont="1" applyFill="1" applyBorder="1" applyAlignment="1">
      <alignment horizontal="center" vertical="center"/>
    </xf>
    <xf numFmtId="10" fontId="24" fillId="0" borderId="399" xfId="0" applyNumberFormat="1" applyFont="1" applyBorder="1" applyAlignment="1">
      <alignment horizontal="center" vertical="center" wrapText="1"/>
    </xf>
    <xf numFmtId="10" fontId="24" fillId="0" borderId="394" xfId="0" applyNumberFormat="1" applyFont="1" applyFill="1" applyBorder="1" applyAlignment="1">
      <alignment horizontal="center" vertical="center" wrapText="1"/>
    </xf>
    <xf numFmtId="10" fontId="24" fillId="0" borderId="395" xfId="0" applyNumberFormat="1" applyFont="1" applyFill="1" applyBorder="1" applyAlignment="1">
      <alignment horizontal="center" vertical="center" wrapText="1"/>
    </xf>
    <xf numFmtId="183" fontId="24" fillId="0" borderId="394" xfId="0" applyNumberFormat="1" applyFont="1" applyFill="1" applyBorder="1" applyAlignment="1">
      <alignment horizontal="center" vertical="center" wrapText="1"/>
    </xf>
    <xf numFmtId="183" fontId="24" fillId="0" borderId="395" xfId="0" applyNumberFormat="1" applyFont="1" applyFill="1" applyBorder="1" applyAlignment="1">
      <alignment horizontal="center" vertical="center" wrapText="1"/>
    </xf>
    <xf numFmtId="183" fontId="138" fillId="110" borderId="358" xfId="0" applyNumberFormat="1" applyFont="1" applyFill="1" applyBorder="1" applyAlignment="1">
      <alignment horizontal="center" vertical="center"/>
    </xf>
    <xf numFmtId="0" fontId="139" fillId="112" borderId="393" xfId="0" applyFont="1" applyFill="1" applyBorder="1" applyAlignment="1">
      <alignment horizontal="center" vertical="center"/>
    </xf>
    <xf numFmtId="183" fontId="24" fillId="0" borderId="393" xfId="0" applyNumberFormat="1" applyFont="1" applyBorder="1" applyAlignment="1">
      <alignment horizontal="center" vertical="center"/>
    </xf>
    <xf numFmtId="178" fontId="138" fillId="110" borderId="356" xfId="0" applyNumberFormat="1" applyFont="1" applyFill="1" applyBorder="1" applyAlignment="1">
      <alignment horizontal="center" vertical="center"/>
    </xf>
    <xf numFmtId="178" fontId="138" fillId="110" borderId="357" xfId="0" applyNumberFormat="1" applyFont="1" applyFill="1" applyBorder="1" applyAlignment="1">
      <alignment horizontal="center" vertical="center"/>
    </xf>
    <xf numFmtId="178" fontId="138" fillId="110" borderId="354" xfId="0" applyNumberFormat="1" applyFont="1" applyFill="1" applyBorder="1" applyAlignment="1">
      <alignment horizontal="center" vertical="center"/>
    </xf>
    <xf numFmtId="3" fontId="138" fillId="110" borderId="359" xfId="0" applyNumberFormat="1" applyFont="1" applyFill="1" applyBorder="1" applyAlignment="1">
      <alignment horizontal="center" vertical="center"/>
    </xf>
    <xf numFmtId="38" fontId="138" fillId="110" borderId="356" xfId="0" applyNumberFormat="1" applyFont="1" applyFill="1" applyBorder="1" applyAlignment="1">
      <alignment horizontal="center" vertical="center"/>
    </xf>
    <xf numFmtId="178" fontId="24" fillId="0" borderId="394" xfId="0" applyNumberFormat="1" applyFont="1" applyBorder="1" applyAlignment="1">
      <alignment horizontal="center" vertical="center" wrapText="1"/>
    </xf>
    <xf numFmtId="223" fontId="133" fillId="0" borderId="400" xfId="0" applyNumberFormat="1" applyFont="1" applyBorder="1" applyAlignment="1">
      <alignment horizontal="center" vertical="center" wrapText="1"/>
    </xf>
    <xf numFmtId="223" fontId="133" fillId="0" borderId="393" xfId="0" applyNumberFormat="1" applyFont="1" applyBorder="1" applyAlignment="1">
      <alignment horizontal="center" vertical="center" wrapText="1"/>
    </xf>
    <xf numFmtId="225" fontId="32" fillId="0" borderId="395" xfId="0" applyNumberFormat="1" applyFont="1" applyBorder="1" applyAlignment="1">
      <alignment horizontal="center" vertical="center"/>
    </xf>
    <xf numFmtId="0" fontId="138" fillId="110" borderId="357" xfId="0" applyFont="1" applyFill="1" applyBorder="1" applyAlignment="1">
      <alignment horizontal="center" vertical="center"/>
    </xf>
    <xf numFmtId="0" fontId="138" fillId="110" borderId="354" xfId="0" applyFont="1" applyFill="1" applyBorder="1" applyAlignment="1">
      <alignment horizontal="center" vertical="center"/>
    </xf>
    <xf numFmtId="223" fontId="138" fillId="110" borderId="359" xfId="0" applyNumberFormat="1" applyFont="1" applyFill="1" applyBorder="1" applyAlignment="1">
      <alignment horizontal="center" vertical="center"/>
    </xf>
    <xf numFmtId="228" fontId="24" fillId="0" borderId="395" xfId="0" applyNumberFormat="1" applyFont="1" applyBorder="1" applyAlignment="1">
      <alignment horizontal="center" vertical="center" wrapText="1"/>
    </xf>
    <xf numFmtId="230" fontId="138" fillId="110" borderId="358" xfId="0" applyNumberFormat="1" applyFont="1" applyFill="1" applyBorder="1" applyAlignment="1">
      <alignment horizontal="center" vertical="center"/>
    </xf>
    <xf numFmtId="223" fontId="32" fillId="0" borderId="386" xfId="0" applyNumberFormat="1" applyFont="1" applyBorder="1" applyAlignment="1">
      <alignment horizontal="center" vertical="center"/>
    </xf>
    <xf numFmtId="0" fontId="138" fillId="110" borderId="392" xfId="0" applyFont="1" applyFill="1" applyBorder="1" applyAlignment="1">
      <alignment horizontal="center" vertical="center" wrapText="1"/>
    </xf>
    <xf numFmtId="0" fontId="138" fillId="110" borderId="357" xfId="0" applyFont="1" applyFill="1" applyBorder="1" applyAlignment="1">
      <alignment horizontal="center" vertical="center" wrapText="1"/>
    </xf>
    <xf numFmtId="183" fontId="32" fillId="6" borderId="315" xfId="2" applyNumberFormat="1" applyFont="1" applyFill="1" applyBorder="1" applyAlignment="1">
      <alignment horizontal="center" vertical="center"/>
    </xf>
    <xf numFmtId="4" fontId="143" fillId="6" borderId="22" xfId="2" applyNumberFormat="1" applyFont="1" applyFill="1" applyBorder="1" applyAlignment="1">
      <alignment horizontal="center" vertical="center"/>
    </xf>
    <xf numFmtId="227" fontId="143" fillId="6" borderId="392" xfId="2" applyNumberFormat="1" applyFont="1" applyFill="1" applyBorder="1" applyAlignment="1">
      <alignment horizontal="center" vertical="center"/>
    </xf>
    <xf numFmtId="183" fontId="143" fillId="0" borderId="392" xfId="2" applyNumberFormat="1" applyFont="1" applyFill="1" applyBorder="1" applyAlignment="1">
      <alignment horizontal="center" vertical="center"/>
    </xf>
    <xf numFmtId="183" fontId="143" fillId="0" borderId="18" xfId="2" applyNumberFormat="1" applyFont="1" applyFill="1" applyBorder="1" applyAlignment="1">
      <alignment horizontal="center" vertical="center"/>
    </xf>
    <xf numFmtId="183" fontId="142" fillId="0" borderId="22" xfId="2" applyNumberFormat="1" applyFont="1" applyFill="1" applyBorder="1" applyAlignment="1">
      <alignment horizontal="center" vertical="center"/>
    </xf>
    <xf numFmtId="4" fontId="142" fillId="6" borderId="18" xfId="2" applyNumberFormat="1" applyFont="1" applyFill="1" applyBorder="1" applyAlignment="1">
      <alignment horizontal="center" vertical="center"/>
    </xf>
    <xf numFmtId="183" fontId="142" fillId="6" borderId="422" xfId="2" applyNumberFormat="1" applyFont="1" applyFill="1" applyBorder="1" applyAlignment="1">
      <alignment horizontal="center" vertical="center" wrapText="1"/>
    </xf>
    <xf numFmtId="3" fontId="24" fillId="0" borderId="392" xfId="2" applyNumberFormat="1" applyFont="1" applyBorder="1" applyAlignment="1">
      <alignment horizontal="center" vertical="center"/>
    </xf>
    <xf numFmtId="183" fontId="24" fillId="0" borderId="392" xfId="2" applyNumberFormat="1" applyFont="1" applyBorder="1" applyAlignment="1">
      <alignment horizontal="center" vertical="center"/>
    </xf>
    <xf numFmtId="0" fontId="138" fillId="110" borderId="399" xfId="0" quotePrefix="1" applyFont="1" applyFill="1" applyBorder="1" applyAlignment="1">
      <alignment horizontal="center" vertical="center"/>
    </xf>
    <xf numFmtId="187" fontId="135" fillId="0" borderId="155" xfId="0" applyNumberFormat="1" applyFont="1" applyBorder="1" applyAlignment="1">
      <alignment horizontal="center" vertical="center"/>
    </xf>
    <xf numFmtId="0" fontId="138" fillId="110" borderId="406" xfId="0" quotePrefix="1" applyFont="1" applyFill="1" applyBorder="1" applyAlignment="1">
      <alignment horizontal="center" vertical="center"/>
    </xf>
    <xf numFmtId="3" fontId="32" fillId="0" borderId="315" xfId="2" applyNumberFormat="1" applyFont="1" applyBorder="1" applyAlignment="1">
      <alignment horizontal="center" vertical="center"/>
    </xf>
    <xf numFmtId="183" fontId="32" fillId="0" borderId="315" xfId="2" applyNumberFormat="1" applyFont="1" applyBorder="1" applyAlignment="1">
      <alignment horizontal="center" vertical="center"/>
    </xf>
    <xf numFmtId="183" fontId="32" fillId="0" borderId="415" xfId="2" applyNumberFormat="1" applyFont="1" applyBorder="1" applyAlignment="1">
      <alignment horizontal="center" vertical="center"/>
    </xf>
    <xf numFmtId="183" fontId="32" fillId="0" borderId="412" xfId="2" applyNumberFormat="1" applyFont="1" applyBorder="1" applyAlignment="1">
      <alignment horizontal="center" vertical="center"/>
    </xf>
    <xf numFmtId="183" fontId="32" fillId="0" borderId="413" xfId="2" applyNumberFormat="1" applyFont="1" applyBorder="1" applyAlignment="1">
      <alignment horizontal="center" vertical="center"/>
    </xf>
    <xf numFmtId="183" fontId="32" fillId="0" borderId="414" xfId="0" applyNumberFormat="1" applyFont="1" applyBorder="1" applyAlignment="1">
      <alignment horizontal="center" vertical="center"/>
    </xf>
    <xf numFmtId="183" fontId="32" fillId="0" borderId="315" xfId="0" applyNumberFormat="1" applyFont="1" applyBorder="1" applyAlignment="1">
      <alignment horizontal="center" vertical="center"/>
    </xf>
    <xf numFmtId="178" fontId="32" fillId="0" borderId="315" xfId="2" applyNumberFormat="1" applyFont="1" applyBorder="1" applyAlignment="1">
      <alignment horizontal="center" vertical="center"/>
    </xf>
    <xf numFmtId="2" fontId="32" fillId="0" borderId="415" xfId="0" applyNumberFormat="1" applyFont="1" applyBorder="1" applyAlignment="1">
      <alignment horizontal="center" vertical="center"/>
    </xf>
    <xf numFmtId="2" fontId="32" fillId="4" borderId="415" xfId="0" applyNumberFormat="1" applyFont="1" applyFill="1" applyBorder="1" applyAlignment="1">
      <alignment horizontal="center" vertical="center"/>
    </xf>
    <xf numFmtId="183" fontId="32" fillId="6" borderId="416" xfId="2" applyNumberFormat="1" applyFont="1" applyFill="1" applyBorder="1" applyAlignment="1">
      <alignment horizontal="center" vertical="center"/>
    </xf>
    <xf numFmtId="183" fontId="32" fillId="0" borderId="415" xfId="2" applyNumberFormat="1" applyFont="1" applyFill="1" applyBorder="1" applyAlignment="1">
      <alignment horizontal="center" vertical="center"/>
    </xf>
    <xf numFmtId="178" fontId="32" fillId="0" borderId="415" xfId="2" applyNumberFormat="1" applyFont="1" applyFill="1" applyBorder="1" applyAlignment="1">
      <alignment horizontal="center" vertical="center" wrapText="1"/>
    </xf>
    <xf numFmtId="183" fontId="32" fillId="0" borderId="415" xfId="2" applyNumberFormat="1" applyFont="1" applyFill="1" applyBorder="1" applyAlignment="1">
      <alignment horizontal="center" vertical="center" wrapText="1"/>
    </xf>
    <xf numFmtId="187" fontId="32" fillId="6" borderId="315" xfId="2" applyNumberFormat="1" applyFont="1" applyFill="1" applyBorder="1" applyAlignment="1">
      <alignment horizontal="center" vertical="center"/>
    </xf>
    <xf numFmtId="187" fontId="32" fillId="6" borderId="413" xfId="2" applyNumberFormat="1" applyFont="1" applyFill="1" applyBorder="1" applyAlignment="1">
      <alignment horizontal="center" vertical="center"/>
    </xf>
    <xf numFmtId="183" fontId="32" fillId="6" borderId="414" xfId="2" applyNumberFormat="1" applyFont="1" applyFill="1" applyBorder="1" applyAlignment="1">
      <alignment horizontal="center" vertical="center"/>
    </xf>
    <xf numFmtId="178" fontId="32" fillId="6" borderId="315" xfId="2" applyNumberFormat="1" applyFont="1" applyFill="1" applyBorder="1" applyAlignment="1">
      <alignment horizontal="center" vertical="center"/>
    </xf>
    <xf numFmtId="187" fontId="32" fillId="0" borderId="315" xfId="2" applyNumberFormat="1" applyFont="1" applyFill="1" applyBorder="1" applyAlignment="1">
      <alignment horizontal="center" vertical="center"/>
    </xf>
    <xf numFmtId="178" fontId="32" fillId="6" borderId="415" xfId="2" applyNumberFormat="1" applyFont="1" applyFill="1" applyBorder="1" applyAlignment="1">
      <alignment horizontal="center" vertical="center"/>
    </xf>
    <xf numFmtId="178" fontId="32" fillId="6" borderId="416" xfId="2" applyNumberFormat="1" applyFont="1" applyFill="1" applyBorder="1" applyAlignment="1">
      <alignment horizontal="center" vertical="center"/>
    </xf>
    <xf numFmtId="187" fontId="32" fillId="6" borderId="412" xfId="2" applyNumberFormat="1" applyFont="1" applyFill="1" applyBorder="1" applyAlignment="1">
      <alignment horizontal="center" vertical="center"/>
    </xf>
    <xf numFmtId="187" fontId="32" fillId="6" borderId="428" xfId="2" applyNumberFormat="1" applyFont="1" applyFill="1" applyBorder="1" applyAlignment="1">
      <alignment horizontal="center" vertical="center"/>
    </xf>
    <xf numFmtId="183" fontId="32" fillId="87" borderId="391" xfId="0" applyNumberFormat="1" applyFont="1" applyFill="1" applyBorder="1" applyAlignment="1">
      <alignment horizontal="center" vertical="center"/>
    </xf>
    <xf numFmtId="187" fontId="32" fillId="6" borderId="400" xfId="2" applyNumberFormat="1" applyFont="1" applyFill="1" applyBorder="1" applyAlignment="1">
      <alignment horizontal="center" vertical="center"/>
    </xf>
    <xf numFmtId="183" fontId="32" fillId="0" borderId="359" xfId="0" applyNumberFormat="1" applyFont="1" applyBorder="1" applyAlignment="1">
      <alignment horizontal="center" vertical="center"/>
    </xf>
    <xf numFmtId="183" fontId="32" fillId="6" borderId="415" xfId="2" applyNumberFormat="1" applyFont="1" applyFill="1" applyBorder="1" applyAlignment="1">
      <alignment horizontal="center" vertical="center"/>
    </xf>
    <xf numFmtId="183" fontId="32" fillId="6" borderId="412" xfId="2" applyNumberFormat="1" applyFont="1" applyFill="1" applyBorder="1" applyAlignment="1">
      <alignment horizontal="center" vertical="center"/>
    </xf>
    <xf numFmtId="183" fontId="32" fillId="6" borderId="413" xfId="2" applyNumberFormat="1" applyFont="1" applyFill="1" applyBorder="1" applyAlignment="1">
      <alignment horizontal="center" vertical="center"/>
    </xf>
    <xf numFmtId="183" fontId="32" fillId="0" borderId="429" xfId="0" applyNumberFormat="1" applyFont="1" applyBorder="1" applyAlignment="1">
      <alignment horizontal="center" vertical="center"/>
    </xf>
    <xf numFmtId="183" fontId="32" fillId="6" borderId="428" xfId="2" applyNumberFormat="1" applyFont="1" applyFill="1" applyBorder="1" applyAlignment="1">
      <alignment horizontal="center" vertical="center"/>
    </xf>
    <xf numFmtId="183" fontId="32" fillId="87" borderId="415" xfId="0" applyNumberFormat="1" applyFont="1" applyFill="1" applyBorder="1" applyAlignment="1">
      <alignment horizontal="center" vertical="center"/>
    </xf>
    <xf numFmtId="183" fontId="32" fillId="0" borderId="413" xfId="0" applyNumberFormat="1" applyFont="1" applyBorder="1" applyAlignment="1">
      <alignment horizontal="center" vertical="center"/>
    </xf>
    <xf numFmtId="185" fontId="32" fillId="0" borderId="428" xfId="0" applyNumberFormat="1" applyFont="1" applyFill="1" applyBorder="1" applyAlignment="1">
      <alignment horizontal="center" vertical="center"/>
    </xf>
    <xf numFmtId="2" fontId="32" fillId="0" borderId="415" xfId="0" applyNumberFormat="1" applyFont="1" applyFill="1" applyBorder="1" applyAlignment="1">
      <alignment horizontal="center" vertical="center"/>
    </xf>
    <xf numFmtId="185" fontId="32" fillId="0" borderId="415" xfId="0" applyNumberFormat="1" applyFont="1" applyFill="1" applyBorder="1" applyAlignment="1">
      <alignment horizontal="center" vertical="center"/>
    </xf>
    <xf numFmtId="2" fontId="24" fillId="0" borderId="413" xfId="0" applyNumberFormat="1" applyFont="1" applyFill="1" applyBorder="1" applyAlignment="1">
      <alignment horizontal="center" vertical="center"/>
    </xf>
    <xf numFmtId="187" fontId="32" fillId="6" borderId="430" xfId="2" applyNumberFormat="1" applyFont="1" applyFill="1" applyBorder="1" applyAlignment="1">
      <alignment horizontal="center" vertical="center"/>
    </xf>
    <xf numFmtId="183" fontId="32" fillId="6" borderId="431" xfId="2" applyNumberFormat="1" applyFont="1" applyFill="1" applyBorder="1" applyAlignment="1">
      <alignment horizontal="center" vertical="center"/>
    </xf>
    <xf numFmtId="178" fontId="32" fillId="6" borderId="432" xfId="0" applyNumberFormat="1" applyFont="1" applyFill="1" applyBorder="1" applyAlignment="1">
      <alignment horizontal="center" vertical="center"/>
    </xf>
    <xf numFmtId="187" fontId="32" fillId="6" borderId="429" xfId="0" applyNumberFormat="1" applyFont="1" applyFill="1" applyBorder="1" applyAlignment="1">
      <alignment horizontal="center" vertical="center"/>
    </xf>
    <xf numFmtId="226" fontId="32" fillId="6" borderId="431" xfId="2" applyNumberFormat="1" applyFont="1" applyFill="1" applyBorder="1" applyAlignment="1">
      <alignment horizontal="center" vertical="center"/>
    </xf>
    <xf numFmtId="226" fontId="32" fillId="0" borderId="415" xfId="2" applyNumberFormat="1" applyFont="1" applyFill="1" applyBorder="1" applyAlignment="1">
      <alignment horizontal="center" vertical="center"/>
    </xf>
    <xf numFmtId="187" fontId="32" fillId="0" borderId="413" xfId="2" applyNumberFormat="1" applyFont="1" applyFill="1" applyBorder="1" applyAlignment="1">
      <alignment horizontal="center" vertical="center"/>
    </xf>
    <xf numFmtId="223" fontId="135" fillId="6" borderId="417" xfId="0" applyNumberFormat="1" applyFont="1" applyFill="1" applyBorder="1" applyAlignment="1">
      <alignment horizontal="center" vertical="center"/>
    </xf>
    <xf numFmtId="3" fontId="32" fillId="0" borderId="399" xfId="0" applyNumberFormat="1" applyFont="1" applyBorder="1" applyAlignment="1">
      <alignment horizontal="center" vertical="center"/>
    </xf>
    <xf numFmtId="2" fontId="32" fillId="0" borderId="23" xfId="0" applyNumberFormat="1" applyFont="1" applyBorder="1" applyAlignment="1">
      <alignment horizontal="center" vertical="center"/>
    </xf>
    <xf numFmtId="4" fontId="32" fillId="0" borderId="354" xfId="0" applyNumberFormat="1" applyFont="1" applyBorder="1" applyAlignment="1">
      <alignment horizontal="center" vertical="center"/>
    </xf>
    <xf numFmtId="2" fontId="24" fillId="0" borderId="399" xfId="0" applyNumberFormat="1" applyFont="1" applyBorder="1" applyAlignment="1">
      <alignment horizontal="center" vertical="center"/>
    </xf>
    <xf numFmtId="2" fontId="24" fillId="0" borderId="399" xfId="0" applyNumberFormat="1" applyFont="1" applyFill="1" applyBorder="1" applyAlignment="1">
      <alignment horizontal="center" vertical="center"/>
    </xf>
    <xf numFmtId="2" fontId="24" fillId="4" borderId="354" xfId="0" applyNumberFormat="1" applyFont="1" applyFill="1" applyBorder="1" applyAlignment="1">
      <alignment horizontal="center" vertical="center"/>
    </xf>
    <xf numFmtId="1" fontId="32" fillId="0" borderId="16" xfId="0" applyNumberFormat="1" applyFont="1" applyFill="1" applyBorder="1" applyAlignment="1">
      <alignment horizontal="center" vertical="center"/>
    </xf>
    <xf numFmtId="2" fontId="32" fillId="0" borderId="399" xfId="0" applyNumberFormat="1" applyFont="1" applyFill="1" applyBorder="1" applyAlignment="1">
      <alignment horizontal="center" vertical="center"/>
    </xf>
    <xf numFmtId="1" fontId="32" fillId="0" borderId="399" xfId="0" applyNumberFormat="1" applyFont="1" applyFill="1" applyBorder="1" applyAlignment="1">
      <alignment horizontal="center" vertical="center"/>
    </xf>
    <xf numFmtId="176" fontId="32" fillId="0" borderId="399" xfId="0" applyNumberFormat="1" applyFont="1" applyFill="1" applyBorder="1" applyAlignment="1">
      <alignment horizontal="center" vertical="center"/>
    </xf>
    <xf numFmtId="176" fontId="32" fillId="0" borderId="354" xfId="0" applyNumberFormat="1" applyFont="1" applyFill="1" applyBorder="1" applyAlignment="1">
      <alignment horizontal="center" vertical="center"/>
    </xf>
    <xf numFmtId="177" fontId="32" fillId="0" borderId="399" xfId="0" applyNumberFormat="1" applyFont="1" applyBorder="1" applyAlignment="1">
      <alignment horizontal="center" vertical="center"/>
    </xf>
    <xf numFmtId="2" fontId="32" fillId="0" borderId="354" xfId="0" applyNumberFormat="1" applyFont="1" applyBorder="1" applyAlignment="1">
      <alignment horizontal="center" vertical="center"/>
    </xf>
    <xf numFmtId="3" fontId="32" fillId="0" borderId="37" xfId="0" applyNumberFormat="1" applyFont="1" applyFill="1" applyBorder="1" applyAlignment="1">
      <alignment horizontal="center" vertical="center"/>
    </xf>
    <xf numFmtId="3" fontId="32" fillId="0" borderId="391" xfId="0" applyNumberFormat="1" applyFont="1" applyBorder="1" applyAlignment="1">
      <alignment horizontal="center" vertical="center"/>
    </xf>
    <xf numFmtId="3" fontId="32" fillId="0" borderId="145" xfId="0" applyNumberFormat="1" applyFont="1" applyBorder="1" applyAlignment="1">
      <alignment horizontal="center" vertical="center"/>
    </xf>
    <xf numFmtId="3" fontId="32" fillId="0" borderId="354" xfId="0" applyNumberFormat="1" applyFont="1" applyBorder="1" applyAlignment="1">
      <alignment horizontal="center" vertical="center"/>
    </xf>
    <xf numFmtId="0" fontId="32" fillId="10" borderId="37" xfId="0" applyFont="1" applyFill="1" applyBorder="1">
      <alignment vertical="center"/>
    </xf>
    <xf numFmtId="3" fontId="32" fillId="0" borderId="315" xfId="0" applyNumberFormat="1" applyFont="1" applyBorder="1" applyAlignment="1">
      <alignment horizontal="center" vertical="center"/>
    </xf>
    <xf numFmtId="2" fontId="32" fillId="0" borderId="315" xfId="0" applyNumberFormat="1" applyFont="1" applyBorder="1" applyAlignment="1">
      <alignment horizontal="center" vertical="center"/>
    </xf>
    <xf numFmtId="2" fontId="32" fillId="0" borderId="412" xfId="0" applyNumberFormat="1" applyFont="1" applyBorder="1" applyAlignment="1">
      <alignment horizontal="center" vertical="center"/>
    </xf>
    <xf numFmtId="4" fontId="32" fillId="0" borderId="413" xfId="0" applyNumberFormat="1" applyFont="1" applyBorder="1" applyAlignment="1">
      <alignment horizontal="center" vertical="center"/>
    </xf>
    <xf numFmtId="2" fontId="24" fillId="0" borderId="315" xfId="0" applyNumberFormat="1" applyFont="1" applyBorder="1" applyAlignment="1">
      <alignment horizontal="center" vertical="center"/>
    </xf>
    <xf numFmtId="2" fontId="24" fillId="0" borderId="315" xfId="0" applyNumberFormat="1" applyFont="1" applyFill="1" applyBorder="1" applyAlignment="1">
      <alignment horizontal="center" vertical="center"/>
    </xf>
    <xf numFmtId="187" fontId="32" fillId="0" borderId="315" xfId="0" applyNumberFormat="1" applyFont="1" applyBorder="1" applyAlignment="1">
      <alignment horizontal="center" vertical="center"/>
    </xf>
    <xf numFmtId="2" fontId="24" fillId="0" borderId="415" xfId="0" applyNumberFormat="1" applyFont="1" applyBorder="1" applyAlignment="1">
      <alignment horizontal="center" vertical="center"/>
    </xf>
    <xf numFmtId="2" fontId="24" fillId="4" borderId="413" xfId="0" applyNumberFormat="1" applyFont="1" applyFill="1" applyBorder="1" applyAlignment="1">
      <alignment horizontal="center" vertical="center"/>
    </xf>
    <xf numFmtId="1" fontId="32" fillId="0" borderId="414" xfId="0" applyNumberFormat="1" applyFont="1" applyFill="1" applyBorder="1" applyAlignment="1">
      <alignment horizontal="center" vertical="center"/>
    </xf>
    <xf numFmtId="2" fontId="32" fillId="0" borderId="315" xfId="0" applyNumberFormat="1" applyFont="1" applyFill="1" applyBorder="1" applyAlignment="1">
      <alignment horizontal="center" vertical="center"/>
    </xf>
    <xf numFmtId="1" fontId="32" fillId="0" borderId="315" xfId="0" applyNumberFormat="1" applyFont="1" applyFill="1" applyBorder="1" applyAlignment="1">
      <alignment horizontal="center" vertical="center"/>
    </xf>
    <xf numFmtId="176" fontId="32" fillId="0" borderId="315" xfId="0" applyNumberFormat="1" applyFont="1" applyFill="1" applyBorder="1" applyAlignment="1">
      <alignment horizontal="center" vertical="center"/>
    </xf>
    <xf numFmtId="176" fontId="32" fillId="0" borderId="413" xfId="0" applyNumberFormat="1" applyFont="1" applyFill="1" applyBorder="1" applyAlignment="1">
      <alignment horizontal="center" vertical="center"/>
    </xf>
    <xf numFmtId="2" fontId="32" fillId="0" borderId="414" xfId="0" applyNumberFormat="1" applyFont="1" applyBorder="1" applyAlignment="1">
      <alignment horizontal="center" vertical="center"/>
    </xf>
    <xf numFmtId="177" fontId="32" fillId="0" borderId="315" xfId="0" applyNumberFormat="1" applyFont="1" applyBorder="1" applyAlignment="1">
      <alignment horizontal="center" vertical="center"/>
    </xf>
    <xf numFmtId="2" fontId="32" fillId="0" borderId="413" xfId="0" applyNumberFormat="1" applyFont="1" applyBorder="1" applyAlignment="1">
      <alignment horizontal="center" vertical="center"/>
    </xf>
    <xf numFmtId="2" fontId="32" fillId="0" borderId="428" xfId="0" applyNumberFormat="1" applyFont="1" applyFill="1" applyBorder="1" applyAlignment="1">
      <alignment horizontal="center" vertical="center"/>
    </xf>
    <xf numFmtId="3" fontId="32" fillId="0" borderId="416" xfId="0" applyNumberFormat="1" applyFont="1" applyFill="1" applyBorder="1" applyAlignment="1">
      <alignment horizontal="center" vertical="center"/>
    </xf>
    <xf numFmtId="3" fontId="32" fillId="0" borderId="415" xfId="0" applyNumberFormat="1" applyFont="1" applyBorder="1" applyAlignment="1">
      <alignment horizontal="center" vertical="center"/>
    </xf>
    <xf numFmtId="3" fontId="32" fillId="0" borderId="429" xfId="0" applyNumberFormat="1" applyFont="1" applyBorder="1" applyAlignment="1">
      <alignment horizontal="center" vertical="center"/>
    </xf>
    <xf numFmtId="3" fontId="32" fillId="0" borderId="413" xfId="0" applyNumberFormat="1" applyFont="1" applyBorder="1" applyAlignment="1">
      <alignment horizontal="center" vertical="center"/>
    </xf>
    <xf numFmtId="2" fontId="32" fillId="0" borderId="114" xfId="0" applyNumberFormat="1" applyFont="1" applyBorder="1" applyAlignment="1">
      <alignment horizontal="center" vertical="center"/>
    </xf>
    <xf numFmtId="2" fontId="32" fillId="3" borderId="400" xfId="0" applyNumberFormat="1" applyFont="1" applyFill="1" applyBorder="1" applyAlignment="1">
      <alignment horizontal="center" vertical="center"/>
    </xf>
    <xf numFmtId="2" fontId="32" fillId="3" borderId="315" xfId="0" applyNumberFormat="1" applyFont="1" applyFill="1" applyBorder="1" applyAlignment="1">
      <alignment horizontal="center" vertical="center"/>
    </xf>
    <xf numFmtId="178" fontId="32" fillId="0" borderId="389" xfId="0" applyNumberFormat="1" applyFont="1" applyFill="1" applyBorder="1" applyAlignment="1">
      <alignment horizontal="center" vertical="center"/>
    </xf>
    <xf numFmtId="226" fontId="32" fillId="0" borderId="399" xfId="2" applyNumberFormat="1" applyFont="1" applyBorder="1" applyAlignment="1">
      <alignment horizontal="center" vertical="center"/>
    </xf>
    <xf numFmtId="226" fontId="24" fillId="6" borderId="400" xfId="2" applyNumberFormat="1" applyFont="1" applyFill="1" applyBorder="1" applyAlignment="1">
      <alignment horizontal="center" vertical="center"/>
    </xf>
    <xf numFmtId="187" fontId="32" fillId="0" borderId="315" xfId="2" applyNumberFormat="1" applyFont="1" applyBorder="1" applyAlignment="1">
      <alignment horizontal="center" vertical="center"/>
    </xf>
    <xf numFmtId="226" fontId="32" fillId="0" borderId="315" xfId="2" applyNumberFormat="1" applyFont="1" applyBorder="1" applyAlignment="1">
      <alignment horizontal="center" vertical="center"/>
    </xf>
    <xf numFmtId="226" fontId="32" fillId="0" borderId="415" xfId="2" applyNumberFormat="1" applyFont="1" applyBorder="1" applyAlignment="1">
      <alignment horizontal="center" vertical="center"/>
    </xf>
    <xf numFmtId="226" fontId="32" fillId="0" borderId="412" xfId="2" applyNumberFormat="1" applyFont="1" applyBorder="1" applyAlignment="1">
      <alignment horizontal="center" vertical="center"/>
    </xf>
    <xf numFmtId="226" fontId="32" fillId="0" borderId="413" xfId="2" applyNumberFormat="1" applyFont="1" applyBorder="1" applyAlignment="1">
      <alignment horizontal="center" vertical="center"/>
    </xf>
    <xf numFmtId="2" fontId="32" fillId="4" borderId="412" xfId="0" applyNumberFormat="1" applyFont="1" applyFill="1" applyBorder="1" applyAlignment="1">
      <alignment horizontal="center" vertical="center"/>
    </xf>
    <xf numFmtId="2" fontId="32" fillId="0" borderId="414" xfId="0" applyNumberFormat="1" applyFont="1" applyFill="1" applyBorder="1" applyAlignment="1">
      <alignment horizontal="center" vertical="center"/>
    </xf>
    <xf numFmtId="226" fontId="32" fillId="6" borderId="315" xfId="2" applyNumberFormat="1" applyFont="1" applyFill="1" applyBorder="1" applyAlignment="1">
      <alignment horizontal="center" vertical="center"/>
    </xf>
    <xf numFmtId="226" fontId="24" fillId="6" borderId="315" xfId="2" applyNumberFormat="1" applyFont="1" applyFill="1" applyBorder="1" applyAlignment="1">
      <alignment horizontal="center" vertical="center"/>
    </xf>
    <xf numFmtId="178" fontId="32" fillId="0" borderId="415" xfId="0" applyNumberFormat="1" applyFont="1" applyFill="1" applyBorder="1" applyAlignment="1">
      <alignment horizontal="center" vertical="center"/>
    </xf>
    <xf numFmtId="226" fontId="32" fillId="6" borderId="429" xfId="2" applyNumberFormat="1" applyFont="1" applyFill="1" applyBorder="1" applyAlignment="1">
      <alignment horizontal="center" vertical="center"/>
    </xf>
    <xf numFmtId="187" fontId="32" fillId="0" borderId="414" xfId="2" applyNumberFormat="1" applyFont="1" applyFill="1" applyBorder="1" applyAlignment="1">
      <alignment horizontal="center" vertical="center"/>
    </xf>
    <xf numFmtId="187" fontId="32" fillId="0" borderId="428" xfId="2" applyNumberFormat="1" applyFont="1" applyFill="1" applyBorder="1" applyAlignment="1">
      <alignment horizontal="center" vertical="center"/>
    </xf>
    <xf numFmtId="226" fontId="32" fillId="0" borderId="433" xfId="2" applyNumberFormat="1" applyFont="1" applyBorder="1" applyAlignment="1">
      <alignment horizontal="center" vertical="center"/>
    </xf>
    <xf numFmtId="187" fontId="32" fillId="0" borderId="430" xfId="2" applyNumberFormat="1" applyFont="1" applyBorder="1" applyAlignment="1">
      <alignment horizontal="center" vertical="center"/>
    </xf>
    <xf numFmtId="226" fontId="32" fillId="0" borderId="431" xfId="2" applyNumberFormat="1" applyFont="1" applyBorder="1" applyAlignment="1">
      <alignment horizontal="center" vertical="center"/>
    </xf>
    <xf numFmtId="187" fontId="32" fillId="0" borderId="434" xfId="2" applyNumberFormat="1" applyFont="1" applyBorder="1" applyAlignment="1">
      <alignment horizontal="center" vertical="center"/>
    </xf>
    <xf numFmtId="187" fontId="32" fillId="0" borderId="413" xfId="2" applyNumberFormat="1" applyFont="1" applyBorder="1" applyAlignment="1">
      <alignment horizontal="center" vertical="center"/>
    </xf>
    <xf numFmtId="223" fontId="32" fillId="0" borderId="417" xfId="2" applyNumberFormat="1" applyFont="1" applyBorder="1" applyAlignment="1">
      <alignment horizontal="center" vertical="center"/>
    </xf>
    <xf numFmtId="2" fontId="32" fillId="4" borderId="392" xfId="0" applyNumberFormat="1" applyFont="1" applyFill="1" applyBorder="1" applyAlignment="1">
      <alignment horizontal="center" vertical="center"/>
    </xf>
    <xf numFmtId="185" fontId="32" fillId="0" borderId="392" xfId="0" applyNumberFormat="1" applyFont="1" applyFill="1" applyBorder="1" applyAlignment="1">
      <alignment horizontal="center" vertical="center"/>
    </xf>
    <xf numFmtId="226" fontId="32" fillId="0" borderId="400" xfId="2" applyNumberFormat="1" applyFont="1" applyBorder="1" applyAlignment="1">
      <alignment horizontal="center" vertical="center"/>
    </xf>
    <xf numFmtId="2" fontId="32" fillId="0" borderId="400" xfId="0" applyNumberFormat="1" applyFont="1" applyFill="1" applyBorder="1" applyAlignment="1">
      <alignment horizontal="center" vertical="center"/>
    </xf>
    <xf numFmtId="187" fontId="32" fillId="0" borderId="412" xfId="2" applyNumberFormat="1" applyFont="1" applyBorder="1" applyAlignment="1">
      <alignment horizontal="center" vertical="center"/>
    </xf>
    <xf numFmtId="226" fontId="32" fillId="0" borderId="414" xfId="2" applyNumberFormat="1" applyFont="1" applyBorder="1" applyAlignment="1">
      <alignment horizontal="center" vertical="center"/>
    </xf>
    <xf numFmtId="226" fontId="32" fillId="4" borderId="412" xfId="2" applyNumberFormat="1" applyFont="1" applyFill="1" applyBorder="1" applyAlignment="1">
      <alignment horizontal="center" vertical="center"/>
    </xf>
    <xf numFmtId="2" fontId="32" fillId="4" borderId="315" xfId="0" applyNumberFormat="1" applyFont="1" applyFill="1" applyBorder="1" applyAlignment="1">
      <alignment horizontal="center" vertical="center"/>
    </xf>
    <xf numFmtId="226" fontId="32" fillId="4" borderId="315" xfId="2" applyNumberFormat="1" applyFont="1" applyFill="1" applyBorder="1" applyAlignment="1">
      <alignment horizontal="center" vertical="center"/>
    </xf>
    <xf numFmtId="2" fontId="32" fillId="0" borderId="413" xfId="0" applyNumberFormat="1" applyFont="1" applyFill="1" applyBorder="1" applyAlignment="1">
      <alignment horizontal="center" vertical="center"/>
    </xf>
    <xf numFmtId="185" fontId="32" fillId="0" borderId="412" xfId="0" applyNumberFormat="1" applyFont="1" applyFill="1" applyBorder="1" applyAlignment="1">
      <alignment horizontal="center" vertical="center"/>
    </xf>
    <xf numFmtId="185" fontId="32" fillId="0" borderId="315" xfId="0" applyNumberFormat="1" applyFont="1" applyFill="1" applyBorder="1" applyAlignment="1">
      <alignment horizontal="center" vertical="center"/>
    </xf>
    <xf numFmtId="226" fontId="32" fillId="6" borderId="412" xfId="2" applyNumberFormat="1" applyFont="1" applyFill="1" applyBorder="1" applyAlignment="1">
      <alignment horizontal="center" vertical="center"/>
    </xf>
    <xf numFmtId="187" fontId="32" fillId="0" borderId="415" xfId="2" applyNumberFormat="1" applyFont="1" applyFill="1" applyBorder="1" applyAlignment="1">
      <alignment horizontal="center" vertical="center"/>
    </xf>
    <xf numFmtId="38" fontId="135" fillId="0" borderId="417" xfId="2" applyNumberFormat="1" applyFont="1" applyBorder="1" applyAlignment="1">
      <alignment horizontal="center" vertical="center"/>
    </xf>
    <xf numFmtId="226" fontId="32" fillId="3" borderId="392" xfId="2" applyNumberFormat="1" applyFont="1" applyFill="1" applyBorder="1" applyAlignment="1">
      <alignment horizontal="center" vertical="center"/>
    </xf>
    <xf numFmtId="178" fontId="138" fillId="110" borderId="407" xfId="0" applyNumberFormat="1" applyFont="1" applyFill="1" applyBorder="1" applyAlignment="1">
      <alignment horizontal="center" vertical="center"/>
    </xf>
    <xf numFmtId="0" fontId="142" fillId="0" borderId="18" xfId="0" applyFont="1" applyBorder="1" applyAlignment="1">
      <alignment horizontal="center" vertical="center" wrapText="1"/>
    </xf>
    <xf numFmtId="0" fontId="142" fillId="0" borderId="392" xfId="0" applyFont="1" applyBorder="1" applyAlignment="1">
      <alignment horizontal="center" vertical="center" wrapText="1"/>
    </xf>
    <xf numFmtId="10" fontId="142" fillId="0" borderId="392" xfId="0" applyNumberFormat="1" applyFont="1" applyBorder="1" applyAlignment="1">
      <alignment horizontal="center" vertical="center" wrapText="1"/>
    </xf>
    <xf numFmtId="183" fontId="142" fillId="0" borderId="392" xfId="0" applyNumberFormat="1" applyFont="1" applyBorder="1" applyAlignment="1">
      <alignment horizontal="center" vertical="center" wrapText="1"/>
    </xf>
    <xf numFmtId="183" fontId="142" fillId="0" borderId="392" xfId="0" applyNumberFormat="1" applyFont="1" applyBorder="1" applyAlignment="1">
      <alignment horizontal="center" vertical="center"/>
    </xf>
    <xf numFmtId="0" fontId="133" fillId="0" borderId="420" xfId="0" applyFont="1" applyBorder="1" applyAlignment="1">
      <alignment horizontal="center" vertical="center" wrapText="1"/>
    </xf>
    <xf numFmtId="187" fontId="32" fillId="6" borderId="391" xfId="2" applyNumberFormat="1" applyFont="1" applyFill="1" applyBorder="1" applyAlignment="1">
      <alignment horizontal="center" vertical="center"/>
    </xf>
    <xf numFmtId="187" fontId="32" fillId="3" borderId="196" xfId="2" applyNumberFormat="1" applyFont="1" applyFill="1" applyBorder="1" applyAlignment="1">
      <alignment horizontal="center" vertical="center"/>
    </xf>
    <xf numFmtId="187" fontId="32" fillId="0" borderId="116" xfId="2" applyNumberFormat="1" applyFont="1" applyFill="1" applyBorder="1" applyAlignment="1">
      <alignment horizontal="center" vertical="center"/>
    </xf>
    <xf numFmtId="187" fontId="32" fillId="0" borderId="358" xfId="2" applyNumberFormat="1" applyFont="1" applyBorder="1" applyAlignment="1">
      <alignment horizontal="center" vertical="center"/>
    </xf>
    <xf numFmtId="0" fontId="24" fillId="0" borderId="0" xfId="0" applyFont="1" applyFill="1">
      <alignment vertical="center"/>
    </xf>
    <xf numFmtId="187" fontId="32" fillId="3" borderId="22" xfId="2" applyNumberFormat="1" applyFont="1" applyFill="1" applyBorder="1" applyAlignment="1">
      <alignment horizontal="center" vertical="center"/>
    </xf>
    <xf numFmtId="187" fontId="32" fillId="3" borderId="0" xfId="2" applyNumberFormat="1" applyFont="1" applyFill="1" applyBorder="1" applyAlignment="1">
      <alignment horizontal="center" vertical="center"/>
    </xf>
    <xf numFmtId="3" fontId="32" fillId="3" borderId="220" xfId="0" applyNumberFormat="1" applyFont="1" applyFill="1" applyBorder="1" applyAlignment="1">
      <alignment horizontal="center" vertical="center"/>
    </xf>
    <xf numFmtId="3" fontId="32" fillId="3" borderId="196" xfId="0" applyNumberFormat="1" applyFont="1" applyFill="1" applyBorder="1" applyAlignment="1">
      <alignment horizontal="center" vertical="center"/>
    </xf>
    <xf numFmtId="187" fontId="32" fillId="3" borderId="220" xfId="2" applyNumberFormat="1" applyFont="1" applyFill="1" applyBorder="1" applyAlignment="1">
      <alignment horizontal="center" vertical="center"/>
    </xf>
    <xf numFmtId="183" fontId="32" fillId="10" borderId="294" xfId="0" applyNumberFormat="1" applyFont="1" applyFill="1" applyBorder="1" applyAlignment="1">
      <alignment horizontal="center" vertical="center"/>
    </xf>
    <xf numFmtId="2" fontId="32" fillId="10" borderId="294" xfId="0" applyNumberFormat="1" applyFont="1" applyFill="1" applyBorder="1" applyAlignment="1">
      <alignment horizontal="center" vertical="center"/>
    </xf>
    <xf numFmtId="2" fontId="32" fillId="10" borderId="324" xfId="0" applyNumberFormat="1" applyFont="1" applyFill="1" applyBorder="1" applyAlignment="1">
      <alignment horizontal="center" vertical="center"/>
    </xf>
    <xf numFmtId="2" fontId="32" fillId="10" borderId="290" xfId="0" applyNumberFormat="1" applyFont="1" applyFill="1" applyBorder="1" applyAlignment="1">
      <alignment horizontal="center" vertical="center"/>
    </xf>
    <xf numFmtId="2" fontId="32" fillId="10" borderId="323" xfId="0" applyNumberFormat="1" applyFont="1" applyFill="1" applyBorder="1" applyAlignment="1">
      <alignment horizontal="center" vertical="center"/>
    </xf>
    <xf numFmtId="2" fontId="32" fillId="10" borderId="281" xfId="0" applyNumberFormat="1" applyFont="1" applyFill="1" applyBorder="1" applyAlignment="1">
      <alignment horizontal="center" vertical="center"/>
    </xf>
    <xf numFmtId="2" fontId="32" fillId="10" borderId="357" xfId="0" applyNumberFormat="1" applyFont="1" applyFill="1" applyBorder="1" applyAlignment="1">
      <alignment horizontal="center" vertical="center"/>
    </xf>
    <xf numFmtId="2" fontId="32" fillId="10" borderId="413" xfId="0" applyNumberFormat="1" applyFont="1" applyFill="1" applyBorder="1" applyAlignment="1">
      <alignment horizontal="center" vertical="center"/>
    </xf>
    <xf numFmtId="2" fontId="32" fillId="10" borderId="359" xfId="0" applyNumberFormat="1" applyFont="1" applyFill="1" applyBorder="1" applyAlignment="1">
      <alignment horizontal="center" vertical="center"/>
    </xf>
    <xf numFmtId="176" fontId="24" fillId="10" borderId="281" xfId="0" applyNumberFormat="1" applyFont="1" applyFill="1" applyBorder="1" applyAlignment="1">
      <alignment horizontal="center" vertical="center"/>
    </xf>
    <xf numFmtId="176" fontId="24" fillId="10" borderId="357" xfId="0" applyNumberFormat="1" applyFont="1" applyFill="1" applyBorder="1" applyAlignment="1">
      <alignment horizontal="center" vertical="center"/>
    </xf>
    <xf numFmtId="2" fontId="24" fillId="10" borderId="361" xfId="0" applyNumberFormat="1" applyFont="1" applyFill="1" applyBorder="1" applyAlignment="1">
      <alignment horizontal="center" vertical="center"/>
    </xf>
    <xf numFmtId="183" fontId="32" fillId="10" borderId="280" xfId="2" applyNumberFormat="1" applyFont="1" applyFill="1" applyBorder="1" applyAlignment="1">
      <alignment horizontal="center" vertical="center"/>
    </xf>
    <xf numFmtId="2" fontId="24" fillId="10" borderId="357" xfId="0" applyNumberFormat="1" applyFont="1" applyFill="1" applyBorder="1" applyAlignment="1">
      <alignment horizontal="center" vertical="center"/>
    </xf>
    <xf numFmtId="2" fontId="24" fillId="10" borderId="413" xfId="0" applyNumberFormat="1" applyFont="1" applyFill="1" applyBorder="1" applyAlignment="1">
      <alignment horizontal="center" vertical="center"/>
    </xf>
    <xf numFmtId="2" fontId="24" fillId="10" borderId="354" xfId="0" applyNumberFormat="1" applyFont="1" applyFill="1" applyBorder="1" applyAlignment="1">
      <alignment horizontal="center" vertical="center"/>
    </xf>
    <xf numFmtId="2" fontId="24" fillId="10" borderId="356" xfId="0" applyNumberFormat="1" applyFont="1" applyFill="1" applyBorder="1" applyAlignment="1">
      <alignment horizontal="center" vertical="center"/>
    </xf>
    <xf numFmtId="177" fontId="32" fillId="0" borderId="389" xfId="0" applyNumberFormat="1" applyFont="1" applyBorder="1" applyAlignment="1">
      <alignment horizontal="center" vertical="center"/>
    </xf>
    <xf numFmtId="0" fontId="138" fillId="110" borderId="392" xfId="0" applyFont="1" applyFill="1" applyBorder="1" applyAlignment="1">
      <alignment horizontal="center" vertical="center" wrapText="1"/>
    </xf>
    <xf numFmtId="0" fontId="138" fillId="110" borderId="357" xfId="0" applyFont="1" applyFill="1" applyBorder="1" applyAlignment="1">
      <alignment horizontal="center" vertical="center" wrapText="1"/>
    </xf>
    <xf numFmtId="183" fontId="32" fillId="6" borderId="429" xfId="2" applyNumberFormat="1" applyFont="1" applyFill="1" applyBorder="1" applyAlignment="1">
      <alignment horizontal="center" vertical="center"/>
    </xf>
    <xf numFmtId="0" fontId="138" fillId="110" borderId="419" xfId="0" quotePrefix="1" applyFont="1" applyFill="1" applyBorder="1" applyAlignment="1">
      <alignment horizontal="center" vertical="center"/>
    </xf>
    <xf numFmtId="3" fontId="32" fillId="0" borderId="419" xfId="2" applyNumberFormat="1" applyFont="1" applyBorder="1" applyAlignment="1">
      <alignment horizontal="center" vertical="center"/>
    </xf>
    <xf numFmtId="183" fontId="32" fillId="0" borderId="419" xfId="2" applyNumberFormat="1" applyFont="1" applyBorder="1" applyAlignment="1">
      <alignment horizontal="center" vertical="center"/>
    </xf>
    <xf numFmtId="183" fontId="32" fillId="0" borderId="423" xfId="2" applyNumberFormat="1" applyFont="1" applyBorder="1" applyAlignment="1">
      <alignment horizontal="center" vertical="center"/>
    </xf>
    <xf numFmtId="183" fontId="32" fillId="0" borderId="422" xfId="2" applyNumberFormat="1" applyFont="1" applyBorder="1" applyAlignment="1">
      <alignment horizontal="center" vertical="center"/>
    </xf>
    <xf numFmtId="183" fontId="32" fillId="0" borderId="421" xfId="2" applyNumberFormat="1" applyFont="1" applyBorder="1" applyAlignment="1">
      <alignment horizontal="center" vertical="center"/>
    </xf>
    <xf numFmtId="183" fontId="32" fillId="0" borderId="420" xfId="0" applyNumberFormat="1" applyFont="1" applyBorder="1" applyAlignment="1">
      <alignment horizontal="center" vertical="center"/>
    </xf>
    <xf numFmtId="183" fontId="32" fillId="0" borderId="419" xfId="0" applyNumberFormat="1" applyFont="1" applyBorder="1" applyAlignment="1">
      <alignment horizontal="center" vertical="center"/>
    </xf>
    <xf numFmtId="178" fontId="32" fillId="0" borderId="419" xfId="2" applyNumberFormat="1" applyFont="1" applyBorder="1" applyAlignment="1">
      <alignment horizontal="center" vertical="center"/>
    </xf>
    <xf numFmtId="2" fontId="32" fillId="0" borderId="423" xfId="0" applyNumberFormat="1" applyFont="1" applyBorder="1" applyAlignment="1">
      <alignment horizontal="center" vertical="center"/>
    </xf>
    <xf numFmtId="2" fontId="32" fillId="4" borderId="423" xfId="0" applyNumberFormat="1" applyFont="1" applyFill="1" applyBorder="1" applyAlignment="1">
      <alignment horizontal="center" vertical="center"/>
    </xf>
    <xf numFmtId="183" fontId="32" fillId="6" borderId="424" xfId="2" applyNumberFormat="1" applyFont="1" applyFill="1" applyBorder="1" applyAlignment="1">
      <alignment horizontal="center" vertical="center"/>
    </xf>
    <xf numFmtId="183" fontId="32" fillId="0" borderId="423" xfId="2" applyNumberFormat="1" applyFont="1" applyFill="1" applyBorder="1" applyAlignment="1">
      <alignment horizontal="center" vertical="center"/>
    </xf>
    <xf numFmtId="178" fontId="32" fillId="0" borderId="423" xfId="2" applyNumberFormat="1" applyFont="1" applyFill="1" applyBorder="1" applyAlignment="1">
      <alignment horizontal="center" vertical="center" wrapText="1"/>
    </xf>
    <xf numFmtId="183" fontId="32" fillId="0" borderId="423" xfId="2" applyNumberFormat="1" applyFont="1" applyFill="1" applyBorder="1" applyAlignment="1">
      <alignment horizontal="center" vertical="center" wrapText="1"/>
    </xf>
    <xf numFmtId="187" fontId="32" fillId="6" borderId="419" xfId="2" applyNumberFormat="1" applyFont="1" applyFill="1" applyBorder="1" applyAlignment="1">
      <alignment horizontal="center" vertical="center"/>
    </xf>
    <xf numFmtId="183" fontId="32" fillId="6" borderId="419" xfId="2" applyNumberFormat="1" applyFont="1" applyFill="1" applyBorder="1" applyAlignment="1">
      <alignment horizontal="center" vertical="center"/>
    </xf>
    <xf numFmtId="187" fontId="32" fillId="6" borderId="421" xfId="2" applyNumberFormat="1" applyFont="1" applyFill="1" applyBorder="1" applyAlignment="1">
      <alignment horizontal="center" vertical="center"/>
    </xf>
    <xf numFmtId="183" fontId="32" fillId="6" borderId="420" xfId="2" applyNumberFormat="1" applyFont="1" applyFill="1" applyBorder="1" applyAlignment="1">
      <alignment horizontal="center" vertical="center"/>
    </xf>
    <xf numFmtId="178" fontId="32" fillId="6" borderId="419" xfId="2" applyNumberFormat="1" applyFont="1" applyFill="1" applyBorder="1" applyAlignment="1">
      <alignment horizontal="center" vertical="center"/>
    </xf>
    <xf numFmtId="187" fontId="32" fillId="0" borderId="419" xfId="2" applyNumberFormat="1" applyFont="1" applyFill="1" applyBorder="1" applyAlignment="1">
      <alignment horizontal="center" vertical="center"/>
    </xf>
    <xf numFmtId="178" fontId="32" fillId="6" borderId="423" xfId="2" applyNumberFormat="1" applyFont="1" applyFill="1" applyBorder="1" applyAlignment="1">
      <alignment horizontal="center" vertical="center"/>
    </xf>
    <xf numFmtId="178" fontId="32" fillId="6" borderId="424" xfId="2" applyNumberFormat="1" applyFont="1" applyFill="1" applyBorder="1" applyAlignment="1">
      <alignment horizontal="center" vertical="center"/>
    </xf>
    <xf numFmtId="187" fontId="32" fillId="6" borderId="422" xfId="2" applyNumberFormat="1" applyFont="1" applyFill="1" applyBorder="1" applyAlignment="1">
      <alignment horizontal="center" vertical="center"/>
    </xf>
    <xf numFmtId="187" fontId="32" fillId="6" borderId="435" xfId="2" applyNumberFormat="1" applyFont="1" applyFill="1" applyBorder="1" applyAlignment="1">
      <alignment horizontal="center" vertical="center"/>
    </xf>
    <xf numFmtId="187" fontId="32" fillId="6" borderId="429" xfId="2" applyNumberFormat="1" applyFont="1" applyFill="1" applyBorder="1" applyAlignment="1">
      <alignment horizontal="center" vertical="center"/>
    </xf>
    <xf numFmtId="183" fontId="32" fillId="6" borderId="423" xfId="2" applyNumberFormat="1" applyFont="1" applyFill="1" applyBorder="1" applyAlignment="1">
      <alignment horizontal="center" vertical="center"/>
    </xf>
    <xf numFmtId="183" fontId="32" fillId="6" borderId="422" xfId="2" applyNumberFormat="1" applyFont="1" applyFill="1" applyBorder="1" applyAlignment="1">
      <alignment horizontal="center" vertical="center"/>
    </xf>
    <xf numFmtId="183" fontId="32" fillId="6" borderId="421" xfId="2" applyNumberFormat="1" applyFont="1" applyFill="1" applyBorder="1" applyAlignment="1">
      <alignment horizontal="center" vertical="center"/>
    </xf>
    <xf numFmtId="183" fontId="32" fillId="0" borderId="436" xfId="0" applyNumberFormat="1" applyFont="1" applyBorder="1" applyAlignment="1">
      <alignment horizontal="center" vertical="center"/>
    </xf>
    <xf numFmtId="183" fontId="32" fillId="6" borderId="435" xfId="2" applyNumberFormat="1" applyFont="1" applyFill="1" applyBorder="1" applyAlignment="1">
      <alignment horizontal="center" vertical="center"/>
    </xf>
    <xf numFmtId="183" fontId="32" fillId="87" borderId="423" xfId="0" applyNumberFormat="1" applyFont="1" applyFill="1" applyBorder="1" applyAlignment="1">
      <alignment horizontal="center" vertical="center"/>
    </xf>
    <xf numFmtId="183" fontId="32" fillId="0" borderId="421" xfId="0" applyNumberFormat="1" applyFont="1" applyBorder="1" applyAlignment="1">
      <alignment horizontal="center" vertical="center"/>
    </xf>
    <xf numFmtId="185" fontId="32" fillId="0" borderId="435" xfId="0" applyNumberFormat="1" applyFont="1" applyFill="1" applyBorder="1" applyAlignment="1">
      <alignment horizontal="center" vertical="center"/>
    </xf>
    <xf numFmtId="2" fontId="32" fillId="0" borderId="423" xfId="0" applyNumberFormat="1" applyFont="1" applyFill="1" applyBorder="1" applyAlignment="1">
      <alignment horizontal="center" vertical="center"/>
    </xf>
    <xf numFmtId="185" fontId="32" fillId="0" borderId="423" xfId="0" applyNumberFormat="1" applyFont="1" applyFill="1" applyBorder="1" applyAlignment="1">
      <alignment horizontal="center" vertical="center"/>
    </xf>
    <xf numFmtId="2" fontId="24" fillId="0" borderId="421" xfId="0" applyNumberFormat="1" applyFont="1" applyFill="1" applyBorder="1" applyAlignment="1">
      <alignment horizontal="center" vertical="center"/>
    </xf>
    <xf numFmtId="187" fontId="32" fillId="6" borderId="437" xfId="2" applyNumberFormat="1" applyFont="1" applyFill="1" applyBorder="1" applyAlignment="1">
      <alignment horizontal="center" vertical="center"/>
    </xf>
    <xf numFmtId="183" fontId="32" fillId="6" borderId="438" xfId="2" applyNumberFormat="1" applyFont="1" applyFill="1" applyBorder="1" applyAlignment="1">
      <alignment horizontal="center" vertical="center"/>
    </xf>
    <xf numFmtId="178" fontId="32" fillId="6" borderId="439" xfId="0" applyNumberFormat="1" applyFont="1" applyFill="1" applyBorder="1" applyAlignment="1">
      <alignment horizontal="center" vertical="center"/>
    </xf>
    <xf numFmtId="187" fontId="32" fillId="6" borderId="436" xfId="0" applyNumberFormat="1" applyFont="1" applyFill="1" applyBorder="1" applyAlignment="1">
      <alignment horizontal="center" vertical="center"/>
    </xf>
    <xf numFmtId="226" fontId="32" fillId="6" borderId="438" xfId="2" applyNumberFormat="1" applyFont="1" applyFill="1" applyBorder="1" applyAlignment="1">
      <alignment horizontal="center" vertical="center"/>
    </xf>
    <xf numFmtId="226" fontId="32" fillId="0" borderId="423" xfId="2" applyNumberFormat="1" applyFont="1" applyFill="1" applyBorder="1" applyAlignment="1">
      <alignment horizontal="center" vertical="center"/>
    </xf>
    <xf numFmtId="187" fontId="32" fillId="0" borderId="421" xfId="2" applyNumberFormat="1" applyFont="1" applyFill="1" applyBorder="1" applyAlignment="1">
      <alignment horizontal="center" vertical="center"/>
    </xf>
    <xf numFmtId="223" fontId="135" fillId="6" borderId="424" xfId="0" applyNumberFormat="1" applyFont="1" applyFill="1" applyBorder="1" applyAlignment="1">
      <alignment horizontal="center" vertical="center"/>
    </xf>
    <xf numFmtId="3" fontId="32" fillId="0" borderId="419" xfId="0" applyNumberFormat="1" applyFont="1" applyBorder="1" applyAlignment="1">
      <alignment horizontal="center" vertical="center"/>
    </xf>
    <xf numFmtId="2" fontId="32" fillId="0" borderId="419" xfId="0" applyNumberFormat="1" applyFont="1" applyBorder="1" applyAlignment="1">
      <alignment horizontal="center" vertical="center"/>
    </xf>
    <xf numFmtId="2" fontId="32" fillId="0" borderId="422" xfId="0" applyNumberFormat="1" applyFont="1" applyBorder="1" applyAlignment="1">
      <alignment horizontal="center" vertical="center"/>
    </xf>
    <xf numFmtId="4" fontId="32" fillId="0" borderId="421" xfId="0" applyNumberFormat="1" applyFont="1" applyBorder="1" applyAlignment="1">
      <alignment horizontal="center" vertical="center"/>
    </xf>
    <xf numFmtId="2" fontId="24" fillId="0" borderId="419" xfId="0" applyNumberFormat="1" applyFont="1" applyBorder="1" applyAlignment="1">
      <alignment horizontal="center" vertical="center"/>
    </xf>
    <xf numFmtId="2" fontId="24" fillId="0" borderId="419" xfId="0" applyNumberFormat="1" applyFont="1" applyFill="1" applyBorder="1" applyAlignment="1">
      <alignment horizontal="center" vertical="center"/>
    </xf>
    <xf numFmtId="187" fontId="32" fillId="0" borderId="419" xfId="0" applyNumberFormat="1" applyFont="1" applyBorder="1" applyAlignment="1">
      <alignment horizontal="center" vertical="center"/>
    </xf>
    <xf numFmtId="2" fontId="24" fillId="0" borderId="423" xfId="0" applyNumberFormat="1" applyFont="1" applyBorder="1" applyAlignment="1">
      <alignment horizontal="center" vertical="center"/>
    </xf>
    <xf numFmtId="2" fontId="24" fillId="10" borderId="421" xfId="0" applyNumberFormat="1" applyFont="1" applyFill="1" applyBorder="1" applyAlignment="1">
      <alignment horizontal="center" vertical="center"/>
    </xf>
    <xf numFmtId="1" fontId="32" fillId="0" borderId="420" xfId="0" applyNumberFormat="1" applyFont="1" applyFill="1" applyBorder="1" applyAlignment="1">
      <alignment horizontal="center" vertical="center"/>
    </xf>
    <xf numFmtId="2" fontId="32" fillId="0" borderId="419" xfId="0" applyNumberFormat="1" applyFont="1" applyFill="1" applyBorder="1" applyAlignment="1">
      <alignment horizontal="center" vertical="center"/>
    </xf>
    <xf numFmtId="1" fontId="32" fillId="0" borderId="419" xfId="0" applyNumberFormat="1" applyFont="1" applyFill="1" applyBorder="1" applyAlignment="1">
      <alignment horizontal="center" vertical="center"/>
    </xf>
    <xf numFmtId="176" fontId="32" fillId="0" borderId="419" xfId="0" applyNumberFormat="1" applyFont="1" applyFill="1" applyBorder="1" applyAlignment="1">
      <alignment horizontal="center" vertical="center"/>
    </xf>
    <xf numFmtId="176" fontId="32" fillId="0" borderId="421" xfId="0" applyNumberFormat="1" applyFont="1" applyFill="1" applyBorder="1" applyAlignment="1">
      <alignment horizontal="center" vertical="center"/>
    </xf>
    <xf numFmtId="2" fontId="32" fillId="0" borderId="420" xfId="0" applyNumberFormat="1" applyFont="1" applyBorder="1" applyAlignment="1">
      <alignment horizontal="center" vertical="center"/>
    </xf>
    <xf numFmtId="177" fontId="32" fillId="0" borderId="419" xfId="0" applyNumberFormat="1" applyFont="1" applyBorder="1" applyAlignment="1">
      <alignment horizontal="center" vertical="center"/>
    </xf>
    <xf numFmtId="2" fontId="32" fillId="0" borderId="421" xfId="0" applyNumberFormat="1" applyFont="1" applyBorder="1" applyAlignment="1">
      <alignment horizontal="center" vertical="center"/>
    </xf>
    <xf numFmtId="2" fontId="32" fillId="0" borderId="435" xfId="0" applyNumberFormat="1" applyFont="1" applyFill="1" applyBorder="1" applyAlignment="1">
      <alignment horizontal="center" vertical="center"/>
    </xf>
    <xf numFmtId="3" fontId="32" fillId="0" borderId="424" xfId="0" applyNumberFormat="1" applyFont="1" applyFill="1" applyBorder="1" applyAlignment="1">
      <alignment horizontal="center" vertical="center"/>
    </xf>
    <xf numFmtId="3" fontId="32" fillId="0" borderId="420" xfId="0" applyNumberFormat="1" applyFont="1" applyBorder="1" applyAlignment="1">
      <alignment horizontal="center" vertical="center"/>
    </xf>
    <xf numFmtId="3" fontId="32" fillId="0" borderId="423" xfId="0" applyNumberFormat="1" applyFont="1" applyBorder="1" applyAlignment="1">
      <alignment horizontal="center" vertical="center"/>
    </xf>
    <xf numFmtId="3" fontId="32" fillId="0" borderId="421" xfId="0" applyNumberFormat="1" applyFont="1" applyBorder="1" applyAlignment="1">
      <alignment horizontal="center" vertical="center"/>
    </xf>
    <xf numFmtId="223" fontId="135" fillId="10" borderId="424" xfId="0" applyNumberFormat="1" applyFont="1" applyFill="1" applyBorder="1" applyAlignment="1">
      <alignment horizontal="center" vertical="center"/>
    </xf>
    <xf numFmtId="187" fontId="32" fillId="0" borderId="419" xfId="2" applyNumberFormat="1" applyFont="1" applyBorder="1" applyAlignment="1">
      <alignment horizontal="center" vertical="center"/>
    </xf>
    <xf numFmtId="226" fontId="32" fillId="0" borderId="419" xfId="2" applyNumberFormat="1" applyFont="1" applyBorder="1" applyAlignment="1">
      <alignment horizontal="center" vertical="center"/>
    </xf>
    <xf numFmtId="226" fontId="32" fillId="0" borderId="423" xfId="2" applyNumberFormat="1" applyFont="1" applyBorder="1" applyAlignment="1">
      <alignment horizontal="center" vertical="center"/>
    </xf>
    <xf numFmtId="226" fontId="32" fillId="0" borderId="422" xfId="2" applyNumberFormat="1" applyFont="1" applyBorder="1" applyAlignment="1">
      <alignment horizontal="center" vertical="center"/>
    </xf>
    <xf numFmtId="226" fontId="32" fillId="0" borderId="421" xfId="2" applyNumberFormat="1" applyFont="1" applyBorder="1" applyAlignment="1">
      <alignment horizontal="center" vertical="center"/>
    </xf>
    <xf numFmtId="2" fontId="32" fillId="4" borderId="422" xfId="0" applyNumberFormat="1" applyFont="1" applyFill="1" applyBorder="1" applyAlignment="1">
      <alignment horizontal="center" vertical="center"/>
    </xf>
    <xf numFmtId="2" fontId="32" fillId="0" borderId="420" xfId="0" applyNumberFormat="1" applyFont="1" applyFill="1" applyBorder="1" applyAlignment="1">
      <alignment horizontal="center" vertical="center"/>
    </xf>
    <xf numFmtId="226" fontId="32" fillId="6" borderId="419" xfId="2" applyNumberFormat="1" applyFont="1" applyFill="1" applyBorder="1" applyAlignment="1">
      <alignment horizontal="center" vertical="center"/>
    </xf>
    <xf numFmtId="226" fontId="24" fillId="6" borderId="419" xfId="2" applyNumberFormat="1" applyFont="1" applyFill="1" applyBorder="1" applyAlignment="1">
      <alignment horizontal="center" vertical="center"/>
    </xf>
    <xf numFmtId="2" fontId="32" fillId="10" borderId="421" xfId="0" applyNumberFormat="1" applyFont="1" applyFill="1" applyBorder="1" applyAlignment="1">
      <alignment horizontal="center" vertical="center"/>
    </xf>
    <xf numFmtId="178" fontId="32" fillId="0" borderId="423" xfId="0" applyNumberFormat="1" applyFont="1" applyFill="1" applyBorder="1" applyAlignment="1">
      <alignment horizontal="center" vertical="center"/>
    </xf>
    <xf numFmtId="226" fontId="32" fillId="6" borderId="436" xfId="2" applyNumberFormat="1" applyFont="1" applyFill="1" applyBorder="1" applyAlignment="1">
      <alignment horizontal="center" vertical="center"/>
    </xf>
    <xf numFmtId="187" fontId="32" fillId="0" borderId="420" xfId="2" applyNumberFormat="1" applyFont="1" applyFill="1" applyBorder="1" applyAlignment="1">
      <alignment horizontal="center" vertical="center"/>
    </xf>
    <xf numFmtId="187" fontId="32" fillId="0" borderId="435" xfId="2" applyNumberFormat="1" applyFont="1" applyFill="1" applyBorder="1" applyAlignment="1">
      <alignment horizontal="center" vertical="center"/>
    </xf>
    <xf numFmtId="226" fontId="32" fillId="0" borderId="440" xfId="2" applyNumberFormat="1" applyFont="1" applyBorder="1" applyAlignment="1">
      <alignment horizontal="center" vertical="center"/>
    </xf>
    <xf numFmtId="187" fontId="32" fillId="0" borderId="437" xfId="2" applyNumberFormat="1" applyFont="1" applyBorder="1" applyAlignment="1">
      <alignment horizontal="center" vertical="center"/>
    </xf>
    <xf numFmtId="226" fontId="32" fillId="0" borderId="438" xfId="2" applyNumberFormat="1" applyFont="1" applyBorder="1" applyAlignment="1">
      <alignment horizontal="center" vertical="center"/>
    </xf>
    <xf numFmtId="187" fontId="32" fillId="0" borderId="441" xfId="2" applyNumberFormat="1" applyFont="1" applyBorder="1" applyAlignment="1">
      <alignment horizontal="center" vertical="center"/>
    </xf>
    <xf numFmtId="187" fontId="32" fillId="0" borderId="421" xfId="2" applyNumberFormat="1" applyFont="1" applyBorder="1" applyAlignment="1">
      <alignment horizontal="center" vertical="center"/>
    </xf>
    <xf numFmtId="223" fontId="32" fillId="0" borderId="424" xfId="2" applyNumberFormat="1" applyFont="1" applyBorder="1" applyAlignment="1">
      <alignment horizontal="center" vertical="center"/>
    </xf>
    <xf numFmtId="187" fontId="32" fillId="0" borderId="422" xfId="2" applyNumberFormat="1" applyFont="1" applyBorder="1" applyAlignment="1">
      <alignment horizontal="center" vertical="center"/>
    </xf>
    <xf numFmtId="226" fontId="32" fillId="0" borderId="420" xfId="2" applyNumberFormat="1" applyFont="1" applyBorder="1" applyAlignment="1">
      <alignment horizontal="center" vertical="center"/>
    </xf>
    <xf numFmtId="226" fontId="32" fillId="4" borderId="422" xfId="2" applyNumberFormat="1" applyFont="1" applyFill="1" applyBorder="1" applyAlignment="1">
      <alignment horizontal="center" vertical="center"/>
    </xf>
    <xf numFmtId="2" fontId="32" fillId="4" borderId="419" xfId="0" applyNumberFormat="1" applyFont="1" applyFill="1" applyBorder="1" applyAlignment="1">
      <alignment horizontal="center" vertical="center"/>
    </xf>
    <xf numFmtId="226" fontId="32" fillId="4" borderId="419" xfId="2" applyNumberFormat="1" applyFont="1" applyFill="1" applyBorder="1" applyAlignment="1">
      <alignment horizontal="center" vertical="center"/>
    </xf>
    <xf numFmtId="2" fontId="32" fillId="0" borderId="421" xfId="0" applyNumberFormat="1" applyFont="1" applyFill="1" applyBorder="1" applyAlignment="1">
      <alignment horizontal="center" vertical="center"/>
    </xf>
    <xf numFmtId="185" fontId="32" fillId="0" borderId="422" xfId="0" applyNumberFormat="1" applyFont="1" applyFill="1" applyBorder="1" applyAlignment="1">
      <alignment horizontal="center" vertical="center"/>
    </xf>
    <xf numFmtId="185" fontId="32" fillId="0" borderId="419" xfId="0" applyNumberFormat="1" applyFont="1" applyFill="1" applyBorder="1" applyAlignment="1">
      <alignment horizontal="center" vertical="center"/>
    </xf>
    <xf numFmtId="187" fontId="32" fillId="0" borderId="423" xfId="2" applyNumberFormat="1" applyFont="1" applyFill="1" applyBorder="1" applyAlignment="1">
      <alignment horizontal="center" vertical="center"/>
    </xf>
    <xf numFmtId="187" fontId="32" fillId="0" borderId="423" xfId="2" applyNumberFormat="1" applyFont="1" applyBorder="1" applyAlignment="1">
      <alignment horizontal="center" vertical="center"/>
    </xf>
    <xf numFmtId="38" fontId="135" fillId="0" borderId="424" xfId="2" applyNumberFormat="1" applyFont="1" applyBorder="1" applyAlignment="1">
      <alignment horizontal="center" vertical="center"/>
    </xf>
    <xf numFmtId="177" fontId="24" fillId="6" borderId="315" xfId="0" applyNumberFormat="1" applyFont="1" applyFill="1" applyBorder="1" applyAlignment="1">
      <alignment horizontal="center" vertical="center"/>
    </xf>
    <xf numFmtId="177" fontId="24" fillId="6" borderId="415" xfId="0" applyNumberFormat="1" applyFont="1" applyFill="1" applyBorder="1" applyAlignment="1">
      <alignment horizontal="center" vertical="center"/>
    </xf>
    <xf numFmtId="183" fontId="138" fillId="110" borderId="417" xfId="2" applyNumberFormat="1" applyFont="1" applyFill="1" applyBorder="1" applyAlignment="1">
      <alignment horizontal="center" vertical="center"/>
    </xf>
    <xf numFmtId="183" fontId="143" fillId="0" borderId="22" xfId="2" applyNumberFormat="1" applyFont="1" applyFill="1" applyBorder="1" applyAlignment="1">
      <alignment horizontal="center" vertical="center"/>
    </xf>
    <xf numFmtId="4" fontId="143" fillId="6" borderId="419" xfId="2" applyNumberFormat="1" applyFont="1" applyFill="1" applyBorder="1" applyAlignment="1">
      <alignment horizontal="center" vertical="center"/>
    </xf>
    <xf numFmtId="2" fontId="32" fillId="3" borderId="419" xfId="0" applyNumberFormat="1" applyFont="1" applyFill="1" applyBorder="1" applyAlignment="1">
      <alignment horizontal="center" vertical="center"/>
    </xf>
    <xf numFmtId="2" fontId="24" fillId="4" borderId="421" xfId="0" applyNumberFormat="1" applyFont="1" applyFill="1" applyBorder="1" applyAlignment="1">
      <alignment horizontal="center" vertical="center"/>
    </xf>
    <xf numFmtId="3" fontId="32" fillId="0" borderId="436" xfId="0" applyNumberFormat="1" applyFont="1" applyBorder="1" applyAlignment="1">
      <alignment horizontal="center" vertical="center"/>
    </xf>
    <xf numFmtId="178" fontId="138" fillId="110" borderId="392" xfId="0" applyNumberFormat="1" applyFont="1" applyFill="1" applyBorder="1" applyAlignment="1">
      <alignment horizontal="center" vertical="center"/>
    </xf>
    <xf numFmtId="181" fontId="32" fillId="0" borderId="22" xfId="2" applyNumberFormat="1" applyFont="1" applyBorder="1" applyAlignment="1">
      <alignment horizontal="center" vertical="center"/>
    </xf>
    <xf numFmtId="0" fontId="138" fillId="110" borderId="107" xfId="0" applyFont="1" applyFill="1" applyBorder="1" applyAlignment="1">
      <alignment horizontal="center" vertical="center"/>
    </xf>
    <xf numFmtId="0" fontId="138" fillId="110" borderId="356" xfId="0" applyFont="1" applyFill="1" applyBorder="1" applyAlignment="1">
      <alignment horizontal="center" vertical="center"/>
    </xf>
    <xf numFmtId="178" fontId="29" fillId="3" borderId="230" xfId="0" applyNumberFormat="1" applyFont="1" applyFill="1" applyBorder="1" applyAlignment="1">
      <alignment horizontal="center" vertical="center"/>
    </xf>
    <xf numFmtId="178" fontId="29" fillId="3" borderId="51" xfId="0" applyNumberFormat="1" applyFont="1" applyFill="1" applyBorder="1" applyAlignment="1">
      <alignment horizontal="center" vertical="center"/>
    </xf>
    <xf numFmtId="178" fontId="29" fillId="3" borderId="175" xfId="0" applyNumberFormat="1" applyFont="1" applyFill="1" applyBorder="1" applyAlignment="1">
      <alignment horizontal="center" vertical="center"/>
    </xf>
    <xf numFmtId="2" fontId="32" fillId="0" borderId="358" xfId="0" applyNumberFormat="1" applyFont="1" applyBorder="1" applyAlignment="1">
      <alignment horizontal="center" vertical="center"/>
    </xf>
    <xf numFmtId="2" fontId="138" fillId="110" borderId="442" xfId="0" applyNumberFormat="1" applyFont="1" applyFill="1" applyBorder="1" applyAlignment="1">
      <alignment horizontal="center" vertical="center"/>
    </xf>
    <xf numFmtId="2" fontId="138" fillId="110" borderId="393" xfId="0" applyNumberFormat="1" applyFont="1" applyFill="1" applyBorder="1" applyAlignment="1">
      <alignment horizontal="center" vertical="center"/>
    </xf>
    <xf numFmtId="3" fontId="142" fillId="6" borderId="399" xfId="2" applyNumberFormat="1" applyFont="1" applyFill="1" applyBorder="1" applyAlignment="1">
      <alignment horizontal="center" vertical="center"/>
    </xf>
    <xf numFmtId="223" fontId="32" fillId="10" borderId="4" xfId="0" applyNumberFormat="1" applyFont="1" applyFill="1" applyBorder="1" applyAlignment="1">
      <alignment horizontal="center" vertical="center"/>
    </xf>
    <xf numFmtId="0" fontId="138" fillId="110" borderId="392" xfId="0" applyFont="1" applyFill="1" applyBorder="1" applyAlignment="1">
      <alignment horizontal="center" vertical="center" wrapText="1"/>
    </xf>
    <xf numFmtId="0" fontId="138" fillId="110" borderId="357" xfId="0" applyFont="1" applyFill="1" applyBorder="1" applyAlignment="1">
      <alignment horizontal="center" vertical="center" wrapText="1"/>
    </xf>
    <xf numFmtId="2" fontId="138" fillId="110" borderId="400" xfId="0" applyNumberFormat="1" applyFont="1" applyFill="1" applyBorder="1" applyAlignment="1">
      <alignment horizontal="center" vertical="center"/>
    </xf>
    <xf numFmtId="2" fontId="138" fillId="110" borderId="315" xfId="0" applyNumberFormat="1" applyFont="1" applyFill="1" applyBorder="1" applyAlignment="1">
      <alignment horizontal="center" vertical="center"/>
    </xf>
    <xf numFmtId="183" fontId="24" fillId="0" borderId="315" xfId="2" applyNumberFormat="1" applyFont="1" applyFill="1" applyBorder="1" applyAlignment="1">
      <alignment horizontal="center" vertical="center"/>
    </xf>
    <xf numFmtId="183" fontId="24" fillId="6" borderId="392" xfId="2" applyNumberFormat="1" applyFont="1" applyFill="1" applyBorder="1" applyAlignment="1">
      <alignment horizontal="center" vertical="center" wrapText="1"/>
    </xf>
    <xf numFmtId="2" fontId="138" fillId="110" borderId="392" xfId="0" applyNumberFormat="1" applyFont="1" applyFill="1" applyBorder="1" applyAlignment="1">
      <alignment horizontal="center" vertical="center"/>
    </xf>
    <xf numFmtId="183" fontId="142" fillId="0" borderId="18" xfId="2" applyNumberFormat="1" applyFont="1" applyFill="1" applyBorder="1" applyAlignment="1">
      <alignment horizontal="center" vertical="center"/>
    </xf>
    <xf numFmtId="227" fontId="142" fillId="6" borderId="419" xfId="2" applyNumberFormat="1" applyFont="1" applyFill="1" applyBorder="1" applyAlignment="1">
      <alignment horizontal="center" vertical="center"/>
    </xf>
    <xf numFmtId="183" fontId="143" fillId="0" borderId="419" xfId="2" applyNumberFormat="1" applyFont="1" applyFill="1" applyBorder="1" applyAlignment="1">
      <alignment horizontal="center" vertical="center"/>
    </xf>
    <xf numFmtId="3" fontId="24" fillId="6" borderId="419" xfId="2" applyNumberFormat="1" applyFont="1" applyFill="1" applyBorder="1" applyAlignment="1">
      <alignment horizontal="center" vertical="center"/>
    </xf>
    <xf numFmtId="187" fontId="32" fillId="6" borderId="436" xfId="2" applyNumberFormat="1" applyFont="1" applyFill="1" applyBorder="1" applyAlignment="1">
      <alignment horizontal="center" vertical="center"/>
    </xf>
    <xf numFmtId="4" fontId="32" fillId="6" borderId="196" xfId="2" applyNumberFormat="1" applyFont="1" applyFill="1" applyBorder="1" applyAlignment="1">
      <alignment horizontal="center" vertical="center"/>
    </xf>
    <xf numFmtId="183" fontId="32" fillId="6" borderId="436" xfId="2" applyNumberFormat="1" applyFont="1" applyFill="1" applyBorder="1" applyAlignment="1">
      <alignment horizontal="center" vertical="center"/>
    </xf>
    <xf numFmtId="223" fontId="135" fillId="10" borderId="417" xfId="0" applyNumberFormat="1" applyFont="1" applyFill="1" applyBorder="1" applyAlignment="1">
      <alignment horizontal="center" vertical="center"/>
    </xf>
    <xf numFmtId="187" fontId="32" fillId="0" borderId="428" xfId="2" applyNumberFormat="1" applyFont="1" applyBorder="1" applyAlignment="1">
      <alignment horizontal="center" vertical="center"/>
    </xf>
    <xf numFmtId="187" fontId="32" fillId="0" borderId="429" xfId="2" applyNumberFormat="1" applyFont="1" applyBorder="1" applyAlignment="1">
      <alignment horizontal="center" vertical="center"/>
    </xf>
    <xf numFmtId="183" fontId="24" fillId="0" borderId="315" xfId="0" applyNumberFormat="1" applyFont="1" applyBorder="1" applyAlignment="1">
      <alignment horizontal="center" vertical="center"/>
    </xf>
    <xf numFmtId="9" fontId="143" fillId="0" borderId="49" xfId="2" applyNumberFormat="1" applyFont="1" applyFill="1" applyBorder="1" applyAlignment="1">
      <alignment horizontal="center" vertical="center"/>
    </xf>
    <xf numFmtId="9" fontId="143" fillId="0" borderId="4" xfId="2" applyNumberFormat="1" applyFont="1" applyFill="1" applyBorder="1" applyAlignment="1">
      <alignment horizontal="center" vertical="center"/>
    </xf>
    <xf numFmtId="38" fontId="32" fillId="6" borderId="356" xfId="2" applyNumberFormat="1" applyFont="1" applyFill="1" applyBorder="1" applyAlignment="1">
      <alignment horizontal="center" vertical="center"/>
    </xf>
    <xf numFmtId="38" fontId="32" fillId="6" borderId="393" xfId="2" applyNumberFormat="1" applyFont="1" applyFill="1" applyBorder="1" applyAlignment="1">
      <alignment horizontal="center" vertical="center"/>
    </xf>
    <xf numFmtId="38" fontId="32" fillId="10" borderId="400" xfId="2" applyNumberFormat="1" applyFont="1" applyFill="1" applyBorder="1" applyAlignment="1">
      <alignment horizontal="center" vertical="center"/>
    </xf>
    <xf numFmtId="38" fontId="32" fillId="0" borderId="400" xfId="2" applyNumberFormat="1" applyFont="1" applyBorder="1" applyAlignment="1">
      <alignment horizontal="center" vertical="center"/>
    </xf>
    <xf numFmtId="38" fontId="32" fillId="0" borderId="24" xfId="2" applyNumberFormat="1" applyFont="1" applyBorder="1" applyAlignment="1">
      <alignment horizontal="center" vertical="center"/>
    </xf>
    <xf numFmtId="38" fontId="32" fillId="10" borderId="359" xfId="2" applyNumberFormat="1" applyFont="1" applyFill="1" applyBorder="1" applyAlignment="1">
      <alignment horizontal="center" vertical="center"/>
    </xf>
    <xf numFmtId="38" fontId="32" fillId="10" borderId="9" xfId="2" applyNumberFormat="1" applyFont="1" applyFill="1" applyBorder="1" applyAlignment="1">
      <alignment horizontal="center" vertical="center"/>
    </xf>
    <xf numFmtId="183" fontId="32" fillId="10" borderId="390" xfId="2" applyNumberFormat="1" applyFont="1" applyFill="1" applyBorder="1" applyAlignment="1">
      <alignment horizontal="center" vertical="center"/>
    </xf>
    <xf numFmtId="38" fontId="32" fillId="10" borderId="30" xfId="2" applyNumberFormat="1" applyFont="1" applyFill="1" applyBorder="1" applyAlignment="1">
      <alignment horizontal="center" vertical="center"/>
    </xf>
    <xf numFmtId="0" fontId="32" fillId="10" borderId="390" xfId="2" applyNumberFormat="1" applyFont="1" applyFill="1" applyBorder="1" applyAlignment="1">
      <alignment vertical="center"/>
    </xf>
    <xf numFmtId="223" fontId="32" fillId="0" borderId="390" xfId="2" applyNumberFormat="1" applyFont="1" applyFill="1" applyBorder="1" applyAlignment="1">
      <alignment horizontal="center" vertical="center"/>
    </xf>
    <xf numFmtId="38" fontId="32" fillId="10" borderId="400" xfId="2" applyNumberFormat="1" applyFont="1" applyFill="1" applyBorder="1" applyAlignment="1">
      <alignment vertical="center"/>
    </xf>
    <xf numFmtId="223" fontId="32" fillId="0" borderId="30" xfId="2" applyNumberFormat="1" applyFont="1" applyFill="1" applyBorder="1" applyAlignment="1">
      <alignment horizontal="center" vertical="center"/>
    </xf>
    <xf numFmtId="187" fontId="32" fillId="10" borderId="30" xfId="2" applyNumberFormat="1" applyFont="1" applyFill="1" applyBorder="1" applyAlignment="1">
      <alignment horizontal="center" vertical="center"/>
    </xf>
    <xf numFmtId="38" fontId="32" fillId="6" borderId="400" xfId="2" applyNumberFormat="1" applyFont="1" applyFill="1" applyBorder="1" applyAlignment="1">
      <alignment horizontal="center" vertical="center"/>
    </xf>
    <xf numFmtId="187" fontId="32" fillId="10" borderId="359" xfId="2" applyNumberFormat="1" applyFont="1" applyFill="1" applyBorder="1" applyAlignment="1">
      <alignment horizontal="center" vertical="center"/>
    </xf>
    <xf numFmtId="223" fontId="32" fillId="6" borderId="9" xfId="2" applyNumberFormat="1" applyFont="1" applyFill="1" applyBorder="1" applyAlignment="1">
      <alignment horizontal="center" vertical="center"/>
    </xf>
    <xf numFmtId="38" fontId="32" fillId="10" borderId="390" xfId="2" applyNumberFormat="1" applyFont="1" applyFill="1" applyBorder="1" applyAlignment="1">
      <alignment horizontal="center" vertical="center"/>
    </xf>
    <xf numFmtId="223" fontId="32" fillId="6" borderId="30" xfId="2" applyNumberFormat="1" applyFont="1" applyFill="1" applyBorder="1" applyAlignment="1">
      <alignment horizontal="center" vertical="center"/>
    </xf>
    <xf numFmtId="187" fontId="32" fillId="6" borderId="390" xfId="2" applyNumberFormat="1" applyFont="1" applyFill="1" applyBorder="1" applyAlignment="1">
      <alignment horizontal="center" vertical="center"/>
    </xf>
    <xf numFmtId="223" fontId="135" fillId="0" borderId="155" xfId="0" applyNumberFormat="1" applyFont="1" applyBorder="1" applyAlignment="1">
      <alignment horizontal="center" vertical="center"/>
    </xf>
    <xf numFmtId="176" fontId="32" fillId="0" borderId="49" xfId="2" applyNumberFormat="1" applyFont="1" applyBorder="1" applyAlignment="1">
      <alignment horizontal="center" vertical="center"/>
    </xf>
    <xf numFmtId="4" fontId="32" fillId="0" borderId="356" xfId="2" applyNumberFormat="1" applyFont="1" applyBorder="1" applyAlignment="1">
      <alignment horizontal="center" vertical="center"/>
    </xf>
    <xf numFmtId="183" fontId="32" fillId="0" borderId="4" xfId="2" applyNumberFormat="1" applyFont="1" applyBorder="1" applyAlignment="1">
      <alignment horizontal="center" vertical="center"/>
    </xf>
    <xf numFmtId="4" fontId="32" fillId="0" borderId="393" xfId="2" applyNumberFormat="1" applyFont="1" applyBorder="1" applyAlignment="1">
      <alignment horizontal="center" vertical="center"/>
    </xf>
    <xf numFmtId="2" fontId="32" fillId="4" borderId="356" xfId="0" applyNumberFormat="1" applyFont="1" applyFill="1" applyBorder="1" applyAlignment="1">
      <alignment horizontal="center" vertical="center"/>
    </xf>
    <xf numFmtId="4" fontId="32" fillId="0" borderId="112" xfId="2" applyNumberFormat="1" applyFont="1" applyBorder="1" applyAlignment="1">
      <alignment horizontal="center" vertical="center"/>
    </xf>
    <xf numFmtId="3" fontId="32" fillId="0" borderId="4" xfId="2" applyNumberFormat="1" applyFont="1" applyBorder="1" applyAlignment="1">
      <alignment horizontal="center" vertical="center"/>
    </xf>
    <xf numFmtId="178" fontId="32" fillId="0" borderId="393" xfId="2" applyNumberFormat="1" applyFont="1" applyFill="1" applyBorder="1" applyAlignment="1">
      <alignment horizontal="center" vertical="center" wrapText="1"/>
    </xf>
    <xf numFmtId="4" fontId="32" fillId="0" borderId="388" xfId="2" applyNumberFormat="1" applyFont="1" applyBorder="1" applyAlignment="1">
      <alignment horizontal="center" vertical="center"/>
    </xf>
    <xf numFmtId="178" fontId="32" fillId="0" borderId="356" xfId="2" applyNumberFormat="1" applyFont="1" applyBorder="1" applyAlignment="1">
      <alignment horizontal="center" vertical="center"/>
    </xf>
    <xf numFmtId="178" fontId="32" fillId="0" borderId="4" xfId="2" applyNumberFormat="1" applyFont="1" applyBorder="1" applyAlignment="1">
      <alignment horizontal="center" vertical="center"/>
    </xf>
    <xf numFmtId="178" fontId="32" fillId="0" borderId="388" xfId="2" applyNumberFormat="1" applyFont="1" applyBorder="1" applyAlignment="1">
      <alignment horizontal="center" vertical="center"/>
    </xf>
    <xf numFmtId="178" fontId="32" fillId="0" borderId="112" xfId="2" applyNumberFormat="1" applyFont="1" applyBorder="1" applyAlignment="1">
      <alignment horizontal="center" vertical="center"/>
    </xf>
    <xf numFmtId="4" fontId="32" fillId="0" borderId="49" xfId="2" applyNumberFormat="1" applyFont="1" applyBorder="1" applyAlignment="1">
      <alignment horizontal="center" vertical="center"/>
    </xf>
    <xf numFmtId="187" fontId="32" fillId="6" borderId="18" xfId="2" applyNumberFormat="1" applyFont="1" applyFill="1" applyBorder="1" applyAlignment="1">
      <alignment horizontal="center" vertical="center"/>
    </xf>
    <xf numFmtId="4" fontId="32" fillId="0" borderId="389" xfId="0" applyNumberFormat="1" applyFont="1" applyBorder="1" applyAlignment="1">
      <alignment horizontal="center" vertical="center"/>
    </xf>
    <xf numFmtId="187" fontId="32" fillId="10" borderId="400" xfId="2" applyNumberFormat="1" applyFont="1" applyFill="1" applyBorder="1" applyAlignment="1">
      <alignment horizontal="center" vertical="center"/>
    </xf>
    <xf numFmtId="38" fontId="32" fillId="0" borderId="400" xfId="2" applyNumberFormat="1" applyFont="1" applyFill="1" applyBorder="1" applyAlignment="1">
      <alignment horizontal="center" vertical="center"/>
    </xf>
    <xf numFmtId="38" fontId="32" fillId="4" borderId="214" xfId="2" applyNumberFormat="1" applyFont="1" applyFill="1" applyBorder="1" applyAlignment="1">
      <alignment horizontal="center" vertical="center"/>
    </xf>
    <xf numFmtId="38" fontId="32" fillId="10" borderId="24" xfId="2" applyNumberFormat="1" applyFont="1" applyFill="1" applyBorder="1" applyAlignment="1">
      <alignment horizontal="center" vertical="center"/>
    </xf>
    <xf numFmtId="187" fontId="32" fillId="0" borderId="393" xfId="2" applyNumberFormat="1" applyFont="1" applyBorder="1" applyAlignment="1">
      <alignment horizontal="center" vertical="center"/>
    </xf>
    <xf numFmtId="226" fontId="32" fillId="4" borderId="393" xfId="2" applyNumberFormat="1" applyFont="1" applyFill="1" applyBorder="1" applyAlignment="1">
      <alignment horizontal="center" vertical="center"/>
    </xf>
    <xf numFmtId="2" fontId="32" fillId="10" borderId="356" xfId="0" applyNumberFormat="1" applyFont="1" applyFill="1" applyBorder="1" applyAlignment="1">
      <alignment horizontal="center" vertical="center"/>
    </xf>
    <xf numFmtId="187" fontId="32" fillId="0" borderId="4" xfId="2" applyNumberFormat="1" applyFont="1" applyBorder="1" applyAlignment="1">
      <alignment horizontal="center" vertical="center"/>
    </xf>
    <xf numFmtId="226" fontId="32" fillId="0" borderId="388" xfId="2" applyNumberFormat="1" applyFont="1" applyBorder="1" applyAlignment="1">
      <alignment horizontal="center" vertical="center"/>
    </xf>
    <xf numFmtId="226" fontId="32" fillId="0" borderId="116" xfId="2" applyNumberFormat="1" applyFont="1" applyBorder="1" applyAlignment="1">
      <alignment horizontal="center" vertical="center"/>
    </xf>
    <xf numFmtId="226" fontId="24" fillId="0" borderId="392" xfId="2" applyNumberFormat="1" applyFont="1" applyFill="1" applyBorder="1" applyAlignment="1">
      <alignment horizontal="center" vertical="center"/>
    </xf>
    <xf numFmtId="183" fontId="138" fillId="110" borderId="359" xfId="2" applyNumberFormat="1" applyFont="1" applyFill="1" applyBorder="1" applyAlignment="1">
      <alignment horizontal="center" vertical="center"/>
    </xf>
    <xf numFmtId="177" fontId="32" fillId="0" borderId="115" xfId="0" applyNumberFormat="1" applyFont="1" applyBorder="1" applyAlignment="1">
      <alignment horizontal="center" vertical="center"/>
    </xf>
    <xf numFmtId="10" fontId="32" fillId="0" borderId="0" xfId="0" applyNumberFormat="1" applyFont="1" applyFill="1" applyBorder="1" applyAlignment="1">
      <alignment horizontal="center" vertical="center"/>
    </xf>
    <xf numFmtId="183" fontId="32" fillId="0" borderId="0" xfId="0" applyNumberFormat="1" applyFont="1" applyAlignment="1">
      <alignment horizontal="center" vertical="center"/>
    </xf>
    <xf numFmtId="10" fontId="32" fillId="0" borderId="0" xfId="1" applyNumberFormat="1" applyFont="1" applyAlignment="1">
      <alignment horizontal="center" vertical="center"/>
    </xf>
    <xf numFmtId="0" fontId="138" fillId="110" borderId="392" xfId="0" applyFont="1" applyFill="1" applyBorder="1" applyAlignment="1">
      <alignment horizontal="center" vertical="center" wrapText="1"/>
    </xf>
    <xf numFmtId="0" fontId="138" fillId="110" borderId="357" xfId="0" applyFont="1" applyFill="1" applyBorder="1" applyAlignment="1">
      <alignment horizontal="center" vertical="center" wrapText="1"/>
    </xf>
    <xf numFmtId="178" fontId="32" fillId="0" borderId="414" xfId="2" applyNumberFormat="1" applyFont="1" applyFill="1" applyBorder="1" applyAlignment="1">
      <alignment horizontal="center" vertical="center"/>
    </xf>
    <xf numFmtId="187" fontId="32" fillId="0" borderId="435" xfId="2" applyNumberFormat="1" applyFont="1" applyBorder="1" applyAlignment="1">
      <alignment horizontal="center" vertical="center"/>
    </xf>
    <xf numFmtId="183" fontId="24" fillId="0" borderId="412" xfId="2" applyNumberFormat="1" applyFont="1" applyFill="1" applyBorder="1" applyAlignment="1">
      <alignment horizontal="center" vertical="center"/>
    </xf>
    <xf numFmtId="2" fontId="138" fillId="110" borderId="389" xfId="0" applyNumberFormat="1" applyFont="1" applyFill="1" applyBorder="1" applyAlignment="1">
      <alignment horizontal="center" vertical="center"/>
    </xf>
    <xf numFmtId="227" fontId="142" fillId="6" borderId="392" xfId="2" applyNumberFormat="1" applyFont="1" applyFill="1" applyBorder="1" applyAlignment="1">
      <alignment horizontal="center" vertical="center"/>
    </xf>
    <xf numFmtId="3" fontId="143" fillId="6" borderId="22" xfId="2" applyNumberFormat="1" applyFont="1" applyFill="1" applyBorder="1" applyAlignment="1">
      <alignment horizontal="center" vertical="center"/>
    </xf>
    <xf numFmtId="4" fontId="142" fillId="6" borderId="18" xfId="12097" applyNumberFormat="1" applyFont="1" applyFill="1" applyBorder="1" applyAlignment="1">
      <alignment horizontal="center" vertical="center"/>
    </xf>
    <xf numFmtId="4" fontId="142" fillId="6" borderId="392" xfId="12097" applyNumberFormat="1" applyFont="1" applyFill="1" applyBorder="1" applyAlignment="1">
      <alignment horizontal="center" vertical="center"/>
    </xf>
    <xf numFmtId="4" fontId="143" fillId="6" borderId="392" xfId="12097" applyNumberFormat="1" applyFont="1" applyFill="1" applyBorder="1" applyAlignment="1">
      <alignment horizontal="center" vertical="center"/>
    </xf>
    <xf numFmtId="183" fontId="142" fillId="6" borderId="392" xfId="12097" applyNumberFormat="1" applyFont="1" applyFill="1" applyBorder="1" applyAlignment="1">
      <alignment horizontal="center" vertical="center"/>
    </xf>
    <xf numFmtId="183" fontId="138" fillId="110" borderId="422" xfId="2" applyNumberFormat="1" applyFont="1" applyFill="1" applyBorder="1" applyAlignment="1">
      <alignment horizontal="center" vertical="center"/>
    </xf>
    <xf numFmtId="2" fontId="138" fillId="110" borderId="419" xfId="0" applyNumberFormat="1" applyFont="1" applyFill="1" applyBorder="1" applyAlignment="1">
      <alignment horizontal="center" vertical="center"/>
    </xf>
    <xf numFmtId="183" fontId="143" fillId="0" borderId="422" xfId="2" applyNumberFormat="1" applyFont="1" applyFill="1" applyBorder="1" applyAlignment="1">
      <alignment horizontal="center" vertical="center"/>
    </xf>
    <xf numFmtId="183" fontId="143" fillId="0" borderId="420" xfId="2" applyNumberFormat="1" applyFont="1" applyFill="1" applyBorder="1" applyAlignment="1">
      <alignment horizontal="center" vertical="center"/>
    </xf>
    <xf numFmtId="183" fontId="24" fillId="0" borderId="419" xfId="2" applyNumberFormat="1" applyFont="1" applyFill="1" applyBorder="1" applyAlignment="1">
      <alignment horizontal="center" vertical="center"/>
    </xf>
    <xf numFmtId="3" fontId="138" fillId="110" borderId="422" xfId="2" applyNumberFormat="1" applyFont="1" applyFill="1" applyBorder="1" applyAlignment="1">
      <alignment horizontal="center" vertical="center" wrapText="1"/>
    </xf>
    <xf numFmtId="183" fontId="138" fillId="110" borderId="357" xfId="0" applyNumberFormat="1" applyFont="1" applyFill="1" applyBorder="1" applyAlignment="1">
      <alignment horizontal="center" vertical="center"/>
    </xf>
    <xf numFmtId="0" fontId="138" fillId="110" borderId="419" xfId="0" applyFont="1" applyFill="1" applyBorder="1" applyAlignment="1">
      <alignment horizontal="center" vertical="center"/>
    </xf>
    <xf numFmtId="183" fontId="138" fillId="110" borderId="419" xfId="0" applyNumberFormat="1" applyFont="1" applyFill="1" applyBorder="1" applyAlignment="1">
      <alignment horizontal="center" vertical="center"/>
    </xf>
    <xf numFmtId="183" fontId="24" fillId="0" borderId="419" xfId="0" applyNumberFormat="1" applyFont="1" applyBorder="1" applyAlignment="1">
      <alignment horizontal="center" vertical="center"/>
    </xf>
    <xf numFmtId="178" fontId="138" fillId="110" borderId="419" xfId="0" applyNumberFormat="1" applyFont="1" applyFill="1" applyBorder="1" applyAlignment="1">
      <alignment horizontal="center" vertical="center"/>
    </xf>
    <xf numFmtId="183" fontId="24" fillId="0" borderId="389" xfId="0" applyNumberFormat="1" applyFont="1" applyBorder="1" applyAlignment="1">
      <alignment horizontal="center" vertical="center"/>
    </xf>
    <xf numFmtId="183" fontId="138" fillId="110" borderId="356" xfId="0" applyNumberFormat="1" applyFont="1" applyFill="1" applyBorder="1" applyAlignment="1">
      <alignment horizontal="center" vertical="center"/>
    </xf>
    <xf numFmtId="223" fontId="138" fillId="110" borderId="107" xfId="0" applyNumberFormat="1" applyFont="1" applyFill="1" applyBorder="1" applyAlignment="1">
      <alignment horizontal="center" vertical="center"/>
    </xf>
    <xf numFmtId="9" fontId="138" fillId="110" borderId="107" xfId="1" applyNumberFormat="1" applyFont="1" applyFill="1" applyBorder="1" applyAlignment="1">
      <alignment horizontal="center" vertical="center"/>
    </xf>
    <xf numFmtId="223" fontId="135" fillId="10" borderId="37" xfId="0" applyNumberFormat="1" applyFont="1" applyFill="1" applyBorder="1" applyAlignment="1">
      <alignment horizontal="center" vertical="center"/>
    </xf>
    <xf numFmtId="0" fontId="32" fillId="10" borderId="115" xfId="0" applyFont="1" applyFill="1" applyBorder="1">
      <alignment vertical="center"/>
    </xf>
    <xf numFmtId="187" fontId="32" fillId="0" borderId="145" xfId="2" applyNumberFormat="1" applyFont="1" applyFill="1" applyBorder="1" applyAlignment="1">
      <alignment horizontal="center" vertical="center"/>
    </xf>
    <xf numFmtId="226" fontId="32" fillId="0" borderId="22" xfId="2" applyNumberFormat="1" applyFont="1" applyFill="1" applyBorder="1" applyAlignment="1">
      <alignment horizontal="center" vertical="center"/>
    </xf>
    <xf numFmtId="226" fontId="32" fillId="0" borderId="392" xfId="2" applyNumberFormat="1" applyFont="1" applyFill="1" applyBorder="1" applyAlignment="1">
      <alignment horizontal="center" vertical="center"/>
    </xf>
    <xf numFmtId="187" fontId="32" fillId="0" borderId="22" xfId="2" applyNumberFormat="1" applyFont="1" applyFill="1" applyBorder="1" applyAlignment="1">
      <alignment horizontal="center" vertical="center"/>
    </xf>
    <xf numFmtId="0" fontId="138" fillId="110" borderId="48" xfId="0" applyFont="1" applyFill="1" applyBorder="1" applyAlignment="1">
      <alignment horizontal="center" vertical="center"/>
    </xf>
    <xf numFmtId="0" fontId="138" fillId="110" borderId="50" xfId="0" applyFont="1" applyFill="1" applyBorder="1" applyAlignment="1">
      <alignment horizontal="center" vertical="center"/>
    </xf>
    <xf numFmtId="0" fontId="138" fillId="112" borderId="58" xfId="0" applyFont="1" applyFill="1" applyBorder="1" applyAlignment="1">
      <alignment horizontal="center" vertical="center"/>
    </xf>
    <xf numFmtId="0" fontId="138" fillId="112" borderId="99" xfId="0" applyFont="1" applyFill="1" applyBorder="1" applyAlignment="1">
      <alignment horizontal="center" vertical="center"/>
    </xf>
    <xf numFmtId="0" fontId="138" fillId="112" borderId="280" xfId="0" applyFont="1" applyFill="1" applyBorder="1" applyAlignment="1">
      <alignment horizontal="center" vertical="center"/>
    </xf>
    <xf numFmtId="0" fontId="138" fillId="112" borderId="191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138" fillId="110" borderId="394" xfId="0" applyFont="1" applyFill="1" applyBorder="1" applyAlignment="1">
      <alignment horizontal="center" vertical="center"/>
    </xf>
    <xf numFmtId="2" fontId="0" fillId="0" borderId="393" xfId="0" applyNumberFormat="1" applyBorder="1" applyAlignment="1">
      <alignment horizontal="center" vertical="center"/>
    </xf>
    <xf numFmtId="178" fontId="0" fillId="0" borderId="393" xfId="0" applyNumberFormat="1" applyBorder="1" applyAlignment="1">
      <alignment horizontal="center" vertical="center"/>
    </xf>
    <xf numFmtId="183" fontId="0" fillId="0" borderId="393" xfId="0" applyNumberFormat="1" applyBorder="1" applyAlignment="1">
      <alignment horizontal="center" vertical="center"/>
    </xf>
    <xf numFmtId="189" fontId="0" fillId="0" borderId="393" xfId="0" applyNumberFormat="1" applyBorder="1" applyAlignment="1">
      <alignment horizontal="center" vertical="center"/>
    </xf>
    <xf numFmtId="0" fontId="0" fillId="0" borderId="393" xfId="0" applyFill="1" applyBorder="1" applyAlignment="1">
      <alignment horizontal="center" vertical="center"/>
    </xf>
    <xf numFmtId="0" fontId="0" fillId="3" borderId="393" xfId="0" applyFill="1" applyBorder="1" applyAlignment="1">
      <alignment horizontal="center" vertical="center"/>
    </xf>
    <xf numFmtId="41" fontId="0" fillId="3" borderId="393" xfId="2" applyFont="1" applyFill="1" applyBorder="1" applyAlignment="1">
      <alignment horizontal="center" vertical="center"/>
    </xf>
    <xf numFmtId="41" fontId="0" fillId="3" borderId="393" xfId="0" applyNumberFormat="1" applyFill="1" applyBorder="1" applyAlignment="1">
      <alignment horizontal="center" vertical="center"/>
    </xf>
    <xf numFmtId="187" fontId="0" fillId="0" borderId="393" xfId="0" applyNumberFormat="1" applyBorder="1" applyAlignment="1">
      <alignment horizontal="center" vertical="center"/>
    </xf>
    <xf numFmtId="232" fontId="0" fillId="0" borderId="393" xfId="0" applyNumberFormat="1" applyBorder="1" applyAlignment="1">
      <alignment horizontal="center" vertical="center"/>
    </xf>
    <xf numFmtId="183" fontId="32" fillId="3" borderId="315" xfId="2" applyNumberFormat="1" applyFont="1" applyFill="1" applyBorder="1" applyAlignment="1">
      <alignment horizontal="center" vertical="center"/>
    </xf>
    <xf numFmtId="2" fontId="32" fillId="0" borderId="400" xfId="0" applyNumberFormat="1" applyFont="1" applyBorder="1" applyAlignment="1">
      <alignment horizontal="center" vertical="center"/>
    </xf>
    <xf numFmtId="226" fontId="32" fillId="0" borderId="395" xfId="2" applyNumberFormat="1" applyFont="1" applyBorder="1" applyAlignment="1">
      <alignment horizontal="center" vertical="center"/>
    </xf>
    <xf numFmtId="0" fontId="138" fillId="112" borderId="58" xfId="0" applyFont="1" applyFill="1" applyBorder="1" applyAlignment="1">
      <alignment horizontal="center" vertical="center"/>
    </xf>
    <xf numFmtId="0" fontId="138" fillId="112" borderId="191" xfId="0" applyFont="1" applyFill="1" applyBorder="1" applyAlignment="1">
      <alignment horizontal="center" vertical="center"/>
    </xf>
    <xf numFmtId="223" fontId="32" fillId="0" borderId="393" xfId="2" applyNumberFormat="1" applyFont="1" applyBorder="1" applyAlignment="1">
      <alignment horizontal="center" vertical="center"/>
    </xf>
    <xf numFmtId="0" fontId="139" fillId="111" borderId="384" xfId="0" applyFont="1" applyFill="1" applyBorder="1" applyAlignment="1">
      <alignment horizontal="center" vertical="center"/>
    </xf>
    <xf numFmtId="226" fontId="32" fillId="0" borderId="397" xfId="0" applyNumberFormat="1" applyFont="1" applyBorder="1" applyAlignment="1">
      <alignment horizontal="center" vertical="center"/>
    </xf>
    <xf numFmtId="223" fontId="32" fillId="0" borderId="392" xfId="2" applyNumberFormat="1" applyFont="1" applyBorder="1" applyAlignment="1">
      <alignment horizontal="center" vertical="center"/>
    </xf>
    <xf numFmtId="9" fontId="32" fillId="0" borderId="392" xfId="1" applyFont="1" applyBorder="1" applyAlignment="1">
      <alignment horizontal="center" vertical="center"/>
    </xf>
    <xf numFmtId="223" fontId="32" fillId="0" borderId="356" xfId="2" applyNumberFormat="1" applyFont="1" applyBorder="1" applyAlignment="1">
      <alignment horizontal="center" vertical="center"/>
    </xf>
    <xf numFmtId="223" fontId="32" fillId="0" borderId="357" xfId="2" applyNumberFormat="1" applyFont="1" applyBorder="1" applyAlignment="1">
      <alignment horizontal="center" vertical="center"/>
    </xf>
    <xf numFmtId="0" fontId="139" fillId="111" borderId="386" xfId="0" applyFont="1" applyFill="1" applyBorder="1" applyAlignment="1">
      <alignment horizontal="center" vertical="center"/>
    </xf>
    <xf numFmtId="226" fontId="32" fillId="0" borderId="408" xfId="2" applyNumberFormat="1" applyFont="1" applyFill="1" applyBorder="1" applyAlignment="1">
      <alignment horizontal="center" vertical="center"/>
    </xf>
    <xf numFmtId="226" fontId="32" fillId="0" borderId="409" xfId="2" applyNumberFormat="1" applyFont="1" applyFill="1" applyBorder="1" applyAlignment="1">
      <alignment horizontal="center" vertical="center"/>
    </xf>
    <xf numFmtId="226" fontId="32" fillId="0" borderId="404" xfId="2" applyNumberFormat="1" applyFont="1" applyFill="1" applyBorder="1" applyAlignment="1">
      <alignment horizontal="center" vertical="center"/>
    </xf>
    <xf numFmtId="0" fontId="139" fillId="111" borderId="109" xfId="0" applyFont="1" applyFill="1" applyBorder="1" applyAlignment="1">
      <alignment horizontal="center" vertical="center"/>
    </xf>
    <xf numFmtId="187" fontId="32" fillId="0" borderId="17" xfId="2" applyNumberFormat="1" applyFont="1" applyFill="1" applyBorder="1" applyAlignment="1">
      <alignment horizontal="center" vertical="center"/>
    </xf>
    <xf numFmtId="187" fontId="32" fillId="6" borderId="355" xfId="2" applyNumberFormat="1" applyFont="1" applyFill="1" applyBorder="1" applyAlignment="1">
      <alignment horizontal="center" vertical="center"/>
    </xf>
    <xf numFmtId="187" fontId="32" fillId="6" borderId="358" xfId="2" applyNumberFormat="1" applyFont="1" applyFill="1" applyBorder="1" applyAlignment="1">
      <alignment horizontal="center" vertical="center"/>
    </xf>
    <xf numFmtId="187" fontId="32" fillId="10" borderId="4" xfId="2" applyNumberFormat="1" applyFont="1" applyFill="1" applyBorder="1" applyAlignment="1">
      <alignment horizontal="center" vertical="center"/>
    </xf>
    <xf numFmtId="183" fontId="24" fillId="0" borderId="99" xfId="2" applyNumberFormat="1" applyFont="1" applyFill="1" applyBorder="1" applyAlignment="1">
      <alignment horizontal="center" vertical="center"/>
    </xf>
    <xf numFmtId="187" fontId="32" fillId="3" borderId="18" xfId="2" applyNumberFormat="1" applyFont="1" applyFill="1" applyBorder="1" applyAlignment="1">
      <alignment horizontal="center" vertical="center"/>
    </xf>
    <xf numFmtId="0" fontId="139" fillId="111" borderId="28" xfId="0" applyFont="1" applyFill="1" applyBorder="1" applyAlignment="1">
      <alignment horizontal="center" vertical="center"/>
    </xf>
    <xf numFmtId="187" fontId="32" fillId="0" borderId="184" xfId="2" applyNumberFormat="1" applyFont="1" applyFill="1" applyBorder="1" applyAlignment="1">
      <alignment horizontal="center" vertical="center"/>
    </xf>
    <xf numFmtId="187" fontId="32" fillId="0" borderId="185" xfId="2" applyNumberFormat="1" applyFont="1" applyFill="1" applyBorder="1" applyAlignment="1">
      <alignment horizontal="center" vertical="center"/>
    </xf>
    <xf numFmtId="187" fontId="32" fillId="0" borderId="186" xfId="2" applyNumberFormat="1" applyFont="1" applyFill="1" applyBorder="1" applyAlignment="1">
      <alignment horizontal="center" vertical="center"/>
    </xf>
    <xf numFmtId="187" fontId="32" fillId="0" borderId="48" xfId="2" applyNumberFormat="1" applyFont="1" applyFill="1" applyBorder="1" applyAlignment="1">
      <alignment horizontal="center" vertical="center"/>
    </xf>
    <xf numFmtId="187" fontId="32" fillId="6" borderId="50" xfId="2" applyNumberFormat="1" applyFont="1" applyFill="1" applyBorder="1" applyAlignment="1">
      <alignment horizontal="center" vertical="center"/>
    </xf>
    <xf numFmtId="223" fontId="32" fillId="10" borderId="116" xfId="2" applyNumberFormat="1" applyFont="1" applyFill="1" applyBorder="1" applyAlignment="1">
      <alignment horizontal="center" vertical="center"/>
    </xf>
    <xf numFmtId="187" fontId="32" fillId="0" borderId="355" xfId="2" applyNumberFormat="1" applyFont="1" applyFill="1" applyBorder="1" applyAlignment="1">
      <alignment horizontal="center" vertical="center"/>
    </xf>
    <xf numFmtId="187" fontId="32" fillId="0" borderId="358" xfId="2" applyNumberFormat="1" applyFont="1" applyFill="1" applyBorder="1" applyAlignment="1">
      <alignment horizontal="center" vertical="center"/>
    </xf>
    <xf numFmtId="38" fontId="32" fillId="0" borderId="355" xfId="2" applyNumberFormat="1" applyFont="1" applyBorder="1" applyAlignment="1">
      <alignment horizontal="center" vertical="center"/>
    </xf>
    <xf numFmtId="187" fontId="32" fillId="0" borderId="415" xfId="2" applyNumberFormat="1" applyFont="1" applyBorder="1" applyAlignment="1">
      <alignment horizontal="center" vertical="center"/>
    </xf>
    <xf numFmtId="187" fontId="32" fillId="0" borderId="388" xfId="2" applyNumberFormat="1" applyFont="1" applyBorder="1" applyAlignment="1">
      <alignment horizontal="center" vertical="center"/>
    </xf>
    <xf numFmtId="187" fontId="32" fillId="10" borderId="388" xfId="2" applyNumberFormat="1" applyFont="1" applyFill="1" applyBorder="1" applyAlignment="1">
      <alignment horizontal="center" vertical="center"/>
    </xf>
    <xf numFmtId="179" fontId="0" fillId="0" borderId="393" xfId="0" applyNumberFormat="1" applyBorder="1" applyAlignment="1">
      <alignment horizontal="center" vertical="center"/>
    </xf>
    <xf numFmtId="0" fontId="29" fillId="5" borderId="393" xfId="0" applyFont="1" applyFill="1" applyBorder="1" applyAlignment="1">
      <alignment horizontal="center" vertical="center"/>
    </xf>
    <xf numFmtId="228" fontId="24" fillId="0" borderId="291" xfId="2" applyNumberFormat="1" applyFont="1" applyFill="1" applyBorder="1" applyAlignment="1">
      <alignment horizontal="center" vertical="center"/>
    </xf>
    <xf numFmtId="176" fontId="32" fillId="0" borderId="0" xfId="0" applyNumberFormat="1" applyFont="1" applyAlignment="1">
      <alignment horizontal="center" vertical="center"/>
    </xf>
    <xf numFmtId="9" fontId="24" fillId="0" borderId="393" xfId="1" applyFont="1" applyBorder="1" applyAlignment="1">
      <alignment horizontal="center" vertical="center"/>
    </xf>
    <xf numFmtId="0" fontId="138" fillId="110" borderId="392" xfId="0" applyFont="1" applyFill="1" applyBorder="1" applyAlignment="1">
      <alignment horizontal="center" vertical="center" wrapText="1"/>
    </xf>
    <xf numFmtId="0" fontId="138" fillId="110" borderId="357" xfId="0" applyFont="1" applyFill="1" applyBorder="1" applyAlignment="1">
      <alignment horizontal="center" vertical="center" wrapText="1"/>
    </xf>
    <xf numFmtId="187" fontId="135" fillId="0" borderId="417" xfId="0" applyNumberFormat="1" applyFont="1" applyBorder="1" applyAlignment="1">
      <alignment horizontal="center" vertical="center"/>
    </xf>
    <xf numFmtId="178" fontId="32" fillId="0" borderId="420" xfId="2" applyNumberFormat="1" applyFont="1" applyFill="1" applyBorder="1" applyAlignment="1">
      <alignment horizontal="center" vertical="center"/>
    </xf>
    <xf numFmtId="223" fontId="135" fillId="10" borderId="22" xfId="0" applyNumberFormat="1" applyFont="1" applyFill="1" applyBorder="1" applyAlignment="1">
      <alignment horizontal="center" vertical="center"/>
    </xf>
    <xf numFmtId="187" fontId="32" fillId="0" borderId="429" xfId="2" applyNumberFormat="1" applyFont="1" applyFill="1" applyBorder="1" applyAlignment="1">
      <alignment horizontal="center" vertical="center"/>
    </xf>
    <xf numFmtId="187" fontId="32" fillId="0" borderId="436" xfId="2" applyNumberFormat="1" applyFont="1" applyBorder="1" applyAlignment="1">
      <alignment horizontal="center" vertical="center"/>
    </xf>
    <xf numFmtId="4" fontId="24" fillId="6" borderId="412" xfId="2" applyNumberFormat="1" applyFont="1" applyFill="1" applyBorder="1" applyAlignment="1">
      <alignment horizontal="center" vertical="center"/>
    </xf>
    <xf numFmtId="4" fontId="24" fillId="6" borderId="414" xfId="2" applyNumberFormat="1" applyFont="1" applyFill="1" applyBorder="1" applyAlignment="1">
      <alignment horizontal="center" vertical="center"/>
    </xf>
    <xf numFmtId="4" fontId="143" fillId="6" borderId="18" xfId="12097" applyNumberFormat="1" applyFont="1" applyFill="1" applyBorder="1" applyAlignment="1">
      <alignment horizontal="center" vertical="center"/>
    </xf>
    <xf numFmtId="4" fontId="24" fillId="6" borderId="392" xfId="12097" applyNumberFormat="1" applyFont="1" applyFill="1" applyBorder="1" applyAlignment="1">
      <alignment horizontal="center" vertical="center"/>
    </xf>
    <xf numFmtId="183" fontId="24" fillId="0" borderId="422" xfId="2" applyNumberFormat="1" applyFont="1" applyFill="1" applyBorder="1" applyAlignment="1">
      <alignment horizontal="center" vertical="center"/>
    </xf>
    <xf numFmtId="226" fontId="32" fillId="0" borderId="422" xfId="2" applyNumberFormat="1" applyFont="1" applyFill="1" applyBorder="1" applyAlignment="1">
      <alignment horizontal="center" vertical="center"/>
    </xf>
    <xf numFmtId="226" fontId="32" fillId="0" borderId="419" xfId="2" applyNumberFormat="1" applyFont="1" applyFill="1" applyBorder="1" applyAlignment="1">
      <alignment horizontal="center" vertical="center"/>
    </xf>
    <xf numFmtId="187" fontId="32" fillId="0" borderId="436" xfId="2" applyNumberFormat="1" applyFont="1" applyFill="1" applyBorder="1" applyAlignment="1">
      <alignment horizontal="center" vertical="center"/>
    </xf>
    <xf numFmtId="226" fontId="32" fillId="0" borderId="18" xfId="2" applyNumberFormat="1" applyFont="1" applyFill="1" applyBorder="1" applyAlignment="1">
      <alignment horizontal="center" vertical="center"/>
    </xf>
    <xf numFmtId="4" fontId="142" fillId="6" borderId="315" xfId="2" applyNumberFormat="1" applyFont="1" applyFill="1" applyBorder="1" applyAlignment="1">
      <alignment horizontal="center" vertical="center"/>
    </xf>
    <xf numFmtId="4" fontId="143" fillId="6" borderId="315" xfId="2" applyNumberFormat="1" applyFont="1" applyFill="1" applyBorder="1" applyAlignment="1">
      <alignment horizontal="center" vertical="center"/>
    </xf>
    <xf numFmtId="3" fontId="142" fillId="6" borderId="412" xfId="2" applyNumberFormat="1" applyFont="1" applyFill="1" applyBorder="1" applyAlignment="1">
      <alignment horizontal="center" vertical="center"/>
    </xf>
    <xf numFmtId="3" fontId="142" fillId="6" borderId="315" xfId="2" applyNumberFormat="1" applyFont="1" applyFill="1" applyBorder="1" applyAlignment="1">
      <alignment horizontal="center" vertical="center"/>
    </xf>
    <xf numFmtId="3" fontId="143" fillId="6" borderId="315" xfId="2" applyNumberFormat="1" applyFont="1" applyFill="1" applyBorder="1" applyAlignment="1">
      <alignment horizontal="center" vertical="center"/>
    </xf>
    <xf numFmtId="227" fontId="142" fillId="6" borderId="315" xfId="2" applyNumberFormat="1" applyFont="1" applyFill="1" applyBorder="1" applyAlignment="1">
      <alignment horizontal="center" vertical="center"/>
    </xf>
    <xf numFmtId="227" fontId="143" fillId="6" borderId="315" xfId="2" applyNumberFormat="1" applyFont="1" applyFill="1" applyBorder="1" applyAlignment="1">
      <alignment horizontal="center" vertical="center"/>
    </xf>
    <xf numFmtId="183" fontId="142" fillId="0" borderId="315" xfId="2" applyNumberFormat="1" applyFont="1" applyFill="1" applyBorder="1" applyAlignment="1">
      <alignment horizontal="center" vertical="center"/>
    </xf>
    <xf numFmtId="183" fontId="143" fillId="0" borderId="315" xfId="2" applyNumberFormat="1" applyFont="1" applyFill="1" applyBorder="1" applyAlignment="1">
      <alignment horizontal="center" vertical="center"/>
    </xf>
    <xf numFmtId="183" fontId="143" fillId="6" borderId="315" xfId="2" applyNumberFormat="1" applyFont="1" applyFill="1" applyBorder="1" applyAlignment="1">
      <alignment horizontal="center" vertical="center" wrapText="1"/>
    </xf>
    <xf numFmtId="183" fontId="142" fillId="6" borderId="412" xfId="2" applyNumberFormat="1" applyFont="1" applyFill="1" applyBorder="1" applyAlignment="1">
      <alignment horizontal="center" vertical="center" wrapText="1"/>
    </xf>
    <xf numFmtId="183" fontId="142" fillId="6" borderId="315" xfId="2" applyNumberFormat="1" applyFont="1" applyFill="1" applyBorder="1" applyAlignment="1">
      <alignment horizontal="center" vertical="center" wrapText="1"/>
    </xf>
    <xf numFmtId="183" fontId="143" fillId="6" borderId="315" xfId="2" applyNumberFormat="1" applyFont="1" applyFill="1" applyBorder="1" applyAlignment="1">
      <alignment horizontal="center" vertical="center"/>
    </xf>
    <xf numFmtId="41" fontId="139" fillId="0" borderId="0" xfId="2" applyFont="1" applyFill="1" applyBorder="1" applyAlignment="1">
      <alignment horizontal="center" vertical="center"/>
    </xf>
    <xf numFmtId="3" fontId="32" fillId="0" borderId="0" xfId="2" applyNumberFormat="1" applyFont="1" applyFill="1" applyBorder="1" applyAlignment="1">
      <alignment horizontal="center" vertical="center"/>
    </xf>
    <xf numFmtId="186" fontId="32" fillId="0" borderId="0" xfId="2" applyNumberFormat="1" applyFont="1" applyFill="1" applyBorder="1" applyAlignment="1">
      <alignment horizontal="center" vertical="center"/>
    </xf>
    <xf numFmtId="227" fontId="136" fillId="0" borderId="0" xfId="2" applyNumberFormat="1" applyFont="1" applyFill="1" applyBorder="1" applyAlignment="1">
      <alignment horizontal="center" vertical="center"/>
    </xf>
    <xf numFmtId="4" fontId="136" fillId="0" borderId="0" xfId="2" applyNumberFormat="1" applyFont="1" applyFill="1" applyBorder="1" applyAlignment="1">
      <alignment horizontal="center" vertical="center"/>
    </xf>
    <xf numFmtId="4" fontId="24" fillId="0" borderId="0" xfId="2" applyNumberFormat="1" applyFont="1" applyFill="1" applyBorder="1" applyAlignment="1">
      <alignment horizontal="center" vertical="center"/>
    </xf>
    <xf numFmtId="4" fontId="32" fillId="0" borderId="0" xfId="2" applyNumberFormat="1" applyFont="1" applyFill="1" applyBorder="1" applyAlignment="1">
      <alignment horizontal="center" vertical="center"/>
    </xf>
    <xf numFmtId="38" fontId="24" fillId="0" borderId="0" xfId="2" applyNumberFormat="1" applyFont="1" applyFill="1" applyBorder="1" applyAlignment="1">
      <alignment horizontal="center" vertical="center"/>
    </xf>
    <xf numFmtId="9" fontId="24" fillId="0" borderId="0" xfId="1" applyFont="1" applyFill="1" applyBorder="1" applyAlignment="1">
      <alignment horizontal="center" vertical="center"/>
    </xf>
    <xf numFmtId="4" fontId="148" fillId="0" borderId="0" xfId="2" applyNumberFormat="1" applyFont="1" applyFill="1" applyBorder="1" applyAlignment="1">
      <alignment horizontal="center" vertical="center"/>
    </xf>
    <xf numFmtId="227" fontId="24" fillId="0" borderId="0" xfId="2" applyNumberFormat="1" applyFont="1" applyFill="1" applyBorder="1" applyAlignment="1">
      <alignment horizontal="center" vertical="center"/>
    </xf>
    <xf numFmtId="38" fontId="24" fillId="0" borderId="0" xfId="2" quotePrefix="1" applyNumberFormat="1" applyFont="1" applyFill="1" applyBorder="1" applyAlignment="1">
      <alignment horizontal="center" vertical="center"/>
    </xf>
    <xf numFmtId="40" fontId="24" fillId="0" borderId="0" xfId="2" applyNumberFormat="1" applyFont="1" applyFill="1" applyBorder="1" applyAlignment="1">
      <alignment horizontal="center" vertical="center"/>
    </xf>
    <xf numFmtId="40" fontId="24" fillId="0" borderId="0" xfId="2" quotePrefix="1" applyNumberFormat="1" applyFont="1" applyFill="1" applyBorder="1" applyAlignment="1">
      <alignment horizontal="center" vertical="center"/>
    </xf>
    <xf numFmtId="9" fontId="136" fillId="0" borderId="0" xfId="1" applyFont="1" applyFill="1" applyBorder="1" applyAlignment="1">
      <alignment horizontal="center" vertical="center"/>
    </xf>
    <xf numFmtId="228" fontId="136" fillId="0" borderId="0" xfId="2" applyNumberFormat="1" applyFont="1" applyFill="1" applyBorder="1" applyAlignment="1">
      <alignment horizontal="center" vertical="center"/>
    </xf>
    <xf numFmtId="228" fontId="32" fillId="0" borderId="0" xfId="2" applyNumberFormat="1" applyFont="1" applyFill="1" applyBorder="1" applyAlignment="1">
      <alignment horizontal="center" vertical="center"/>
    </xf>
    <xf numFmtId="228" fontId="148" fillId="0" borderId="0" xfId="2" applyNumberFormat="1" applyFont="1" applyFill="1" applyBorder="1" applyAlignment="1">
      <alignment horizontal="center" vertical="center"/>
    </xf>
    <xf numFmtId="228" fontId="24" fillId="0" borderId="0" xfId="2" applyNumberFormat="1" applyFont="1" applyFill="1" applyBorder="1" applyAlignment="1">
      <alignment horizontal="center" vertical="center"/>
    </xf>
    <xf numFmtId="187" fontId="135" fillId="0" borderId="0" xfId="2" applyNumberFormat="1" applyFont="1" applyFill="1" applyBorder="1" applyAlignment="1">
      <alignment horizontal="center" vertical="center" wrapText="1"/>
    </xf>
    <xf numFmtId="177" fontId="138" fillId="0" borderId="0" xfId="2" applyNumberFormat="1" applyFont="1" applyFill="1" applyBorder="1" applyAlignment="1">
      <alignment horizontal="center" vertical="center" wrapText="1"/>
    </xf>
    <xf numFmtId="186" fontId="138" fillId="0" borderId="0" xfId="2" applyNumberFormat="1" applyFont="1" applyFill="1" applyBorder="1" applyAlignment="1">
      <alignment horizontal="center" vertical="center" wrapText="1"/>
    </xf>
    <xf numFmtId="183" fontId="138" fillId="0" borderId="0" xfId="2" applyNumberFormat="1" applyFont="1" applyFill="1" applyBorder="1" applyAlignment="1">
      <alignment horizontal="center" vertical="center"/>
    </xf>
    <xf numFmtId="38" fontId="138" fillId="0" borderId="0" xfId="2" applyNumberFormat="1" applyFont="1" applyFill="1" applyBorder="1" applyAlignment="1">
      <alignment horizontal="center" vertical="center"/>
    </xf>
    <xf numFmtId="9" fontId="138" fillId="0" borderId="0" xfId="1" applyFont="1" applyFill="1" applyBorder="1" applyAlignment="1">
      <alignment horizontal="center" vertical="center"/>
    </xf>
    <xf numFmtId="178" fontId="138" fillId="0" borderId="0" xfId="2" applyNumberFormat="1" applyFont="1" applyFill="1" applyBorder="1" applyAlignment="1">
      <alignment horizontal="center" vertical="center"/>
    </xf>
    <xf numFmtId="179" fontId="24" fillId="0" borderId="0" xfId="0" applyNumberFormat="1" applyFont="1" applyFill="1" applyBorder="1" applyAlignment="1">
      <alignment horizontal="center" vertical="center"/>
    </xf>
    <xf numFmtId="9" fontId="143" fillId="0" borderId="0" xfId="0" applyNumberFormat="1" applyFont="1" applyFill="1" applyBorder="1" applyAlignment="1">
      <alignment horizontal="center" vertical="center"/>
    </xf>
    <xf numFmtId="176" fontId="24" fillId="0" borderId="0" xfId="0" applyNumberFormat="1" applyFont="1" applyFill="1" applyBorder="1" applyAlignment="1">
      <alignment horizontal="center" vertical="center"/>
    </xf>
    <xf numFmtId="9" fontId="24" fillId="0" borderId="0" xfId="0" applyNumberFormat="1" applyFont="1" applyFill="1" applyBorder="1" applyAlignment="1">
      <alignment horizontal="center" vertical="center"/>
    </xf>
    <xf numFmtId="0" fontId="139" fillId="0" borderId="0" xfId="0" applyFont="1" applyFill="1" applyBorder="1" applyAlignment="1">
      <alignment horizontal="center" vertical="center"/>
    </xf>
    <xf numFmtId="177" fontId="139" fillId="0" borderId="0" xfId="0" applyNumberFormat="1" applyFont="1" applyFill="1" applyBorder="1" applyAlignment="1">
      <alignment horizontal="center" vertical="center"/>
    </xf>
    <xf numFmtId="0" fontId="139" fillId="0" borderId="0" xfId="0" applyFont="1" applyFill="1" applyBorder="1">
      <alignment vertical="center"/>
    </xf>
    <xf numFmtId="3" fontId="24" fillId="0" borderId="0" xfId="0" applyNumberFormat="1" applyFont="1" applyFill="1" applyBorder="1" applyAlignment="1">
      <alignment horizontal="center" vertical="center"/>
    </xf>
    <xf numFmtId="177" fontId="24" fillId="0" borderId="0" xfId="0" applyNumberFormat="1" applyFont="1" applyFill="1" applyBorder="1">
      <alignment vertical="center"/>
    </xf>
    <xf numFmtId="0" fontId="138" fillId="0" borderId="0" xfId="0" applyFont="1" applyFill="1" applyBorder="1" applyAlignment="1">
      <alignment horizontal="center" vertical="center" wrapText="1"/>
    </xf>
    <xf numFmtId="178" fontId="24" fillId="0" borderId="0" xfId="0" applyNumberFormat="1" applyFont="1" applyFill="1" applyBorder="1" applyAlignment="1">
      <alignment horizontal="center" vertical="center"/>
    </xf>
    <xf numFmtId="183" fontId="24" fillId="0" borderId="0" xfId="0" applyNumberFormat="1" applyFont="1" applyFill="1" applyBorder="1" applyAlignment="1">
      <alignment horizontal="center" vertical="center"/>
    </xf>
    <xf numFmtId="228" fontId="24" fillId="0" borderId="0" xfId="0" applyNumberFormat="1" applyFont="1" applyFill="1" applyBorder="1" applyAlignment="1">
      <alignment horizontal="center" vertical="center"/>
    </xf>
    <xf numFmtId="3" fontId="32" fillId="0" borderId="0" xfId="0" applyNumberFormat="1" applyFont="1" applyAlignment="1">
      <alignment horizontal="center" vertical="center"/>
    </xf>
    <xf numFmtId="177" fontId="32" fillId="0" borderId="0" xfId="0" applyNumberFormat="1" applyFont="1" applyFill="1" applyBorder="1" applyAlignment="1">
      <alignment horizontal="center" vertical="center"/>
    </xf>
    <xf numFmtId="0" fontId="138" fillId="110" borderId="48" xfId="0" applyFont="1" applyFill="1" applyBorder="1" applyAlignment="1">
      <alignment horizontal="center" vertical="center"/>
    </xf>
    <xf numFmtId="183" fontId="143" fillId="6" borderId="393" xfId="2" applyNumberFormat="1" applyFont="1" applyFill="1" applyBorder="1" applyAlignment="1">
      <alignment horizontal="center" vertical="center"/>
    </xf>
    <xf numFmtId="183" fontId="143" fillId="6" borderId="400" xfId="2" applyNumberFormat="1" applyFont="1" applyFill="1" applyBorder="1" applyAlignment="1">
      <alignment horizontal="center" vertical="center"/>
    </xf>
    <xf numFmtId="183" fontId="138" fillId="110" borderId="355" xfId="2" applyNumberFormat="1" applyFont="1" applyFill="1" applyBorder="1" applyAlignment="1">
      <alignment horizontal="center" vertical="center"/>
    </xf>
    <xf numFmtId="4" fontId="138" fillId="110" borderId="62" xfId="2" applyNumberFormat="1" applyFont="1" applyFill="1" applyBorder="1" applyAlignment="1">
      <alignment horizontal="center" vertical="center"/>
    </xf>
    <xf numFmtId="183" fontId="142" fillId="6" borderId="393" xfId="2" applyNumberFormat="1" applyFont="1" applyFill="1" applyBorder="1" applyAlignment="1">
      <alignment horizontal="center" vertical="center"/>
    </xf>
    <xf numFmtId="183" fontId="142" fillId="6" borderId="315" xfId="2" applyNumberFormat="1" applyFont="1" applyFill="1" applyBorder="1" applyAlignment="1">
      <alignment horizontal="center" vertical="center"/>
    </xf>
    <xf numFmtId="4" fontId="142" fillId="6" borderId="414" xfId="2" applyNumberFormat="1" applyFont="1" applyFill="1" applyBorder="1" applyAlignment="1">
      <alignment horizontal="center" vertical="center"/>
    </xf>
    <xf numFmtId="0" fontId="138" fillId="110" borderId="392" xfId="0" applyFont="1" applyFill="1" applyBorder="1" applyAlignment="1">
      <alignment horizontal="center" vertical="center" wrapText="1"/>
    </xf>
    <xf numFmtId="0" fontId="138" fillId="110" borderId="357" xfId="0" applyFont="1" applyFill="1" applyBorder="1" applyAlignment="1">
      <alignment horizontal="center" vertical="center" wrapText="1"/>
    </xf>
    <xf numFmtId="0" fontId="138" fillId="110" borderId="400" xfId="0" quotePrefix="1" applyFont="1" applyFill="1" applyBorder="1" applyAlignment="1">
      <alignment horizontal="center" vertical="center"/>
    </xf>
    <xf numFmtId="3" fontId="32" fillId="0" borderId="400" xfId="2" applyNumberFormat="1" applyFont="1" applyBorder="1" applyAlignment="1">
      <alignment horizontal="center" vertical="center"/>
    </xf>
    <xf numFmtId="183" fontId="32" fillId="0" borderId="400" xfId="2" applyNumberFormat="1" applyFont="1" applyBorder="1" applyAlignment="1">
      <alignment horizontal="center" vertical="center"/>
    </xf>
    <xf numFmtId="183" fontId="32" fillId="0" borderId="390" xfId="2" applyNumberFormat="1" applyFont="1" applyBorder="1" applyAlignment="1">
      <alignment horizontal="center" vertical="center"/>
    </xf>
    <xf numFmtId="183" fontId="32" fillId="0" borderId="24" xfId="2" applyNumberFormat="1" applyFont="1" applyBorder="1" applyAlignment="1">
      <alignment horizontal="center" vertical="center"/>
    </xf>
    <xf numFmtId="183" fontId="32" fillId="0" borderId="359" xfId="2" applyNumberFormat="1" applyFont="1" applyBorder="1" applyAlignment="1">
      <alignment horizontal="center" vertical="center"/>
    </xf>
    <xf numFmtId="183" fontId="32" fillId="0" borderId="9" xfId="0" applyNumberFormat="1" applyFont="1" applyBorder="1" applyAlignment="1">
      <alignment horizontal="center" vertical="center"/>
    </xf>
    <xf numFmtId="183" fontId="32" fillId="0" borderId="400" xfId="0" applyNumberFormat="1" applyFont="1" applyBorder="1" applyAlignment="1">
      <alignment horizontal="center" vertical="center"/>
    </xf>
    <xf numFmtId="178" fontId="32" fillId="0" borderId="400" xfId="2" applyNumberFormat="1" applyFont="1" applyBorder="1" applyAlignment="1">
      <alignment horizontal="center" vertical="center"/>
    </xf>
    <xf numFmtId="2" fontId="32" fillId="0" borderId="390" xfId="0" applyNumberFormat="1" applyFont="1" applyBorder="1" applyAlignment="1">
      <alignment horizontal="center" vertical="center"/>
    </xf>
    <xf numFmtId="2" fontId="32" fillId="4" borderId="390" xfId="0" applyNumberFormat="1" applyFont="1" applyFill="1" applyBorder="1" applyAlignment="1">
      <alignment horizontal="center" vertical="center"/>
    </xf>
    <xf numFmtId="183" fontId="32" fillId="6" borderId="155" xfId="2" applyNumberFormat="1" applyFont="1" applyFill="1" applyBorder="1" applyAlignment="1">
      <alignment horizontal="center" vertical="center"/>
    </xf>
    <xf numFmtId="178" fontId="32" fillId="0" borderId="9" xfId="2" applyNumberFormat="1" applyFont="1" applyFill="1" applyBorder="1" applyAlignment="1">
      <alignment horizontal="center" vertical="center"/>
    </xf>
    <xf numFmtId="183" fontId="32" fillId="0" borderId="390" xfId="2" applyNumberFormat="1" applyFont="1" applyFill="1" applyBorder="1" applyAlignment="1">
      <alignment horizontal="center" vertical="center"/>
    </xf>
    <xf numFmtId="178" fontId="32" fillId="0" borderId="390" xfId="2" applyNumberFormat="1" applyFont="1" applyFill="1" applyBorder="1" applyAlignment="1">
      <alignment horizontal="center" vertical="center" wrapText="1"/>
    </xf>
    <xf numFmtId="183" fontId="32" fillId="0" borderId="390" xfId="2" applyNumberFormat="1" applyFont="1" applyFill="1" applyBorder="1" applyAlignment="1">
      <alignment horizontal="center" vertical="center" wrapText="1"/>
    </xf>
    <xf numFmtId="183" fontId="32" fillId="6" borderId="214" xfId="2" applyNumberFormat="1" applyFont="1" applyFill="1" applyBorder="1" applyAlignment="1">
      <alignment horizontal="center" vertical="center"/>
    </xf>
    <xf numFmtId="187" fontId="32" fillId="6" borderId="359" xfId="2" applyNumberFormat="1" applyFont="1" applyFill="1" applyBorder="1" applyAlignment="1">
      <alignment horizontal="center" vertical="center"/>
    </xf>
    <xf numFmtId="183" fontId="32" fillId="6" borderId="9" xfId="2" applyNumberFormat="1" applyFont="1" applyFill="1" applyBorder="1" applyAlignment="1">
      <alignment horizontal="center" vertical="center"/>
    </xf>
    <xf numFmtId="178" fontId="32" fillId="6" borderId="400" xfId="2" applyNumberFormat="1" applyFont="1" applyFill="1" applyBorder="1" applyAlignment="1">
      <alignment horizontal="center" vertical="center"/>
    </xf>
    <xf numFmtId="187" fontId="32" fillId="0" borderId="400" xfId="2" applyNumberFormat="1" applyFont="1" applyFill="1" applyBorder="1" applyAlignment="1">
      <alignment horizontal="center" vertical="center"/>
    </xf>
    <xf numFmtId="178" fontId="32" fillId="6" borderId="390" xfId="2" applyNumberFormat="1" applyFont="1" applyFill="1" applyBorder="1" applyAlignment="1">
      <alignment horizontal="center" vertical="center"/>
    </xf>
    <xf numFmtId="178" fontId="32" fillId="6" borderId="155" xfId="2" applyNumberFormat="1" applyFont="1" applyFill="1" applyBorder="1" applyAlignment="1">
      <alignment horizontal="center" vertical="center"/>
    </xf>
    <xf numFmtId="187" fontId="32" fillId="6" borderId="24" xfId="2" applyNumberFormat="1" applyFont="1" applyFill="1" applyBorder="1" applyAlignment="1">
      <alignment horizontal="center" vertical="center"/>
    </xf>
    <xf numFmtId="187" fontId="32" fillId="6" borderId="30" xfId="2" applyNumberFormat="1" applyFont="1" applyFill="1" applyBorder="1" applyAlignment="1">
      <alignment horizontal="center" vertical="center"/>
    </xf>
    <xf numFmtId="178" fontId="32" fillId="0" borderId="18" xfId="2" applyNumberFormat="1" applyFont="1" applyFill="1" applyBorder="1" applyAlignment="1">
      <alignment horizontal="center" vertical="center"/>
    </xf>
    <xf numFmtId="187" fontId="26" fillId="0" borderId="114" xfId="0" applyNumberFormat="1" applyFont="1" applyBorder="1" applyAlignment="1">
      <alignment horizontal="center" vertical="center"/>
    </xf>
    <xf numFmtId="183" fontId="32" fillId="6" borderId="390" xfId="2" applyNumberFormat="1" applyFont="1" applyFill="1" applyBorder="1" applyAlignment="1">
      <alignment horizontal="center" vertical="center"/>
    </xf>
    <xf numFmtId="183" fontId="32" fillId="6" borderId="24" xfId="2" applyNumberFormat="1" applyFont="1" applyFill="1" applyBorder="1" applyAlignment="1">
      <alignment horizontal="center" vertical="center"/>
    </xf>
    <xf numFmtId="183" fontId="32" fillId="6" borderId="359" xfId="2" applyNumberFormat="1" applyFont="1" applyFill="1" applyBorder="1" applyAlignment="1">
      <alignment horizontal="center" vertical="center"/>
    </xf>
    <xf numFmtId="183" fontId="32" fillId="0" borderId="214" xfId="0" applyNumberFormat="1" applyFont="1" applyBorder="1" applyAlignment="1">
      <alignment horizontal="center" vertical="center"/>
    </xf>
    <xf numFmtId="183" fontId="32" fillId="6" borderId="30" xfId="2" applyNumberFormat="1" applyFont="1" applyFill="1" applyBorder="1" applyAlignment="1">
      <alignment horizontal="center" vertical="center"/>
    </xf>
    <xf numFmtId="185" fontId="32" fillId="0" borderId="30" xfId="0" applyNumberFormat="1" applyFont="1" applyFill="1" applyBorder="1" applyAlignment="1">
      <alignment horizontal="center" vertical="center"/>
    </xf>
    <xf numFmtId="2" fontId="32" fillId="0" borderId="390" xfId="0" applyNumberFormat="1" applyFont="1" applyFill="1" applyBorder="1" applyAlignment="1">
      <alignment horizontal="center" vertical="center"/>
    </xf>
    <xf numFmtId="185" fontId="32" fillId="0" borderId="390" xfId="0" applyNumberFormat="1" applyFont="1" applyFill="1" applyBorder="1" applyAlignment="1">
      <alignment horizontal="center" vertical="center"/>
    </xf>
    <xf numFmtId="2" fontId="24" fillId="0" borderId="359" xfId="0" applyNumberFormat="1" applyFont="1" applyFill="1" applyBorder="1" applyAlignment="1">
      <alignment horizontal="center" vertical="center"/>
    </xf>
    <xf numFmtId="187" fontId="32" fillId="6" borderId="443" xfId="2" applyNumberFormat="1" applyFont="1" applyFill="1" applyBorder="1" applyAlignment="1">
      <alignment horizontal="center" vertical="center"/>
    </xf>
    <xf numFmtId="183" fontId="32" fillId="6" borderId="444" xfId="2" applyNumberFormat="1" applyFont="1" applyFill="1" applyBorder="1" applyAlignment="1">
      <alignment horizontal="center" vertical="center"/>
    </xf>
    <xf numFmtId="178" fontId="32" fillId="6" borderId="445" xfId="0" applyNumberFormat="1" applyFont="1" applyFill="1" applyBorder="1" applyAlignment="1">
      <alignment horizontal="center" vertical="center"/>
    </xf>
    <xf numFmtId="187" fontId="32" fillId="6" borderId="214" xfId="0" applyNumberFormat="1" applyFont="1" applyFill="1" applyBorder="1" applyAlignment="1">
      <alignment horizontal="center" vertical="center"/>
    </xf>
    <xf numFmtId="226" fontId="32" fillId="6" borderId="444" xfId="2" applyNumberFormat="1" applyFont="1" applyFill="1" applyBorder="1" applyAlignment="1">
      <alignment horizontal="center" vertical="center"/>
    </xf>
    <xf numFmtId="226" fontId="32" fillId="0" borderId="390" xfId="2" applyNumberFormat="1" applyFont="1" applyFill="1" applyBorder="1" applyAlignment="1">
      <alignment horizontal="center" vertical="center"/>
    </xf>
    <xf numFmtId="187" fontId="32" fillId="0" borderId="359" xfId="2" applyNumberFormat="1" applyFont="1" applyFill="1" applyBorder="1" applyAlignment="1">
      <alignment horizontal="center" vertical="center"/>
    </xf>
    <xf numFmtId="187" fontId="32" fillId="6" borderId="214" xfId="2" applyNumberFormat="1" applyFont="1" applyFill="1" applyBorder="1" applyAlignment="1">
      <alignment horizontal="center" vertical="center"/>
    </xf>
    <xf numFmtId="223" fontId="135" fillId="6" borderId="155" xfId="0" applyNumberFormat="1" applyFont="1" applyFill="1" applyBorder="1" applyAlignment="1">
      <alignment horizontal="center" vertical="center"/>
    </xf>
    <xf numFmtId="183" fontId="24" fillId="6" borderId="428" xfId="2" applyNumberFormat="1" applyFont="1" applyFill="1" applyBorder="1" applyAlignment="1">
      <alignment horizontal="center" vertical="center"/>
    </xf>
    <xf numFmtId="187" fontId="32" fillId="0" borderId="400" xfId="0" applyNumberFormat="1" applyFont="1" applyBorder="1" applyAlignment="1">
      <alignment horizontal="center" vertical="center"/>
    </xf>
    <xf numFmtId="3" fontId="32" fillId="0" borderId="16" xfId="0" applyNumberFormat="1" applyFont="1" applyBorder="1" applyAlignment="1">
      <alignment horizontal="center" vertical="center"/>
    </xf>
    <xf numFmtId="187" fontId="135" fillId="0" borderId="424" xfId="0" applyNumberFormat="1" applyFont="1" applyBorder="1" applyAlignment="1">
      <alignment horizontal="center" vertical="center"/>
    </xf>
    <xf numFmtId="187" fontId="32" fillId="0" borderId="400" xfId="2" applyNumberFormat="1" applyFont="1" applyBorder="1" applyAlignment="1">
      <alignment horizontal="center" vertical="center"/>
    </xf>
    <xf numFmtId="226" fontId="32" fillId="0" borderId="390" xfId="2" applyNumberFormat="1" applyFont="1" applyBorder="1" applyAlignment="1">
      <alignment horizontal="center" vertical="center"/>
    </xf>
    <xf numFmtId="226" fontId="32" fillId="0" borderId="24" xfId="2" applyNumberFormat="1" applyFont="1" applyBorder="1" applyAlignment="1">
      <alignment horizontal="center" vertical="center"/>
    </xf>
    <xf numFmtId="226" fontId="32" fillId="0" borderId="359" xfId="2" applyNumberFormat="1" applyFont="1" applyBorder="1" applyAlignment="1">
      <alignment horizontal="center" vertical="center"/>
    </xf>
    <xf numFmtId="2" fontId="32" fillId="4" borderId="24" xfId="0" applyNumberFormat="1" applyFont="1" applyFill="1" applyBorder="1" applyAlignment="1">
      <alignment horizontal="center" vertical="center"/>
    </xf>
    <xf numFmtId="2" fontId="32" fillId="0" borderId="9" xfId="0" applyNumberFormat="1" applyFont="1" applyBorder="1" applyAlignment="1">
      <alignment horizontal="center" vertical="center"/>
    </xf>
    <xf numFmtId="2" fontId="32" fillId="0" borderId="9" xfId="0" applyNumberFormat="1" applyFont="1" applyFill="1" applyBorder="1" applyAlignment="1">
      <alignment horizontal="center" vertical="center"/>
    </xf>
    <xf numFmtId="178" fontId="32" fillId="0" borderId="390" xfId="0" applyNumberFormat="1" applyFont="1" applyFill="1" applyBorder="1" applyAlignment="1">
      <alignment horizontal="center" vertical="center"/>
    </xf>
    <xf numFmtId="226" fontId="32" fillId="6" borderId="214" xfId="2" applyNumberFormat="1" applyFont="1" applyFill="1" applyBorder="1" applyAlignment="1">
      <alignment horizontal="center" vertical="center"/>
    </xf>
    <xf numFmtId="187" fontId="32" fillId="0" borderId="9" xfId="2" applyNumberFormat="1" applyFont="1" applyFill="1" applyBorder="1" applyAlignment="1">
      <alignment horizontal="center" vertical="center"/>
    </xf>
    <xf numFmtId="187" fontId="32" fillId="0" borderId="30" xfId="2" applyNumberFormat="1" applyFont="1" applyFill="1" applyBorder="1" applyAlignment="1">
      <alignment horizontal="center" vertical="center"/>
    </xf>
    <xf numFmtId="226" fontId="32" fillId="0" borderId="55" xfId="2" applyNumberFormat="1" applyFont="1" applyBorder="1" applyAlignment="1">
      <alignment horizontal="center" vertical="center"/>
    </xf>
    <xf numFmtId="187" fontId="32" fillId="0" borderId="443" xfId="2" applyNumberFormat="1" applyFont="1" applyBorder="1" applyAlignment="1">
      <alignment horizontal="center" vertical="center"/>
    </xf>
    <xf numFmtId="226" fontId="32" fillId="0" borderId="444" xfId="2" applyNumberFormat="1" applyFont="1" applyBorder="1" applyAlignment="1">
      <alignment horizontal="center" vertical="center"/>
    </xf>
    <xf numFmtId="187" fontId="32" fillId="0" borderId="446" xfId="2" applyNumberFormat="1" applyFont="1" applyBorder="1" applyAlignment="1">
      <alignment horizontal="center" vertical="center"/>
    </xf>
    <xf numFmtId="187" fontId="32" fillId="0" borderId="30" xfId="2" applyNumberFormat="1" applyFont="1" applyBorder="1" applyAlignment="1">
      <alignment horizontal="center" vertical="center"/>
    </xf>
    <xf numFmtId="187" fontId="32" fillId="0" borderId="359" xfId="2" applyNumberFormat="1" applyFont="1" applyBorder="1" applyAlignment="1">
      <alignment horizontal="center" vertical="center"/>
    </xf>
    <xf numFmtId="0" fontId="138" fillId="110" borderId="390" xfId="0" quotePrefix="1" applyFont="1" applyFill="1" applyBorder="1" applyAlignment="1">
      <alignment horizontal="center" vertical="center"/>
    </xf>
    <xf numFmtId="187" fontId="32" fillId="0" borderId="24" xfId="2" applyNumberFormat="1" applyFont="1" applyBorder="1" applyAlignment="1">
      <alignment horizontal="center" vertical="center"/>
    </xf>
    <xf numFmtId="226" fontId="32" fillId="0" borderId="9" xfId="2" applyNumberFormat="1" applyFont="1" applyBorder="1" applyAlignment="1">
      <alignment horizontal="center" vertical="center"/>
    </xf>
    <xf numFmtId="226" fontId="32" fillId="4" borderId="24" xfId="2" applyNumberFormat="1" applyFont="1" applyFill="1" applyBorder="1" applyAlignment="1">
      <alignment horizontal="center" vertical="center"/>
    </xf>
    <xf numFmtId="2" fontId="32" fillId="4" borderId="400" xfId="0" applyNumberFormat="1" applyFont="1" applyFill="1" applyBorder="1" applyAlignment="1">
      <alignment horizontal="center" vertical="center"/>
    </xf>
    <xf numFmtId="226" fontId="32" fillId="4" borderId="400" xfId="2" applyNumberFormat="1" applyFont="1" applyFill="1" applyBorder="1" applyAlignment="1">
      <alignment horizontal="center" vertical="center"/>
    </xf>
    <xf numFmtId="185" fontId="32" fillId="0" borderId="400" xfId="0" applyNumberFormat="1" applyFont="1" applyFill="1" applyBorder="1" applyAlignment="1">
      <alignment horizontal="center" vertical="center"/>
    </xf>
    <xf numFmtId="226" fontId="32" fillId="6" borderId="24" xfId="2" applyNumberFormat="1" applyFont="1" applyFill="1" applyBorder="1" applyAlignment="1">
      <alignment horizontal="center" vertical="center"/>
    </xf>
    <xf numFmtId="187" fontId="32" fillId="0" borderId="390" xfId="2" applyNumberFormat="1" applyFont="1" applyFill="1" applyBorder="1" applyAlignment="1">
      <alignment horizontal="center" vertical="center"/>
    </xf>
    <xf numFmtId="187" fontId="32" fillId="0" borderId="214" xfId="2" applyNumberFormat="1" applyFont="1" applyFill="1" applyBorder="1" applyAlignment="1">
      <alignment horizontal="center" vertical="center"/>
    </xf>
    <xf numFmtId="187" fontId="32" fillId="0" borderId="390" xfId="2" applyNumberFormat="1" applyFont="1" applyBorder="1" applyAlignment="1">
      <alignment horizontal="center" vertical="center"/>
    </xf>
    <xf numFmtId="187" fontId="32" fillId="0" borderId="214" xfId="2" applyNumberFormat="1" applyFont="1" applyBorder="1" applyAlignment="1">
      <alignment horizontal="center" vertical="center"/>
    </xf>
    <xf numFmtId="226" fontId="32" fillId="3" borderId="422" xfId="2" applyNumberFormat="1" applyFont="1" applyFill="1" applyBorder="1" applyAlignment="1">
      <alignment horizontal="center" vertical="center"/>
    </xf>
    <xf numFmtId="187" fontId="32" fillId="3" borderId="421" xfId="2" applyNumberFormat="1" applyFont="1" applyFill="1" applyBorder="1" applyAlignment="1">
      <alignment horizontal="center" vertical="center"/>
    </xf>
    <xf numFmtId="226" fontId="32" fillId="6" borderId="422" xfId="2" applyNumberFormat="1" applyFont="1" applyFill="1" applyBorder="1" applyAlignment="1">
      <alignment horizontal="center" vertical="center"/>
    </xf>
    <xf numFmtId="187" fontId="32" fillId="6" borderId="423" xfId="2" applyNumberFormat="1" applyFont="1" applyFill="1" applyBorder="1" applyAlignment="1">
      <alignment horizontal="center" vertical="center"/>
    </xf>
    <xf numFmtId="187" fontId="32" fillId="3" borderId="436" xfId="2" applyNumberFormat="1" applyFont="1" applyFill="1" applyBorder="1" applyAlignment="1">
      <alignment horizontal="center" vertical="center"/>
    </xf>
    <xf numFmtId="10" fontId="133" fillId="0" borderId="400" xfId="0" applyNumberFormat="1" applyFont="1" applyBorder="1" applyAlignment="1">
      <alignment horizontal="center" vertical="center" wrapText="1"/>
    </xf>
    <xf numFmtId="183" fontId="133" fillId="0" borderId="400" xfId="0" applyNumberFormat="1" applyFont="1" applyBorder="1" applyAlignment="1">
      <alignment horizontal="center" vertical="center" wrapText="1"/>
    </xf>
    <xf numFmtId="178" fontId="138" fillId="110" borderId="359" xfId="0" applyNumberFormat="1" applyFont="1" applyFill="1" applyBorder="1" applyAlignment="1">
      <alignment horizontal="center" vertical="center"/>
    </xf>
    <xf numFmtId="0" fontId="138" fillId="110" borderId="359" xfId="0" applyFont="1" applyFill="1" applyBorder="1" applyAlignment="1">
      <alignment horizontal="center" vertical="center"/>
    </xf>
    <xf numFmtId="183" fontId="24" fillId="0" borderId="400" xfId="0" applyNumberFormat="1" applyFont="1" applyBorder="1" applyAlignment="1">
      <alignment horizontal="center" vertical="center"/>
    </xf>
    <xf numFmtId="183" fontId="138" fillId="110" borderId="400" xfId="0" applyNumberFormat="1" applyFont="1" applyFill="1" applyBorder="1" applyAlignment="1">
      <alignment horizontal="center" vertical="center"/>
    </xf>
    <xf numFmtId="4" fontId="24" fillId="6" borderId="24" xfId="2" applyNumberFormat="1" applyFont="1" applyFill="1" applyBorder="1" applyAlignment="1">
      <alignment horizontal="center" vertical="center"/>
    </xf>
    <xf numFmtId="4" fontId="24" fillId="6" borderId="400" xfId="2" applyNumberFormat="1" applyFont="1" applyFill="1" applyBorder="1" applyAlignment="1">
      <alignment horizontal="center" vertical="center"/>
    </xf>
    <xf numFmtId="4" fontId="24" fillId="6" borderId="9" xfId="2" applyNumberFormat="1" applyFont="1" applyFill="1" applyBorder="1" applyAlignment="1">
      <alignment horizontal="center" vertical="center"/>
    </xf>
    <xf numFmtId="183" fontId="138" fillId="110" borderId="390" xfId="2" applyNumberFormat="1" applyFont="1" applyFill="1" applyBorder="1" applyAlignment="1">
      <alignment horizontal="center" vertical="center"/>
    </xf>
    <xf numFmtId="227" fontId="24" fillId="6" borderId="400" xfId="2" applyNumberFormat="1" applyFont="1" applyFill="1" applyBorder="1" applyAlignment="1">
      <alignment horizontal="center" vertical="center"/>
    </xf>
    <xf numFmtId="183" fontId="24" fillId="0" borderId="24" xfId="2" applyNumberFormat="1" applyFont="1" applyFill="1" applyBorder="1" applyAlignment="1">
      <alignment horizontal="center" vertical="center"/>
    </xf>
    <xf numFmtId="183" fontId="24" fillId="0" borderId="390" xfId="2" applyNumberFormat="1" applyFont="1" applyFill="1" applyBorder="1" applyAlignment="1">
      <alignment horizontal="center" vertical="center"/>
    </xf>
    <xf numFmtId="183" fontId="24" fillId="0" borderId="9" xfId="2" applyNumberFormat="1" applyFont="1" applyFill="1" applyBorder="1" applyAlignment="1">
      <alignment horizontal="center" vertical="center"/>
    </xf>
    <xf numFmtId="3" fontId="24" fillId="6" borderId="24" xfId="2" applyNumberFormat="1" applyFont="1" applyFill="1" applyBorder="1" applyAlignment="1">
      <alignment horizontal="center" vertical="center"/>
    </xf>
    <xf numFmtId="3" fontId="24" fillId="6" borderId="400" xfId="2" applyNumberFormat="1" applyFont="1" applyFill="1" applyBorder="1" applyAlignment="1">
      <alignment horizontal="center" vertical="center"/>
    </xf>
    <xf numFmtId="3" fontId="138" fillId="110" borderId="400" xfId="2" applyNumberFormat="1" applyFont="1" applyFill="1" applyBorder="1" applyAlignment="1">
      <alignment horizontal="center" vertical="center" wrapText="1"/>
    </xf>
    <xf numFmtId="3" fontId="138" fillId="110" borderId="359" xfId="2" applyNumberFormat="1" applyFont="1" applyFill="1" applyBorder="1" applyAlignment="1">
      <alignment horizontal="center" vertical="center" wrapText="1"/>
    </xf>
    <xf numFmtId="183" fontId="24" fillId="6" borderId="24" xfId="2" applyNumberFormat="1" applyFont="1" applyFill="1" applyBorder="1" applyAlignment="1">
      <alignment horizontal="center" vertical="center" wrapText="1"/>
    </xf>
    <xf numFmtId="183" fontId="24" fillId="6" borderId="400" xfId="2" applyNumberFormat="1" applyFont="1" applyFill="1" applyBorder="1" applyAlignment="1">
      <alignment horizontal="center" vertical="center" wrapText="1"/>
    </xf>
    <xf numFmtId="183" fontId="138" fillId="110" borderId="390" xfId="2" applyNumberFormat="1" applyFont="1" applyFill="1" applyBorder="1" applyAlignment="1">
      <alignment horizontal="center" vertical="center" wrapText="1"/>
    </xf>
    <xf numFmtId="177" fontId="24" fillId="6" borderId="400" xfId="0" applyNumberFormat="1" applyFont="1" applyFill="1" applyBorder="1" applyAlignment="1">
      <alignment horizontal="center" vertical="center"/>
    </xf>
    <xf numFmtId="177" fontId="24" fillId="6" borderId="390" xfId="0" applyNumberFormat="1" applyFont="1" applyFill="1" applyBorder="1" applyAlignment="1">
      <alignment horizontal="center" vertical="center"/>
    </xf>
    <xf numFmtId="183" fontId="138" fillId="110" borderId="24" xfId="2" applyNumberFormat="1" applyFont="1" applyFill="1" applyBorder="1" applyAlignment="1">
      <alignment horizontal="center" vertical="center"/>
    </xf>
    <xf numFmtId="183" fontId="24" fillId="6" borderId="315" xfId="2" applyNumberFormat="1" applyFont="1" applyFill="1" applyBorder="1" applyAlignment="1">
      <alignment horizontal="center" vertical="center"/>
    </xf>
    <xf numFmtId="4" fontId="32" fillId="6" borderId="315" xfId="2" applyNumberFormat="1" applyFont="1" applyFill="1" applyBorder="1" applyAlignment="1">
      <alignment horizontal="center" vertical="center"/>
    </xf>
    <xf numFmtId="183" fontId="24" fillId="0" borderId="414" xfId="2" applyNumberFormat="1" applyFont="1" applyFill="1" applyBorder="1" applyAlignment="1">
      <alignment horizontal="center" vertical="center"/>
    </xf>
    <xf numFmtId="4" fontId="32" fillId="6" borderId="412" xfId="2" applyNumberFormat="1" applyFont="1" applyFill="1" applyBorder="1" applyAlignment="1">
      <alignment horizontal="center" vertical="center"/>
    </xf>
    <xf numFmtId="3" fontId="32" fillId="6" borderId="315" xfId="2" applyNumberFormat="1" applyFont="1" applyFill="1" applyBorder="1" applyAlignment="1">
      <alignment horizontal="center" vertical="center"/>
    </xf>
    <xf numFmtId="4" fontId="24" fillId="6" borderId="422" xfId="2" applyNumberFormat="1" applyFont="1" applyFill="1" applyBorder="1" applyAlignment="1">
      <alignment horizontal="center" vertical="center"/>
    </xf>
    <xf numFmtId="183" fontId="142" fillId="6" borderId="419" xfId="2" applyNumberFormat="1" applyFont="1" applyFill="1" applyBorder="1" applyAlignment="1">
      <alignment horizontal="center" vertical="center"/>
    </xf>
    <xf numFmtId="4" fontId="24" fillId="6" borderId="420" xfId="2" applyNumberFormat="1" applyFont="1" applyFill="1" applyBorder="1" applyAlignment="1">
      <alignment horizontal="center" vertical="center"/>
    </xf>
    <xf numFmtId="4" fontId="142" fillId="6" borderId="420" xfId="2" applyNumberFormat="1" applyFont="1" applyFill="1" applyBorder="1" applyAlignment="1">
      <alignment horizontal="center" vertical="center"/>
    </xf>
    <xf numFmtId="4" fontId="142" fillId="6" borderId="422" xfId="2" applyNumberFormat="1" applyFont="1" applyFill="1" applyBorder="1" applyAlignment="1">
      <alignment horizontal="center" vertical="center"/>
    </xf>
    <xf numFmtId="4" fontId="143" fillId="6" borderId="420" xfId="2" applyNumberFormat="1" applyFont="1" applyFill="1" applyBorder="1" applyAlignment="1">
      <alignment horizontal="center" vertical="center"/>
    </xf>
    <xf numFmtId="3" fontId="142" fillId="6" borderId="422" xfId="2" applyNumberFormat="1" applyFont="1" applyFill="1" applyBorder="1" applyAlignment="1">
      <alignment horizontal="center" vertical="center"/>
    </xf>
    <xf numFmtId="4" fontId="143" fillId="6" borderId="412" xfId="2" applyNumberFormat="1" applyFont="1" applyFill="1" applyBorder="1" applyAlignment="1">
      <alignment horizontal="center" vertical="center"/>
    </xf>
    <xf numFmtId="183" fontId="142" fillId="0" borderId="412" xfId="2" applyNumberFormat="1" applyFont="1" applyFill="1" applyBorder="1" applyAlignment="1">
      <alignment horizontal="center" vertical="center"/>
    </xf>
    <xf numFmtId="183" fontId="143" fillId="6" borderId="412" xfId="2" applyNumberFormat="1" applyFont="1" applyFill="1" applyBorder="1" applyAlignment="1">
      <alignment horizontal="center" vertical="center" wrapText="1"/>
    </xf>
    <xf numFmtId="187" fontId="143" fillId="0" borderId="0" xfId="0" applyNumberFormat="1" applyFont="1" applyFill="1">
      <alignment vertical="center"/>
    </xf>
    <xf numFmtId="226" fontId="32" fillId="3" borderId="412" xfId="2" applyNumberFormat="1" applyFont="1" applyFill="1" applyBorder="1" applyAlignment="1">
      <alignment horizontal="center" vertical="center"/>
    </xf>
    <xf numFmtId="187" fontId="32" fillId="3" borderId="413" xfId="2" applyNumberFormat="1" applyFont="1" applyFill="1" applyBorder="1" applyAlignment="1">
      <alignment horizontal="center" vertical="center"/>
    </xf>
    <xf numFmtId="187" fontId="32" fillId="3" borderId="315" xfId="2" applyNumberFormat="1" applyFont="1" applyFill="1" applyBorder="1" applyAlignment="1">
      <alignment horizontal="center" vertical="center"/>
    </xf>
    <xf numFmtId="226" fontId="32" fillId="3" borderId="315" xfId="2" applyNumberFormat="1" applyFont="1" applyFill="1" applyBorder="1" applyAlignment="1">
      <alignment horizontal="center" vertical="center"/>
    </xf>
    <xf numFmtId="187" fontId="32" fillId="3" borderId="415" xfId="2" applyNumberFormat="1" applyFont="1" applyFill="1" applyBorder="1" applyAlignment="1">
      <alignment horizontal="center" vertical="center"/>
    </xf>
    <xf numFmtId="187" fontId="32" fillId="3" borderId="429" xfId="2" applyNumberFormat="1" applyFont="1" applyFill="1" applyBorder="1" applyAlignment="1">
      <alignment horizontal="center" vertical="center"/>
    </xf>
    <xf numFmtId="187" fontId="32" fillId="3" borderId="412" xfId="2" applyNumberFormat="1" applyFont="1" applyFill="1" applyBorder="1" applyAlignment="1">
      <alignment horizontal="center" vertical="center"/>
    </xf>
    <xf numFmtId="0" fontId="32" fillId="0" borderId="191" xfId="0" applyFont="1" applyFill="1" applyBorder="1" applyAlignment="1">
      <alignment horizontal="center" vertical="center"/>
    </xf>
    <xf numFmtId="0" fontId="32" fillId="0" borderId="99" xfId="0" applyFont="1" applyFill="1" applyBorder="1" applyAlignment="1">
      <alignment horizontal="center" vertical="center"/>
    </xf>
    <xf numFmtId="9" fontId="143" fillId="0" borderId="388" xfId="1" applyFont="1" applyBorder="1" applyAlignment="1">
      <alignment horizontal="center" vertical="center"/>
    </xf>
    <xf numFmtId="0" fontId="138" fillId="112" borderId="220" xfId="0" applyFont="1" applyFill="1" applyBorder="1" applyAlignment="1">
      <alignment horizontal="center" vertical="center"/>
    </xf>
    <xf numFmtId="0" fontId="138" fillId="112" borderId="176" xfId="0" applyFont="1" applyFill="1" applyBorder="1" applyAlignment="1">
      <alignment horizontal="center" vertical="center"/>
    </xf>
    <xf numFmtId="0" fontId="138" fillId="112" borderId="4" xfId="0" applyFont="1" applyFill="1" applyBorder="1" applyAlignment="1">
      <alignment horizontal="center" vertical="center"/>
    </xf>
    <xf numFmtId="0" fontId="138" fillId="112" borderId="3" xfId="0" applyFont="1" applyFill="1" applyBorder="1" applyAlignment="1">
      <alignment horizontal="center" vertical="center"/>
    </xf>
    <xf numFmtId="0" fontId="138" fillId="112" borderId="109" xfId="0" applyFont="1" applyFill="1" applyBorder="1" applyAlignment="1">
      <alignment horizontal="center" vertical="center" wrapText="1"/>
    </xf>
    <xf numFmtId="0" fontId="138" fillId="112" borderId="109" xfId="0" applyFont="1" applyFill="1" applyBorder="1" applyAlignment="1">
      <alignment horizontal="center" vertical="center"/>
    </xf>
    <xf numFmtId="0" fontId="138" fillId="112" borderId="363" xfId="0" applyFont="1" applyFill="1" applyBorder="1" applyAlignment="1">
      <alignment horizontal="center" vertical="center"/>
    </xf>
    <xf numFmtId="0" fontId="138" fillId="110" borderId="48" xfId="0" applyFont="1" applyFill="1" applyBorder="1" applyAlignment="1">
      <alignment horizontal="center" vertical="center"/>
    </xf>
    <xf numFmtId="0" fontId="138" fillId="112" borderId="313" xfId="0" applyFont="1" applyFill="1" applyBorder="1" applyAlignment="1">
      <alignment horizontal="center" vertical="center" wrapText="1"/>
    </xf>
    <xf numFmtId="0" fontId="138" fillId="112" borderId="141" xfId="0" applyFont="1" applyFill="1" applyBorder="1" applyAlignment="1">
      <alignment horizontal="center" vertical="center" wrapText="1"/>
    </xf>
    <xf numFmtId="0" fontId="138" fillId="112" borderId="32" xfId="0" applyFont="1" applyFill="1" applyBorder="1" applyAlignment="1">
      <alignment horizontal="center" vertical="center" wrapText="1"/>
    </xf>
    <xf numFmtId="0" fontId="138" fillId="112" borderId="360" xfId="0" applyFont="1" applyFill="1" applyBorder="1" applyAlignment="1">
      <alignment horizontal="center" vertical="center"/>
    </xf>
    <xf numFmtId="0" fontId="138" fillId="112" borderId="141" xfId="0" applyFont="1" applyFill="1" applyBorder="1" applyAlignment="1">
      <alignment horizontal="center" vertical="center"/>
    </xf>
    <xf numFmtId="0" fontId="138" fillId="112" borderId="32" xfId="0" applyFont="1" applyFill="1" applyBorder="1" applyAlignment="1">
      <alignment horizontal="center" vertical="center"/>
    </xf>
    <xf numFmtId="0" fontId="138" fillId="112" borderId="338" xfId="0" applyFont="1" applyFill="1" applyBorder="1" applyAlignment="1">
      <alignment horizontal="center" vertical="center"/>
    </xf>
    <xf numFmtId="0" fontId="138" fillId="112" borderId="355" xfId="0" applyFont="1" applyFill="1" applyBorder="1" applyAlignment="1">
      <alignment horizontal="center" vertical="center"/>
    </xf>
    <xf numFmtId="0" fontId="138" fillId="112" borderId="60" xfId="0" applyFont="1" applyFill="1" applyBorder="1" applyAlignment="1">
      <alignment horizontal="center" vertical="center" wrapText="1"/>
    </xf>
    <xf numFmtId="0" fontId="138" fillId="112" borderId="58" xfId="0" applyFont="1" applyFill="1" applyBorder="1" applyAlignment="1">
      <alignment horizontal="center" vertical="center"/>
    </xf>
    <xf numFmtId="0" fontId="138" fillId="112" borderId="99" xfId="0" applyFont="1" applyFill="1" applyBorder="1" applyAlignment="1">
      <alignment horizontal="center" vertical="center"/>
    </xf>
    <xf numFmtId="0" fontId="138" fillId="112" borderId="280" xfId="0" applyFont="1" applyFill="1" applyBorder="1" applyAlignment="1">
      <alignment horizontal="center" vertical="center"/>
    </xf>
    <xf numFmtId="0" fontId="138" fillId="112" borderId="62" xfId="0" applyFont="1" applyFill="1" applyBorder="1" applyAlignment="1">
      <alignment horizontal="center" vertical="center"/>
    </xf>
    <xf numFmtId="0" fontId="138" fillId="112" borderId="60" xfId="0" applyFont="1" applyFill="1" applyBorder="1" applyAlignment="1">
      <alignment horizontal="center" vertical="center"/>
    </xf>
    <xf numFmtId="0" fontId="138" fillId="112" borderId="191" xfId="0" applyFont="1" applyFill="1" applyBorder="1" applyAlignment="1">
      <alignment horizontal="center" vertical="center"/>
    </xf>
    <xf numFmtId="0" fontId="138" fillId="110" borderId="154" xfId="0" applyFont="1" applyFill="1" applyBorder="1" applyAlignment="1">
      <alignment horizontal="center" vertical="center"/>
    </xf>
    <xf numFmtId="0" fontId="138" fillId="110" borderId="49" xfId="0" applyFont="1" applyFill="1" applyBorder="1" applyAlignment="1">
      <alignment horizontal="center" vertical="center"/>
    </xf>
    <xf numFmtId="0" fontId="138" fillId="110" borderId="311" xfId="0" applyFont="1" applyFill="1" applyBorder="1" applyAlignment="1">
      <alignment horizontal="center" vertical="center"/>
    </xf>
    <xf numFmtId="0" fontId="138" fillId="110" borderId="313" xfId="0" applyFont="1" applyFill="1" applyBorder="1" applyAlignment="1">
      <alignment horizontal="center" vertical="center"/>
    </xf>
    <xf numFmtId="0" fontId="138" fillId="110" borderId="50" xfId="0" applyFont="1" applyFill="1" applyBorder="1" applyAlignment="1">
      <alignment horizontal="center" vertical="center"/>
    </xf>
    <xf numFmtId="0" fontId="138" fillId="110" borderId="280" xfId="0" applyFont="1" applyFill="1" applyBorder="1" applyAlignment="1">
      <alignment horizontal="center" vertical="center"/>
    </xf>
    <xf numFmtId="0" fontId="138" fillId="110" borderId="51" xfId="0" applyFont="1" applyFill="1" applyBorder="1" applyAlignment="1">
      <alignment horizontal="center" vertical="center"/>
    </xf>
    <xf numFmtId="0" fontId="138" fillId="110" borderId="298" xfId="0" applyFont="1" applyFill="1" applyBorder="1" applyAlignment="1">
      <alignment horizontal="center" vertical="center"/>
    </xf>
    <xf numFmtId="0" fontId="138" fillId="110" borderId="49" xfId="0" applyFont="1" applyFill="1" applyBorder="1" applyAlignment="1">
      <alignment horizontal="center" vertical="center" wrapText="1"/>
    </xf>
    <xf numFmtId="0" fontId="138" fillId="110" borderId="116" xfId="0" applyFont="1" applyFill="1" applyBorder="1" applyAlignment="1">
      <alignment horizontal="center" vertical="center" wrapText="1"/>
    </xf>
    <xf numFmtId="0" fontId="138" fillId="110" borderId="104" xfId="0" applyFont="1" applyFill="1" applyBorder="1" applyAlignment="1">
      <alignment horizontal="center" vertical="center" wrapText="1"/>
    </xf>
    <xf numFmtId="0" fontId="138" fillId="110" borderId="196" xfId="0" applyFont="1" applyFill="1" applyBorder="1" applyAlignment="1">
      <alignment horizontal="center" vertical="center" wrapText="1"/>
    </xf>
    <xf numFmtId="0" fontId="138" fillId="110" borderId="61" xfId="0" applyFont="1" applyFill="1" applyBorder="1" applyAlignment="1">
      <alignment horizontal="center" vertical="center" wrapText="1"/>
    </xf>
    <xf numFmtId="0" fontId="139" fillId="0" borderId="0" xfId="0" applyFont="1" applyFill="1" applyBorder="1" applyAlignment="1">
      <alignment horizontal="center" vertical="center"/>
    </xf>
    <xf numFmtId="0" fontId="138" fillId="110" borderId="58" xfId="0" applyFont="1" applyFill="1" applyBorder="1" applyAlignment="1">
      <alignment horizontal="center" vertical="center" wrapText="1"/>
    </xf>
    <xf numFmtId="0" fontId="138" fillId="110" borderId="62" xfId="0" applyFont="1" applyFill="1" applyBorder="1" applyAlignment="1">
      <alignment horizontal="center" vertical="center" wrapText="1"/>
    </xf>
    <xf numFmtId="0" fontId="138" fillId="110" borderId="141" xfId="0" applyFont="1" applyFill="1" applyBorder="1" applyAlignment="1">
      <alignment horizontal="center" vertical="center" wrapText="1"/>
    </xf>
    <xf numFmtId="0" fontId="138" fillId="110" borderId="60" xfId="0" applyFont="1" applyFill="1" applyBorder="1" applyAlignment="1">
      <alignment horizontal="center" vertical="center"/>
    </xf>
    <xf numFmtId="0" fontId="138" fillId="110" borderId="220" xfId="0" applyFont="1" applyFill="1" applyBorder="1" applyAlignment="1">
      <alignment horizontal="center" vertical="center"/>
    </xf>
    <xf numFmtId="0" fontId="138" fillId="110" borderId="145" xfId="0" applyFont="1" applyFill="1" applyBorder="1" applyAlignment="1">
      <alignment horizontal="center" vertical="center"/>
    </xf>
    <xf numFmtId="0" fontId="138" fillId="0" borderId="0" xfId="0" applyFont="1" applyFill="1" applyBorder="1" applyAlignment="1">
      <alignment horizontal="center" vertical="center"/>
    </xf>
    <xf numFmtId="0" fontId="138" fillId="0" borderId="0" xfId="0" applyFont="1" applyFill="1" applyBorder="1" applyAlignment="1">
      <alignment horizontal="center" vertical="center" wrapText="1"/>
    </xf>
    <xf numFmtId="0" fontId="138" fillId="110" borderId="155" xfId="0" applyFont="1" applyFill="1" applyBorder="1" applyAlignment="1">
      <alignment horizontal="center" vertical="center"/>
    </xf>
    <xf numFmtId="0" fontId="138" fillId="112" borderId="3" xfId="0" applyFont="1" applyFill="1" applyBorder="1" applyAlignment="1">
      <alignment horizontal="center" vertical="center" wrapText="1"/>
    </xf>
    <xf numFmtId="0" fontId="138" fillId="112" borderId="308" xfId="0" applyFont="1" applyFill="1" applyBorder="1" applyAlignment="1">
      <alignment horizontal="center" vertical="center"/>
    </xf>
    <xf numFmtId="0" fontId="138" fillId="112" borderId="325" xfId="0" applyFont="1" applyFill="1" applyBorder="1" applyAlignment="1">
      <alignment horizontal="center" vertical="center"/>
    </xf>
    <xf numFmtId="0" fontId="138" fillId="110" borderId="58" xfId="0" applyFont="1" applyFill="1" applyBorder="1" applyAlignment="1">
      <alignment horizontal="center" vertical="center"/>
    </xf>
    <xf numFmtId="0" fontId="138" fillId="110" borderId="62" xfId="0" applyFont="1" applyFill="1" applyBorder="1" applyAlignment="1">
      <alignment horizontal="center" vertical="center"/>
    </xf>
    <xf numFmtId="0" fontId="138" fillId="110" borderId="192" xfId="0" applyFont="1" applyFill="1" applyBorder="1" applyAlignment="1">
      <alignment horizontal="center" vertical="center" wrapText="1"/>
    </xf>
    <xf numFmtId="0" fontId="138" fillId="110" borderId="311" xfId="0" applyFont="1" applyFill="1" applyBorder="1" applyAlignment="1">
      <alignment horizontal="center" vertical="center" wrapText="1"/>
    </xf>
    <xf numFmtId="0" fontId="138" fillId="110" borderId="154" xfId="0" applyFont="1" applyFill="1" applyBorder="1" applyAlignment="1">
      <alignment horizontal="center" vertical="center" wrapText="1"/>
    </xf>
    <xf numFmtId="0" fontId="138" fillId="110" borderId="155" xfId="0" applyFont="1" applyFill="1" applyBorder="1" applyAlignment="1">
      <alignment horizontal="center" vertical="center" wrapText="1"/>
    </xf>
    <xf numFmtId="0" fontId="138" fillId="110" borderId="116" xfId="0" applyFont="1" applyFill="1" applyBorder="1" applyAlignment="1">
      <alignment horizontal="center" vertical="center"/>
    </xf>
    <xf numFmtId="0" fontId="138" fillId="110" borderId="104" xfId="0" applyFont="1" applyFill="1" applyBorder="1" applyAlignment="1">
      <alignment horizontal="center" vertical="center"/>
    </xf>
    <xf numFmtId="0" fontId="26" fillId="3" borderId="144" xfId="0" applyFont="1" applyFill="1" applyBorder="1" applyAlignment="1">
      <alignment horizontal="center" vertical="center"/>
    </xf>
    <xf numFmtId="0" fontId="26" fillId="3" borderId="146" xfId="0" applyFont="1" applyFill="1" applyBorder="1" applyAlignment="1">
      <alignment horizontal="center" vertical="center"/>
    </xf>
    <xf numFmtId="0" fontId="26" fillId="3" borderId="143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138" fillId="110" borderId="310" xfId="0" applyFont="1" applyFill="1" applyBorder="1" applyAlignment="1">
      <alignment horizontal="center" vertical="center"/>
    </xf>
    <xf numFmtId="0" fontId="152" fillId="6" borderId="0" xfId="0" applyFont="1" applyFill="1" applyAlignment="1">
      <alignment horizontal="center" vertical="center"/>
    </xf>
    <xf numFmtId="0" fontId="138" fillId="110" borderId="3" xfId="0" applyFont="1" applyFill="1" applyBorder="1" applyAlignment="1">
      <alignment horizontal="center" vertical="center" wrapText="1"/>
    </xf>
    <xf numFmtId="0" fontId="138" fillId="110" borderId="191" xfId="0" applyFont="1" applyFill="1" applyBorder="1" applyAlignment="1">
      <alignment horizontal="center" vertical="center" wrapText="1"/>
    </xf>
    <xf numFmtId="0" fontId="138" fillId="110" borderId="308" xfId="0" applyFont="1" applyFill="1" applyBorder="1" applyAlignment="1">
      <alignment horizontal="center" vertical="center"/>
    </xf>
    <xf numFmtId="0" fontId="138" fillId="110" borderId="23" xfId="0" applyFont="1" applyFill="1" applyBorder="1" applyAlignment="1">
      <alignment horizontal="center" vertical="center"/>
    </xf>
    <xf numFmtId="0" fontId="138" fillId="110" borderId="24" xfId="0" applyFont="1" applyFill="1" applyBorder="1" applyAlignment="1">
      <alignment horizontal="center" vertical="center"/>
    </xf>
    <xf numFmtId="9" fontId="24" fillId="6" borderId="58" xfId="1" applyFont="1" applyFill="1" applyBorder="1" applyAlignment="1">
      <alignment horizontal="center" vertical="center" wrapText="1"/>
    </xf>
    <xf numFmtId="9" fontId="24" fillId="6" borderId="191" xfId="1" applyFont="1" applyFill="1" applyBorder="1" applyAlignment="1">
      <alignment horizontal="center" vertical="center" wrapText="1"/>
    </xf>
    <xf numFmtId="9" fontId="24" fillId="6" borderId="99" xfId="1" applyFont="1" applyFill="1" applyBorder="1" applyAlignment="1">
      <alignment horizontal="center" vertical="center" wrapText="1"/>
    </xf>
    <xf numFmtId="9" fontId="24" fillId="0" borderId="58" xfId="1" applyFont="1" applyFill="1" applyBorder="1" applyAlignment="1">
      <alignment horizontal="center" vertical="center" wrapText="1"/>
    </xf>
    <xf numFmtId="9" fontId="24" fillId="0" borderId="191" xfId="1" applyFont="1" applyFill="1" applyBorder="1" applyAlignment="1">
      <alignment horizontal="center" vertical="center" wrapText="1"/>
    </xf>
    <xf numFmtId="9" fontId="24" fillId="0" borderId="99" xfId="1" applyFont="1" applyFill="1" applyBorder="1" applyAlignment="1">
      <alignment horizontal="center" vertical="center" wrapText="1"/>
    </xf>
    <xf numFmtId="9" fontId="24" fillId="0" borderId="280" xfId="1" applyFont="1" applyFill="1" applyBorder="1" applyAlignment="1">
      <alignment horizontal="center" vertical="center"/>
    </xf>
    <xf numFmtId="9" fontId="24" fillId="0" borderId="191" xfId="1" applyFont="1" applyFill="1" applyBorder="1" applyAlignment="1">
      <alignment horizontal="center" vertical="center"/>
    </xf>
    <xf numFmtId="9" fontId="24" fillId="0" borderId="99" xfId="1" applyFont="1" applyFill="1" applyBorder="1" applyAlignment="1">
      <alignment horizontal="center" vertical="center"/>
    </xf>
    <xf numFmtId="226" fontId="138" fillId="110" borderId="116" xfId="0" applyNumberFormat="1" applyFont="1" applyFill="1" applyBorder="1" applyAlignment="1">
      <alignment horizontal="center" vertical="center" wrapText="1"/>
    </xf>
    <xf numFmtId="226" fontId="138" fillId="110" borderId="104" xfId="0" applyNumberFormat="1" applyFont="1" applyFill="1" applyBorder="1" applyAlignment="1">
      <alignment horizontal="center" vertical="center" wrapText="1"/>
    </xf>
    <xf numFmtId="0" fontId="138" fillId="112" borderId="48" xfId="0" applyFont="1" applyFill="1" applyBorder="1" applyAlignment="1">
      <alignment horizontal="center" vertical="center"/>
    </xf>
    <xf numFmtId="0" fontId="138" fillId="110" borderId="14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38" fillId="112" borderId="111" xfId="0" applyFont="1" applyFill="1" applyBorder="1" applyAlignment="1">
      <alignment horizontal="center" vertical="center"/>
    </xf>
    <xf numFmtId="0" fontId="138" fillId="112" borderId="115" xfId="0" applyFont="1" applyFill="1" applyBorder="1" applyAlignment="1">
      <alignment horizontal="center" vertical="center"/>
    </xf>
    <xf numFmtId="0" fontId="138" fillId="110" borderId="383" xfId="0" applyFont="1" applyFill="1" applyBorder="1" applyAlignment="1">
      <alignment horizontal="center" vertical="center"/>
    </xf>
    <xf numFmtId="0" fontId="138" fillId="112" borderId="387" xfId="0" applyFont="1" applyFill="1" applyBorder="1" applyAlignment="1">
      <alignment horizontal="center" vertical="center"/>
    </xf>
    <xf numFmtId="0" fontId="138" fillId="110" borderId="374" xfId="0" applyFont="1" applyFill="1" applyBorder="1" applyAlignment="1">
      <alignment horizontal="center" vertical="center"/>
    </xf>
    <xf numFmtId="0" fontId="138" fillId="110" borderId="377" xfId="0" applyFont="1" applyFill="1" applyBorder="1" applyAlignment="1">
      <alignment horizontal="center" vertical="center"/>
    </xf>
    <xf numFmtId="0" fontId="138" fillId="112" borderId="379" xfId="0" applyFont="1" applyFill="1" applyBorder="1" applyAlignment="1">
      <alignment horizontal="center" vertical="center"/>
    </xf>
    <xf numFmtId="0" fontId="138" fillId="110" borderId="28" xfId="0" applyFont="1" applyFill="1" applyBorder="1" applyAlignment="1">
      <alignment horizontal="center" vertical="center"/>
    </xf>
    <xf numFmtId="0" fontId="146" fillId="0" borderId="0" xfId="0" applyFont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31" fontId="135" fillId="0" borderId="0" xfId="0" applyNumberFormat="1" applyFont="1" applyBorder="1" applyAlignment="1">
      <alignment horizontal="right" vertical="center"/>
    </xf>
    <xf numFmtId="31" fontId="135" fillId="0" borderId="102" xfId="0" applyNumberFormat="1" applyFont="1" applyBorder="1" applyAlignment="1">
      <alignment horizontal="right" vertical="center"/>
    </xf>
    <xf numFmtId="0" fontId="135" fillId="0" borderId="102" xfId="0" applyFont="1" applyBorder="1" applyAlignment="1">
      <alignment horizontal="right" vertical="center"/>
    </xf>
    <xf numFmtId="0" fontId="138" fillId="110" borderId="4" xfId="0" applyFont="1" applyFill="1" applyBorder="1" applyAlignment="1">
      <alignment horizontal="center" vertical="center" wrapText="1"/>
    </xf>
    <xf numFmtId="0" fontId="138" fillId="110" borderId="378" xfId="0" applyFont="1" applyFill="1" applyBorder="1" applyAlignment="1">
      <alignment horizontal="center" vertical="center"/>
    </xf>
    <xf numFmtId="0" fontId="138" fillId="112" borderId="174" xfId="0" applyFont="1" applyFill="1" applyBorder="1" applyAlignment="1">
      <alignment horizontal="center" vertical="center"/>
    </xf>
    <xf numFmtId="38" fontId="32" fillId="6" borderId="116" xfId="2" applyNumberFormat="1" applyFont="1" applyFill="1" applyBorder="1" applyAlignment="1">
      <alignment horizontal="center" vertical="center"/>
    </xf>
    <xf numFmtId="38" fontId="32" fillId="6" borderId="4" xfId="2" applyNumberFormat="1" applyFont="1" applyFill="1" applyBorder="1" applyAlignment="1">
      <alignment horizontal="center" vertical="center"/>
    </xf>
    <xf numFmtId="38" fontId="32" fillId="6" borderId="310" xfId="2" applyNumberFormat="1" applyFont="1" applyFill="1" applyBorder="1" applyAlignment="1">
      <alignment horizontal="center" vertical="center"/>
    </xf>
    <xf numFmtId="38" fontId="32" fillId="6" borderId="3" xfId="2" applyNumberFormat="1" applyFont="1" applyFill="1" applyBorder="1" applyAlignment="1">
      <alignment horizontal="center" vertical="center"/>
    </xf>
    <xf numFmtId="0" fontId="32" fillId="0" borderId="280" xfId="0" applyFont="1" applyFill="1" applyBorder="1" applyAlignment="1">
      <alignment horizontal="center" vertical="center" wrapText="1"/>
    </xf>
    <xf numFmtId="0" fontId="32" fillId="0" borderId="191" xfId="0" applyFont="1" applyFill="1" applyBorder="1" applyAlignment="1">
      <alignment horizontal="center" vertical="center"/>
    </xf>
    <xf numFmtId="0" fontId="32" fillId="0" borderId="99" xfId="0" applyFont="1" applyFill="1" applyBorder="1" applyAlignment="1">
      <alignment horizontal="center" vertical="center"/>
    </xf>
    <xf numFmtId="0" fontId="32" fillId="6" borderId="58" xfId="0" applyFont="1" applyFill="1" applyBorder="1" applyAlignment="1">
      <alignment horizontal="center" vertical="center"/>
    </xf>
    <xf numFmtId="0" fontId="32" fillId="6" borderId="99" xfId="0" applyFont="1" applyFill="1" applyBorder="1" applyAlignment="1">
      <alignment horizontal="center" vertical="center"/>
    </xf>
    <xf numFmtId="0" fontId="32" fillId="6" borderId="191" xfId="0" applyFont="1" applyFill="1" applyBorder="1" applyAlignment="1">
      <alignment horizontal="center" vertical="center" wrapText="1"/>
    </xf>
    <xf numFmtId="0" fontId="138" fillId="110" borderId="52" xfId="0" applyFont="1" applyFill="1" applyBorder="1" applyAlignment="1">
      <alignment horizontal="center" vertical="center"/>
    </xf>
    <xf numFmtId="0" fontId="138" fillId="110" borderId="151" xfId="0" applyFont="1" applyFill="1" applyBorder="1" applyAlignment="1">
      <alignment horizontal="center" vertical="center"/>
    </xf>
    <xf numFmtId="0" fontId="138" fillId="110" borderId="150" xfId="0" applyFont="1" applyFill="1" applyBorder="1" applyAlignment="1">
      <alignment horizontal="center" vertical="center"/>
    </xf>
    <xf numFmtId="0" fontId="138" fillId="110" borderId="170" xfId="0" applyFont="1" applyFill="1" applyBorder="1" applyAlignment="1">
      <alignment horizontal="center" vertical="center"/>
    </xf>
    <xf numFmtId="0" fontId="138" fillId="110" borderId="225" xfId="0" applyFont="1" applyFill="1" applyBorder="1" applyAlignment="1">
      <alignment horizontal="center" vertical="center"/>
    </xf>
    <xf numFmtId="0" fontId="138" fillId="110" borderId="231" xfId="0" applyFont="1" applyFill="1" applyBorder="1" applyAlignment="1">
      <alignment horizontal="center" vertical="center"/>
    </xf>
    <xf numFmtId="9" fontId="32" fillId="6" borderId="161" xfId="1" applyFont="1" applyFill="1" applyBorder="1" applyAlignment="1">
      <alignment horizontal="center" vertical="center"/>
    </xf>
    <xf numFmtId="9" fontId="32" fillId="6" borderId="3" xfId="1" applyFont="1" applyFill="1" applyBorder="1" applyAlignment="1">
      <alignment horizontal="center" vertical="center"/>
    </xf>
    <xf numFmtId="0" fontId="138" fillId="110" borderId="27" xfId="0" applyFont="1" applyFill="1" applyBorder="1" applyAlignment="1">
      <alignment horizontal="center" vertical="center"/>
    </xf>
    <xf numFmtId="38" fontId="32" fillId="6" borderId="108" xfId="2" applyNumberFormat="1" applyFont="1" applyFill="1" applyBorder="1" applyAlignment="1">
      <alignment horizontal="center" vertical="center"/>
    </xf>
    <xf numFmtId="38" fontId="32" fillId="6" borderId="387" xfId="2" applyNumberFormat="1" applyFont="1" applyFill="1" applyBorder="1" applyAlignment="1">
      <alignment horizontal="center" vertical="center"/>
    </xf>
    <xf numFmtId="38" fontId="32" fillId="6" borderId="32" xfId="2" applyNumberFormat="1" applyFont="1" applyFill="1" applyBorder="1" applyAlignment="1">
      <alignment horizontal="center" vertical="center"/>
    </xf>
    <xf numFmtId="38" fontId="32" fillId="6" borderId="141" xfId="2" applyNumberFormat="1" applyFont="1" applyFill="1" applyBorder="1" applyAlignment="1">
      <alignment horizontal="center" vertical="center"/>
    </xf>
    <xf numFmtId="38" fontId="32" fillId="6" borderId="109" xfId="2" applyNumberFormat="1" applyFont="1" applyFill="1" applyBorder="1" applyAlignment="1">
      <alignment horizontal="center" vertical="center"/>
    </xf>
    <xf numFmtId="0" fontId="32" fillId="6" borderId="280" xfId="0" applyFont="1" applyFill="1" applyBorder="1" applyAlignment="1">
      <alignment horizontal="center" vertical="center" wrapText="1"/>
    </xf>
    <xf numFmtId="0" fontId="32" fillId="6" borderId="191" xfId="0" applyFont="1" applyFill="1" applyBorder="1" applyAlignment="1">
      <alignment horizontal="center" vertical="center"/>
    </xf>
    <xf numFmtId="9" fontId="32" fillId="6" borderId="116" xfId="1" applyFont="1" applyFill="1" applyBorder="1" applyAlignment="1">
      <alignment horizontal="center" vertical="center"/>
    </xf>
    <xf numFmtId="9" fontId="32" fillId="6" borderId="4" xfId="1" applyFont="1" applyFill="1" applyBorder="1" applyAlignment="1">
      <alignment horizontal="center" vertical="center"/>
    </xf>
    <xf numFmtId="0" fontId="138" fillId="112" borderId="140" xfId="0" applyFont="1" applyFill="1" applyBorder="1" applyAlignment="1">
      <alignment horizontal="center" vertical="center"/>
    </xf>
    <xf numFmtId="0" fontId="138" fillId="112" borderId="29" xfId="0" applyFont="1" applyFill="1" applyBorder="1" applyAlignment="1">
      <alignment horizontal="center" vertical="center"/>
    </xf>
    <xf numFmtId="0" fontId="138" fillId="112" borderId="130" xfId="0" applyFont="1" applyFill="1" applyBorder="1" applyAlignment="1">
      <alignment horizontal="center" vertical="center"/>
    </xf>
    <xf numFmtId="38" fontId="32" fillId="6" borderId="161" xfId="2" applyNumberFormat="1" applyFont="1" applyFill="1" applyBorder="1" applyAlignment="1">
      <alignment horizontal="center" vertical="center"/>
    </xf>
    <xf numFmtId="0" fontId="139" fillId="112" borderId="151" xfId="0" applyFont="1" applyFill="1" applyBorder="1" applyAlignment="1">
      <alignment horizontal="center" vertical="center"/>
    </xf>
    <xf numFmtId="0" fontId="139" fillId="112" borderId="183" xfId="0" applyFont="1" applyFill="1" applyBorder="1" applyAlignment="1">
      <alignment horizontal="center" vertical="center"/>
    </xf>
    <xf numFmtId="0" fontId="138" fillId="110" borderId="393" xfId="0" applyFont="1" applyFill="1" applyBorder="1" applyAlignment="1">
      <alignment horizontal="center" vertical="center"/>
    </xf>
    <xf numFmtId="0" fontId="138" fillId="110" borderId="395" xfId="0" applyFont="1" applyFill="1" applyBorder="1" applyAlignment="1">
      <alignment horizontal="center" vertical="center"/>
    </xf>
    <xf numFmtId="0" fontId="139" fillId="112" borderId="141" xfId="0" applyFont="1" applyFill="1" applyBorder="1" applyAlignment="1">
      <alignment horizontal="center" vertical="center"/>
    </xf>
    <xf numFmtId="0" fontId="139" fillId="112" borderId="60" xfId="0" applyFont="1" applyFill="1" applyBorder="1" applyAlignment="1">
      <alignment horizontal="center" vertical="center"/>
    </xf>
    <xf numFmtId="0" fontId="139" fillId="112" borderId="109" xfId="0" applyFont="1" applyFill="1" applyBorder="1" applyAlignment="1">
      <alignment horizontal="center" vertical="center"/>
    </xf>
    <xf numFmtId="0" fontId="134" fillId="3" borderId="16" xfId="0" applyFont="1" applyFill="1" applyBorder="1" applyAlignment="1">
      <alignment horizontal="center" vertical="center"/>
    </xf>
    <xf numFmtId="0" fontId="139" fillId="112" borderId="48" xfId="0" applyFont="1" applyFill="1" applyBorder="1" applyAlignment="1">
      <alignment horizontal="center" vertical="center"/>
    </xf>
    <xf numFmtId="0" fontId="139" fillId="112" borderId="180" xfId="0" applyFont="1" applyFill="1" applyBorder="1" applyAlignment="1">
      <alignment horizontal="center" vertical="center"/>
    </xf>
    <xf numFmtId="0" fontId="139" fillId="112" borderId="152" xfId="0" applyFont="1" applyFill="1" applyBorder="1" applyAlignment="1">
      <alignment horizontal="center" vertical="center"/>
    </xf>
    <xf numFmtId="0" fontId="139" fillId="112" borderId="58" xfId="0" applyFont="1" applyFill="1" applyBorder="1" applyAlignment="1">
      <alignment horizontal="center" vertical="center"/>
    </xf>
    <xf numFmtId="0" fontId="139" fillId="112" borderId="99" xfId="0" applyFont="1" applyFill="1" applyBorder="1" applyAlignment="1">
      <alignment horizontal="center" vertical="center"/>
    </xf>
    <xf numFmtId="0" fontId="139" fillId="112" borderId="130" xfId="0" applyFont="1" applyFill="1" applyBorder="1" applyAlignment="1">
      <alignment horizontal="center" vertical="center"/>
    </xf>
    <xf numFmtId="0" fontId="139" fillId="112" borderId="32" xfId="0" applyFont="1" applyFill="1" applyBorder="1" applyAlignment="1">
      <alignment horizontal="center" vertical="center"/>
    </xf>
    <xf numFmtId="9" fontId="32" fillId="0" borderId="310" xfId="1" applyFont="1" applyBorder="1" applyAlignment="1">
      <alignment horizontal="center" vertical="center"/>
    </xf>
    <xf numFmtId="9" fontId="32" fillId="0" borderId="104" xfId="1" applyFont="1" applyBorder="1" applyAlignment="1">
      <alignment horizontal="center" vertical="center"/>
    </xf>
    <xf numFmtId="38" fontId="32" fillId="0" borderId="214" xfId="2" applyNumberFormat="1" applyFont="1" applyFill="1" applyBorder="1" applyAlignment="1">
      <alignment horizontal="center" vertical="center"/>
    </xf>
    <xf numFmtId="38" fontId="32" fillId="0" borderId="9" xfId="2" applyNumberFormat="1" applyFont="1" applyFill="1" applyBorder="1" applyAlignment="1">
      <alignment horizontal="center" vertical="center"/>
    </xf>
    <xf numFmtId="38" fontId="32" fillId="0" borderId="310" xfId="2" applyNumberFormat="1" applyFont="1" applyBorder="1" applyAlignment="1">
      <alignment horizontal="center" vertical="center"/>
    </xf>
    <xf numFmtId="38" fontId="32" fillId="0" borderId="104" xfId="2" applyNumberFormat="1" applyFont="1" applyBorder="1" applyAlignment="1">
      <alignment horizontal="center" vertical="center"/>
    </xf>
    <xf numFmtId="38" fontId="32" fillId="0" borderId="390" xfId="2" applyNumberFormat="1" applyFont="1" applyFill="1" applyBorder="1" applyAlignment="1">
      <alignment horizontal="center" vertical="center"/>
    </xf>
    <xf numFmtId="38" fontId="32" fillId="0" borderId="103" xfId="2" applyNumberFormat="1" applyFont="1" applyFill="1" applyBorder="1" applyAlignment="1">
      <alignment horizontal="center" vertical="center"/>
    </xf>
    <xf numFmtId="38" fontId="32" fillId="0" borderId="335" xfId="2" applyNumberFormat="1" applyFont="1" applyFill="1" applyBorder="1" applyAlignment="1">
      <alignment horizontal="center" vertical="center"/>
    </xf>
    <xf numFmtId="38" fontId="32" fillId="0" borderId="116" xfId="2" applyNumberFormat="1" applyFont="1" applyBorder="1" applyAlignment="1">
      <alignment horizontal="center" vertical="center"/>
    </xf>
    <xf numFmtId="38" fontId="32" fillId="0" borderId="4" xfId="2" applyNumberFormat="1" applyFont="1" applyBorder="1" applyAlignment="1">
      <alignment horizontal="center" vertical="center"/>
    </xf>
    <xf numFmtId="9" fontId="32" fillId="0" borderId="116" xfId="1" applyFont="1" applyBorder="1" applyAlignment="1">
      <alignment horizontal="center" vertical="center"/>
    </xf>
    <xf numFmtId="9" fontId="32" fillId="0" borderId="4" xfId="1" applyFont="1" applyBorder="1" applyAlignment="1">
      <alignment horizontal="center" vertical="center"/>
    </xf>
    <xf numFmtId="0" fontId="138" fillId="112" borderId="313" xfId="0" applyFont="1" applyFill="1" applyBorder="1" applyAlignment="1">
      <alignment horizontal="center" vertical="center"/>
    </xf>
    <xf numFmtId="38" fontId="32" fillId="6" borderId="214" xfId="2" applyNumberFormat="1" applyFont="1" applyFill="1" applyBorder="1" applyAlignment="1">
      <alignment horizontal="center" vertical="center"/>
    </xf>
    <xf numFmtId="38" fontId="32" fillId="6" borderId="30" xfId="2" applyNumberFormat="1" applyFont="1" applyFill="1" applyBorder="1" applyAlignment="1">
      <alignment horizontal="center" vertical="center"/>
    </xf>
    <xf numFmtId="0" fontId="32" fillId="3" borderId="0" xfId="0" applyFont="1" applyFill="1" applyBorder="1" applyAlignment="1">
      <alignment horizontal="center" vertical="center"/>
    </xf>
    <xf numFmtId="0" fontId="138" fillId="110" borderId="21" xfId="0" applyFont="1" applyFill="1" applyBorder="1" applyAlignment="1">
      <alignment horizontal="center" vertical="center"/>
    </xf>
    <xf numFmtId="0" fontId="138" fillId="110" borderId="175" xfId="0" applyFont="1" applyFill="1" applyBorder="1" applyAlignment="1">
      <alignment horizontal="center" vertical="center"/>
    </xf>
    <xf numFmtId="0" fontId="138" fillId="110" borderId="99" xfId="0" applyFont="1" applyFill="1" applyBorder="1" applyAlignment="1">
      <alignment horizontal="center" vertical="center"/>
    </xf>
    <xf numFmtId="223" fontId="32" fillId="0" borderId="388" xfId="0" applyNumberFormat="1" applyFont="1" applyBorder="1" applyAlignment="1">
      <alignment horizontal="center" vertical="center"/>
    </xf>
    <xf numFmtId="223" fontId="32" fillId="0" borderId="104" xfId="0" applyNumberFormat="1" applyFont="1" applyBorder="1" applyAlignment="1">
      <alignment horizontal="center" vertical="center"/>
    </xf>
    <xf numFmtId="9" fontId="32" fillId="0" borderId="3" xfId="1" applyFont="1" applyBorder="1" applyAlignment="1">
      <alignment horizontal="center" vertical="center"/>
    </xf>
    <xf numFmtId="223" fontId="32" fillId="0" borderId="116" xfId="0" applyNumberFormat="1" applyFont="1" applyBorder="1" applyAlignment="1">
      <alignment horizontal="center" vertical="center"/>
    </xf>
    <xf numFmtId="223" fontId="32" fillId="0" borderId="4" xfId="0" applyNumberFormat="1" applyFont="1" applyBorder="1" applyAlignment="1">
      <alignment horizontal="center" vertical="center"/>
    </xf>
    <xf numFmtId="3" fontId="32" fillId="6" borderId="116" xfId="2" quotePrefix="1" applyNumberFormat="1" applyFont="1" applyFill="1" applyBorder="1" applyAlignment="1">
      <alignment horizontal="center" vertical="center"/>
    </xf>
    <xf numFmtId="3" fontId="32" fillId="6" borderId="3" xfId="2" quotePrefix="1" applyNumberFormat="1" applyFont="1" applyFill="1" applyBorder="1" applyAlignment="1">
      <alignment horizontal="center" vertical="center"/>
    </xf>
    <xf numFmtId="0" fontId="138" fillId="110" borderId="109" xfId="0" applyFont="1" applyFill="1" applyBorder="1" applyAlignment="1">
      <alignment horizontal="center" vertical="center"/>
    </xf>
    <xf numFmtId="0" fontId="29" fillId="5" borderId="393" xfId="0" applyFont="1" applyFill="1" applyBorder="1" applyAlignment="1">
      <alignment horizontal="center" vertical="center"/>
    </xf>
    <xf numFmtId="38" fontId="138" fillId="112" borderId="111" xfId="0" applyNumberFormat="1" applyFont="1" applyFill="1" applyBorder="1" applyAlignment="1">
      <alignment horizontal="center" vertical="center"/>
    </xf>
    <xf numFmtId="38" fontId="138" fillId="112" borderId="115" xfId="0" applyNumberFormat="1" applyFont="1" applyFill="1" applyBorder="1" applyAlignment="1">
      <alignment horizontal="center" vertical="center"/>
    </xf>
    <xf numFmtId="38" fontId="32" fillId="6" borderId="49" xfId="2" applyNumberFormat="1" applyFont="1" applyFill="1" applyBorder="1" applyAlignment="1">
      <alignment horizontal="center" vertical="center"/>
    </xf>
    <xf numFmtId="38" fontId="32" fillId="6" borderId="356" xfId="2" applyNumberFormat="1" applyFont="1" applyFill="1" applyBorder="1" applyAlignment="1">
      <alignment horizontal="center" vertical="center"/>
    </xf>
    <xf numFmtId="223" fontId="32" fillId="6" borderId="49" xfId="2" applyNumberFormat="1" applyFont="1" applyFill="1" applyBorder="1" applyAlignment="1">
      <alignment horizontal="center" vertical="center"/>
    </xf>
    <xf numFmtId="223" fontId="32" fillId="6" borderId="356" xfId="2" applyNumberFormat="1" applyFont="1" applyFill="1" applyBorder="1" applyAlignment="1">
      <alignment horizontal="center" vertical="center"/>
    </xf>
    <xf numFmtId="0" fontId="138" fillId="110" borderId="191" xfId="0" applyFont="1" applyFill="1" applyBorder="1" applyAlignment="1">
      <alignment horizontal="center" vertical="center"/>
    </xf>
    <xf numFmtId="223" fontId="32" fillId="6" borderId="310" xfId="2" applyNumberFormat="1" applyFont="1" applyFill="1" applyBorder="1" applyAlignment="1">
      <alignment horizontal="center" vertical="center"/>
    </xf>
    <xf numFmtId="223" fontId="32" fillId="6" borderId="104" xfId="2" applyNumberFormat="1" applyFont="1" applyFill="1" applyBorder="1" applyAlignment="1">
      <alignment horizontal="center" vertical="center"/>
    </xf>
    <xf numFmtId="38" fontId="32" fillId="6" borderId="104" xfId="2" applyNumberFormat="1" applyFont="1" applyFill="1" applyBorder="1" applyAlignment="1">
      <alignment horizontal="center" vertical="center"/>
    </xf>
    <xf numFmtId="223" fontId="32" fillId="6" borderId="116" xfId="2" applyNumberFormat="1" applyFont="1" applyFill="1" applyBorder="1" applyAlignment="1">
      <alignment horizontal="center" vertical="center"/>
    </xf>
    <xf numFmtId="223" fontId="32" fillId="6" borderId="4" xfId="2" applyNumberFormat="1" applyFont="1" applyFill="1" applyBorder="1" applyAlignment="1">
      <alignment horizontal="center" vertical="center"/>
    </xf>
    <xf numFmtId="38" fontId="32" fillId="6" borderId="60" xfId="2" applyNumberFormat="1" applyFont="1" applyFill="1" applyBorder="1" applyAlignment="1">
      <alignment horizontal="center" vertical="center"/>
    </xf>
    <xf numFmtId="38" fontId="32" fillId="6" borderId="196" xfId="2" applyNumberFormat="1" applyFont="1" applyFill="1" applyBorder="1" applyAlignment="1">
      <alignment horizontal="center" vertical="center"/>
    </xf>
    <xf numFmtId="38" fontId="32" fillId="6" borderId="61" xfId="2" applyNumberFormat="1" applyFont="1" applyFill="1" applyBorder="1" applyAlignment="1">
      <alignment horizontal="center" vertical="center"/>
    </xf>
    <xf numFmtId="9" fontId="32" fillId="6" borderId="310" xfId="1" applyFont="1" applyFill="1" applyBorder="1" applyAlignment="1">
      <alignment horizontal="center" vertical="center"/>
    </xf>
    <xf numFmtId="9" fontId="32" fillId="6" borderId="104" xfId="1" applyFont="1" applyFill="1" applyBorder="1" applyAlignment="1">
      <alignment horizontal="center" vertical="center"/>
    </xf>
    <xf numFmtId="38" fontId="32" fillId="6" borderId="388" xfId="2" applyNumberFormat="1" applyFont="1" applyFill="1" applyBorder="1" applyAlignment="1">
      <alignment horizontal="center" vertical="center"/>
    </xf>
    <xf numFmtId="0" fontId="138" fillId="110" borderId="221" xfId="0" applyFont="1" applyFill="1" applyBorder="1" applyAlignment="1">
      <alignment horizontal="center" vertical="center"/>
    </xf>
    <xf numFmtId="0" fontId="138" fillId="110" borderId="183" xfId="0" applyFont="1" applyFill="1" applyBorder="1" applyAlignment="1">
      <alignment horizontal="center" vertical="center"/>
    </xf>
    <xf numFmtId="0" fontId="138" fillId="110" borderId="130" xfId="0" applyFont="1" applyFill="1" applyBorder="1" applyAlignment="1">
      <alignment horizontal="center" vertical="center"/>
    </xf>
    <xf numFmtId="0" fontId="138" fillId="110" borderId="109" xfId="0" applyFont="1" applyFill="1" applyBorder="1" applyAlignment="1">
      <alignment horizontal="center" vertical="center" wrapText="1"/>
    </xf>
    <xf numFmtId="0" fontId="138" fillId="110" borderId="107" xfId="0" applyFont="1" applyFill="1" applyBorder="1" applyAlignment="1">
      <alignment horizontal="center" vertical="center" wrapText="1"/>
    </xf>
    <xf numFmtId="223" fontId="133" fillId="0" borderId="128" xfId="0" applyNumberFormat="1" applyFont="1" applyBorder="1" applyAlignment="1">
      <alignment horizontal="center" vertical="center" wrapText="1"/>
    </xf>
    <xf numFmtId="223" fontId="133" fillId="0" borderId="4" xfId="0" applyNumberFormat="1" applyFont="1" applyBorder="1" applyAlignment="1">
      <alignment horizontal="center" vertical="center" wrapText="1"/>
    </xf>
    <xf numFmtId="225" fontId="32" fillId="0" borderId="128" xfId="0" applyNumberFormat="1" applyFont="1" applyBorder="1" applyAlignment="1">
      <alignment horizontal="center" vertical="center"/>
    </xf>
    <xf numFmtId="225" fontId="32" fillId="0" borderId="4" xfId="0" applyNumberFormat="1" applyFont="1" applyBorder="1" applyAlignment="1">
      <alignment horizontal="center" vertical="center"/>
    </xf>
    <xf numFmtId="223" fontId="24" fillId="0" borderId="128" xfId="0" applyNumberFormat="1" applyFont="1" applyBorder="1" applyAlignment="1">
      <alignment horizontal="center" vertical="center" wrapText="1"/>
    </xf>
    <xf numFmtId="223" fontId="24" fillId="0" borderId="4" xfId="0" applyNumberFormat="1" applyFont="1" applyBorder="1" applyAlignment="1">
      <alignment horizontal="center" vertical="center" wrapText="1"/>
    </xf>
    <xf numFmtId="0" fontId="138" fillId="110" borderId="356" xfId="0" applyFont="1" applyFill="1" applyBorder="1" applyAlignment="1">
      <alignment horizontal="center" vertical="center" wrapText="1"/>
    </xf>
    <xf numFmtId="0" fontId="138" fillId="110" borderId="48" xfId="0" applyFont="1" applyFill="1" applyBorder="1" applyAlignment="1">
      <alignment horizontal="center" vertical="center" wrapText="1"/>
    </xf>
    <xf numFmtId="0" fontId="138" fillId="110" borderId="355" xfId="0" applyFont="1" applyFill="1" applyBorder="1" applyAlignment="1">
      <alignment horizontal="center" vertical="center" wrapText="1"/>
    </xf>
    <xf numFmtId="38" fontId="24" fillId="0" borderId="128" xfId="0" applyNumberFormat="1" applyFont="1" applyBorder="1" applyAlignment="1">
      <alignment horizontal="center" vertical="center"/>
    </xf>
    <xf numFmtId="38" fontId="24" fillId="0" borderId="4" xfId="0" applyNumberFormat="1" applyFont="1" applyBorder="1" applyAlignment="1">
      <alignment horizontal="center" vertical="center"/>
    </xf>
    <xf numFmtId="38" fontId="24" fillId="0" borderId="310" xfId="0" applyNumberFormat="1" applyFont="1" applyBorder="1" applyAlignment="1">
      <alignment horizontal="center" vertical="center"/>
    </xf>
    <xf numFmtId="38" fontId="32" fillId="0" borderId="128" xfId="0" applyNumberFormat="1" applyFont="1" applyBorder="1" applyAlignment="1">
      <alignment horizontal="center" vertical="center"/>
    </xf>
    <xf numFmtId="38" fontId="32" fillId="0" borderId="4" xfId="0" applyNumberFormat="1" applyFont="1" applyBorder="1" applyAlignment="1">
      <alignment horizontal="center" vertical="center"/>
    </xf>
    <xf numFmtId="38" fontId="133" fillId="0" borderId="310" xfId="0" applyNumberFormat="1" applyFont="1" applyBorder="1" applyAlignment="1">
      <alignment horizontal="center" vertical="center" wrapText="1"/>
    </xf>
    <xf numFmtId="38" fontId="133" fillId="0" borderId="4" xfId="0" applyNumberFormat="1" applyFont="1" applyBorder="1" applyAlignment="1">
      <alignment horizontal="center" vertical="center" wrapText="1"/>
    </xf>
    <xf numFmtId="0" fontId="138" fillId="110" borderId="363" xfId="0" applyFont="1" applyFill="1" applyBorder="1" applyAlignment="1">
      <alignment horizontal="center" vertical="center" wrapText="1"/>
    </xf>
    <xf numFmtId="0" fontId="138" fillId="110" borderId="107" xfId="0" applyFont="1" applyFill="1" applyBorder="1" applyAlignment="1">
      <alignment horizontal="center" vertical="center"/>
    </xf>
    <xf numFmtId="0" fontId="138" fillId="110" borderId="390" xfId="0" applyFont="1" applyFill="1" applyBorder="1" applyAlignment="1">
      <alignment horizontal="center" vertical="center"/>
    </xf>
    <xf numFmtId="0" fontId="138" fillId="110" borderId="388" xfId="0" applyFont="1" applyFill="1" applyBorder="1" applyAlignment="1">
      <alignment horizontal="center" vertical="center"/>
    </xf>
    <xf numFmtId="0" fontId="138" fillId="110" borderId="108" xfId="0" applyFont="1" applyFill="1" applyBorder="1" applyAlignment="1">
      <alignment horizontal="center" vertical="center"/>
    </xf>
    <xf numFmtId="223" fontId="24" fillId="0" borderId="128" xfId="0" applyNumberFormat="1" applyFont="1" applyBorder="1" applyAlignment="1">
      <alignment horizontal="center" vertical="center"/>
    </xf>
    <xf numFmtId="223" fontId="24" fillId="0" borderId="4" xfId="0" applyNumberFormat="1" applyFont="1" applyBorder="1" applyAlignment="1">
      <alignment horizontal="center" vertical="center"/>
    </xf>
    <xf numFmtId="9" fontId="32" fillId="0" borderId="128" xfId="1" applyFont="1" applyBorder="1" applyAlignment="1">
      <alignment horizontal="center" vertical="center"/>
    </xf>
    <xf numFmtId="38" fontId="32" fillId="0" borderId="310" xfId="0" applyNumberFormat="1" applyFont="1" applyBorder="1" applyAlignment="1">
      <alignment horizontal="center" vertical="center"/>
    </xf>
    <xf numFmtId="223" fontId="133" fillId="0" borderId="160" xfId="0" applyNumberFormat="1" applyFont="1" applyBorder="1" applyAlignment="1">
      <alignment horizontal="center" vertical="center" wrapText="1"/>
    </xf>
    <xf numFmtId="223" fontId="133" fillId="0" borderId="9" xfId="0" applyNumberFormat="1" applyFont="1" applyBorder="1" applyAlignment="1">
      <alignment horizontal="center" vertical="center" wrapText="1"/>
    </xf>
    <xf numFmtId="0" fontId="139" fillId="112" borderId="93" xfId="0" applyFont="1" applyFill="1" applyBorder="1" applyAlignment="1">
      <alignment horizontal="center" vertical="center" wrapText="1"/>
    </xf>
    <xf numFmtId="0" fontId="139" fillId="112" borderId="95" xfId="0" applyFont="1" applyFill="1" applyBorder="1" applyAlignment="1">
      <alignment horizontal="center" vertical="center" wrapText="1"/>
    </xf>
    <xf numFmtId="0" fontId="139" fillId="112" borderId="107" xfId="0" applyFont="1" applyFill="1" applyBorder="1" applyAlignment="1">
      <alignment horizontal="center" vertical="center" wrapText="1"/>
    </xf>
    <xf numFmtId="0" fontId="139" fillId="112" borderId="309" xfId="0" applyFont="1" applyFill="1" applyBorder="1" applyAlignment="1">
      <alignment horizontal="center" vertical="center" wrapText="1"/>
    </xf>
    <xf numFmtId="0" fontId="139" fillId="112" borderId="335" xfId="0" applyFont="1" applyFill="1" applyBorder="1" applyAlignment="1">
      <alignment horizontal="center" vertical="center" wrapText="1"/>
    </xf>
    <xf numFmtId="0" fontId="138" fillId="110" borderId="111" xfId="0" applyFont="1" applyFill="1" applyBorder="1" applyAlignment="1">
      <alignment horizontal="center" vertical="center" wrapText="1"/>
    </xf>
    <xf numFmtId="0" fontId="138" fillId="110" borderId="112" xfId="0" applyFont="1" applyFill="1" applyBorder="1" applyAlignment="1">
      <alignment horizontal="center" vertical="center" wrapText="1"/>
    </xf>
    <xf numFmtId="0" fontId="139" fillId="112" borderId="18" xfId="0" applyFont="1" applyFill="1" applyBorder="1" applyAlignment="1">
      <alignment horizontal="center" vertical="center" wrapText="1"/>
    </xf>
    <xf numFmtId="0" fontId="139" fillId="112" borderId="9" xfId="0" applyFont="1" applyFill="1" applyBorder="1" applyAlignment="1">
      <alignment horizontal="center" vertical="center" wrapText="1"/>
    </xf>
    <xf numFmtId="0" fontId="138" fillId="110" borderId="355" xfId="0" applyFont="1" applyFill="1" applyBorder="1" applyAlignment="1">
      <alignment horizontal="center" vertical="center"/>
    </xf>
    <xf numFmtId="0" fontId="138" fillId="110" borderId="356" xfId="0" applyFont="1" applyFill="1" applyBorder="1" applyAlignment="1">
      <alignment horizontal="center" vertical="center"/>
    </xf>
    <xf numFmtId="0" fontId="138" fillId="110" borderId="148" xfId="0" applyFont="1" applyFill="1" applyBorder="1" applyAlignment="1">
      <alignment horizontal="center" vertical="center" wrapText="1"/>
    </xf>
    <xf numFmtId="0" fontId="138" fillId="110" borderId="386" xfId="0" applyFont="1" applyFill="1" applyBorder="1" applyAlignment="1">
      <alignment horizontal="center" vertical="center"/>
    </xf>
    <xf numFmtId="0" fontId="138" fillId="110" borderId="391" xfId="0" applyFont="1" applyFill="1" applyBorder="1" applyAlignment="1">
      <alignment horizontal="center" vertical="center"/>
    </xf>
    <xf numFmtId="0" fontId="138" fillId="110" borderId="340" xfId="0" applyFont="1" applyFill="1" applyBorder="1" applyAlignment="1">
      <alignment horizontal="center" vertical="center"/>
    </xf>
    <xf numFmtId="0" fontId="138" fillId="110" borderId="316" xfId="0" applyFont="1" applyFill="1" applyBorder="1" applyAlignment="1">
      <alignment horizontal="center" vertical="center"/>
    </xf>
    <xf numFmtId="0" fontId="138" fillId="110" borderId="358" xfId="0" applyFont="1" applyFill="1" applyBorder="1" applyAlignment="1">
      <alignment horizontal="center" vertical="center"/>
    </xf>
    <xf numFmtId="0" fontId="138" fillId="110" borderId="214" xfId="0" applyFont="1" applyFill="1" applyBorder="1" applyAlignment="1">
      <alignment horizontal="center" vertical="center"/>
    </xf>
    <xf numFmtId="0" fontId="138" fillId="110" borderId="393" xfId="0" applyFont="1" applyFill="1" applyBorder="1" applyAlignment="1">
      <alignment horizontal="center" vertical="center" wrapText="1"/>
    </xf>
    <xf numFmtId="0" fontId="138" fillId="110" borderId="394" xfId="0" applyFont="1" applyFill="1" applyBorder="1" applyAlignment="1">
      <alignment horizontal="center" vertical="center" wrapText="1"/>
    </xf>
    <xf numFmtId="0" fontId="139" fillId="112" borderId="394" xfId="0" applyFont="1" applyFill="1" applyBorder="1" applyAlignment="1">
      <alignment horizontal="center" vertical="center" wrapText="1"/>
    </xf>
    <xf numFmtId="38" fontId="133" fillId="0" borderId="388" xfId="0" applyNumberFormat="1" applyFont="1" applyBorder="1" applyAlignment="1">
      <alignment horizontal="center" vertical="center" wrapText="1"/>
    </xf>
    <xf numFmtId="38" fontId="24" fillId="0" borderId="388" xfId="0" applyNumberFormat="1" applyFont="1" applyBorder="1" applyAlignment="1">
      <alignment horizontal="center" vertical="center"/>
    </xf>
    <xf numFmtId="9" fontId="143" fillId="0" borderId="388" xfId="1" applyFont="1" applyBorder="1" applyAlignment="1">
      <alignment horizontal="center" vertical="center"/>
    </xf>
    <xf numFmtId="9" fontId="143" fillId="0" borderId="4" xfId="1" applyFont="1" applyBorder="1" applyAlignment="1">
      <alignment horizontal="center" vertical="center"/>
    </xf>
    <xf numFmtId="225" fontId="32" fillId="0" borderId="379" xfId="0" applyNumberFormat="1" applyFont="1" applyBorder="1" applyAlignment="1">
      <alignment horizontal="center" vertical="center"/>
    </xf>
    <xf numFmtId="225" fontId="32" fillId="0" borderId="99" xfId="0" applyNumberFormat="1" applyFont="1" applyBorder="1" applyAlignment="1">
      <alignment horizontal="center" vertical="center"/>
    </xf>
    <xf numFmtId="0" fontId="138" fillId="110" borderId="394" xfId="0" applyFont="1" applyFill="1" applyBorder="1" applyAlignment="1">
      <alignment horizontal="center" vertical="center"/>
    </xf>
    <xf numFmtId="225" fontId="32" fillId="0" borderId="379" xfId="0" applyNumberFormat="1" applyFont="1" applyBorder="1" applyAlignment="1">
      <alignment horizontal="center" vertical="center" wrapText="1"/>
    </xf>
    <xf numFmtId="9" fontId="32" fillId="0" borderId="388" xfId="1" applyFont="1" applyBorder="1" applyAlignment="1">
      <alignment horizontal="center" vertical="center"/>
    </xf>
    <xf numFmtId="0" fontId="139" fillId="112" borderId="384" xfId="0" applyFont="1" applyFill="1" applyBorder="1" applyAlignment="1">
      <alignment horizontal="center" vertical="center" wrapText="1"/>
    </xf>
    <xf numFmtId="0" fontId="139" fillId="112" borderId="400" xfId="0" applyFont="1" applyFill="1" applyBorder="1" applyAlignment="1">
      <alignment horizontal="center" vertical="center" wrapText="1"/>
    </xf>
    <xf numFmtId="0" fontId="138" fillId="110" borderId="22" xfId="0" applyFont="1" applyFill="1" applyBorder="1" applyAlignment="1">
      <alignment horizontal="center" vertical="center" wrapText="1"/>
    </xf>
    <xf numFmtId="0" fontId="138" fillId="110" borderId="392" xfId="0" applyFont="1" applyFill="1" applyBorder="1" applyAlignment="1">
      <alignment horizontal="center" vertical="center" wrapText="1"/>
    </xf>
    <xf numFmtId="0" fontId="26" fillId="10" borderId="390" xfId="0" applyFont="1" applyFill="1" applyBorder="1" applyAlignment="1">
      <alignment horizontal="center" vertical="center"/>
    </xf>
    <xf numFmtId="0" fontId="26" fillId="10" borderId="388" xfId="0" applyFont="1" applyFill="1" applyBorder="1" applyAlignment="1">
      <alignment horizontal="center" vertical="center"/>
    </xf>
    <xf numFmtId="0" fontId="26" fillId="10" borderId="148" xfId="0" applyFont="1" applyFill="1" applyBorder="1" applyAlignment="1">
      <alignment horizontal="center" vertical="center"/>
    </xf>
    <xf numFmtId="0" fontId="26" fillId="10" borderId="362" xfId="0" applyFont="1" applyFill="1" applyBorder="1" applyAlignment="1">
      <alignment horizontal="center" vertical="center"/>
    </xf>
    <xf numFmtId="0" fontId="135" fillId="10" borderId="148" xfId="0" applyFont="1" applyFill="1" applyBorder="1" applyAlignment="1">
      <alignment horizontal="center" vertical="center" wrapText="1"/>
    </xf>
    <xf numFmtId="0" fontId="135" fillId="10" borderId="148" xfId="0" applyFont="1" applyFill="1" applyBorder="1" applyAlignment="1">
      <alignment horizontal="center" vertical="center"/>
    </xf>
    <xf numFmtId="0" fontId="133" fillId="0" borderId="144" xfId="0" applyFont="1" applyBorder="1" applyAlignment="1">
      <alignment horizontal="center" vertical="center" wrapText="1"/>
    </xf>
    <xf numFmtId="0" fontId="133" fillId="0" borderId="143" xfId="0" applyFont="1" applyBorder="1" applyAlignment="1">
      <alignment horizontal="center" vertical="center" wrapText="1"/>
    </xf>
    <xf numFmtId="0" fontId="140" fillId="10" borderId="148" xfId="0" applyFont="1" applyFill="1" applyBorder="1" applyAlignment="1">
      <alignment horizontal="center" vertical="center" wrapText="1"/>
    </xf>
    <xf numFmtId="0" fontId="140" fillId="10" borderId="48" xfId="0" applyFont="1" applyFill="1" applyBorder="1" applyAlignment="1">
      <alignment horizontal="center" vertical="center" wrapText="1"/>
    </xf>
    <xf numFmtId="0" fontId="140" fillId="10" borderId="363" xfId="0" applyFont="1" applyFill="1" applyBorder="1" applyAlignment="1">
      <alignment horizontal="center" vertical="center" wrapText="1"/>
    </xf>
    <xf numFmtId="0" fontId="140" fillId="5" borderId="148" xfId="0" applyFont="1" applyFill="1" applyBorder="1" applyAlignment="1">
      <alignment horizontal="center" vertical="center" wrapText="1"/>
    </xf>
    <xf numFmtId="0" fontId="140" fillId="10" borderId="58" xfId="0" applyFont="1" applyFill="1" applyBorder="1" applyAlignment="1">
      <alignment horizontal="center" vertical="center" wrapText="1"/>
    </xf>
    <xf numFmtId="0" fontId="140" fillId="10" borderId="18" xfId="0" applyFont="1" applyFill="1" applyBorder="1" applyAlignment="1">
      <alignment horizontal="center" vertical="center" wrapText="1"/>
    </xf>
    <xf numFmtId="0" fontId="140" fillId="10" borderId="339" xfId="0" applyFont="1" applyFill="1" applyBorder="1" applyAlignment="1">
      <alignment horizontal="center" vertical="center" wrapText="1"/>
    </xf>
    <xf numFmtId="0" fontId="138" fillId="110" borderId="99" xfId="0" applyFont="1" applyFill="1" applyBorder="1" applyAlignment="1">
      <alignment horizontal="center" vertical="center" wrapText="1"/>
    </xf>
    <xf numFmtId="0" fontId="138" fillId="110" borderId="18" xfId="0" applyFont="1" applyFill="1" applyBorder="1" applyAlignment="1">
      <alignment horizontal="center" vertical="center" wrapText="1"/>
    </xf>
    <xf numFmtId="0" fontId="138" fillId="110" borderId="307" xfId="0" applyFont="1" applyFill="1" applyBorder="1" applyAlignment="1">
      <alignment horizontal="center" vertical="center" wrapText="1"/>
    </xf>
    <xf numFmtId="0" fontId="138" fillId="110" borderId="357" xfId="0" applyFont="1" applyFill="1" applyBorder="1" applyAlignment="1">
      <alignment horizontal="center" vertical="center" wrapText="1"/>
    </xf>
    <xf numFmtId="0" fontId="140" fillId="10" borderId="307" xfId="0" applyFont="1" applyFill="1" applyBorder="1" applyAlignment="1">
      <alignment horizontal="center" vertical="center" wrapText="1"/>
    </xf>
    <xf numFmtId="0" fontId="138" fillId="110" borderId="339" xfId="0" applyFont="1" applyFill="1" applyBorder="1" applyAlignment="1">
      <alignment horizontal="center" vertical="center" wrapText="1"/>
    </xf>
    <xf numFmtId="0" fontId="140" fillId="10" borderId="141" xfId="0" applyFont="1" applyFill="1" applyBorder="1" applyAlignment="1">
      <alignment horizontal="center" vertical="center" wrapText="1"/>
    </xf>
    <xf numFmtId="0" fontId="140" fillId="10" borderId="109" xfId="0" applyFont="1" applyFill="1" applyBorder="1" applyAlignment="1">
      <alignment horizontal="center" vertical="center" wrapText="1"/>
    </xf>
    <xf numFmtId="0" fontId="26" fillId="10" borderId="386" xfId="0" applyFont="1" applyFill="1" applyBorder="1" applyAlignment="1">
      <alignment horizontal="center" vertical="center"/>
    </xf>
    <xf numFmtId="0" fontId="26" fillId="10" borderId="391" xfId="0" applyFont="1" applyFill="1" applyBorder="1" applyAlignment="1">
      <alignment horizontal="center" vertical="center"/>
    </xf>
    <xf numFmtId="0" fontId="26" fillId="10" borderId="340" xfId="0" applyFont="1" applyFill="1" applyBorder="1" applyAlignment="1">
      <alignment horizontal="center" vertical="center"/>
    </xf>
    <xf numFmtId="0" fontId="26" fillId="10" borderId="316" xfId="0" applyFont="1" applyFill="1" applyBorder="1" applyAlignment="1">
      <alignment horizontal="center" vertical="center"/>
    </xf>
    <xf numFmtId="0" fontId="135" fillId="10" borderId="107" xfId="0" applyFont="1" applyFill="1" applyBorder="1" applyAlignment="1">
      <alignment horizontal="center" vertical="center" wrapText="1"/>
    </xf>
    <xf numFmtId="0" fontId="135" fillId="10" borderId="107" xfId="0" applyFont="1" applyFill="1" applyBorder="1" applyAlignment="1">
      <alignment horizontal="center" vertical="center"/>
    </xf>
    <xf numFmtId="0" fontId="133" fillId="0" borderId="93" xfId="0" applyFont="1" applyBorder="1" applyAlignment="1">
      <alignment horizontal="center" vertical="center" wrapText="1"/>
    </xf>
    <xf numFmtId="0" fontId="133" fillId="0" borderId="95" xfId="0" applyFont="1" applyBorder="1" applyAlignment="1">
      <alignment horizontal="center" vertical="center" wrapText="1"/>
    </xf>
    <xf numFmtId="0" fontId="26" fillId="10" borderId="107" xfId="0" applyFont="1" applyFill="1" applyBorder="1" applyAlignment="1">
      <alignment horizontal="center" vertical="center"/>
    </xf>
    <xf numFmtId="0" fontId="140" fillId="10" borderId="107" xfId="0" applyFont="1" applyFill="1" applyBorder="1" applyAlignment="1">
      <alignment horizontal="center" vertical="center" wrapText="1"/>
    </xf>
    <xf numFmtId="0" fontId="140" fillId="5" borderId="107" xfId="0" applyFont="1" applyFill="1" applyBorder="1" applyAlignment="1">
      <alignment horizontal="center" vertical="center" wrapText="1"/>
    </xf>
    <xf numFmtId="9" fontId="143" fillId="0" borderId="393" xfId="1" applyFont="1" applyFill="1" applyBorder="1" applyAlignment="1">
      <alignment horizontal="center" vertical="center"/>
    </xf>
    <xf numFmtId="9" fontId="143" fillId="0" borderId="393" xfId="1" applyFont="1" applyBorder="1" applyAlignment="1">
      <alignment horizontal="center" vertical="center"/>
    </xf>
    <xf numFmtId="9" fontId="143" fillId="0" borderId="3" xfId="1" applyFont="1" applyBorder="1" applyAlignment="1">
      <alignment horizontal="center" vertical="center"/>
    </xf>
    <xf numFmtId="9" fontId="142" fillId="0" borderId="112" xfId="1" applyFont="1" applyFill="1" applyBorder="1" applyAlignment="1">
      <alignment horizontal="center" vertical="center"/>
    </xf>
    <xf numFmtId="9" fontId="142" fillId="0" borderId="388" xfId="1" applyFont="1" applyBorder="1" applyAlignment="1">
      <alignment horizontal="center" vertical="center"/>
    </xf>
    <xf numFmtId="187" fontId="32" fillId="0" borderId="397" xfId="2" applyNumberFormat="1" applyFont="1" applyBorder="1" applyAlignment="1">
      <alignment horizontal="center" vertical="center"/>
    </xf>
    <xf numFmtId="183" fontId="32" fillId="0" borderId="397" xfId="0" applyNumberFormat="1" applyFont="1" applyBorder="1" applyAlignment="1">
      <alignment horizontal="center" vertical="center"/>
    </xf>
    <xf numFmtId="183" fontId="32" fillId="0" borderId="448" xfId="2" applyNumberFormat="1" applyFont="1" applyBorder="1" applyAlignment="1">
      <alignment horizontal="center" vertical="center"/>
    </xf>
    <xf numFmtId="226" fontId="32" fillId="0" borderId="449" xfId="2" applyNumberFormat="1" applyFont="1" applyBorder="1" applyAlignment="1">
      <alignment horizontal="center" vertical="center"/>
    </xf>
    <xf numFmtId="226" fontId="32" fillId="0" borderId="450" xfId="2" applyNumberFormat="1" applyFont="1" applyBorder="1" applyAlignment="1">
      <alignment horizontal="center" vertical="center"/>
    </xf>
    <xf numFmtId="0" fontId="32" fillId="0" borderId="448" xfId="0" applyFont="1" applyBorder="1" applyAlignment="1">
      <alignment horizontal="center" vertical="center"/>
    </xf>
    <xf numFmtId="183" fontId="32" fillId="0" borderId="396" xfId="0" applyNumberFormat="1" applyFont="1" applyBorder="1">
      <alignment vertical="center"/>
    </xf>
    <xf numFmtId="183" fontId="32" fillId="0" borderId="396" xfId="0" applyNumberFormat="1" applyFont="1" applyBorder="1" applyAlignment="1">
      <alignment horizontal="center" vertical="center"/>
    </xf>
    <xf numFmtId="226" fontId="32" fillId="0" borderId="452" xfId="2" applyNumberFormat="1" applyFont="1" applyBorder="1" applyAlignment="1">
      <alignment horizontal="center" vertical="center"/>
    </xf>
    <xf numFmtId="0" fontId="32" fillId="0" borderId="453" xfId="0" applyFont="1" applyBorder="1" applyAlignment="1">
      <alignment horizontal="center" vertical="center"/>
    </xf>
    <xf numFmtId="178" fontId="32" fillId="0" borderId="397" xfId="0" applyNumberFormat="1" applyFont="1" applyBorder="1" applyAlignment="1">
      <alignment horizontal="center" vertical="center"/>
    </xf>
    <xf numFmtId="178" fontId="32" fillId="0" borderId="396" xfId="0" applyNumberFormat="1" applyFont="1" applyBorder="1" applyAlignment="1">
      <alignment horizontal="center" vertical="center"/>
    </xf>
    <xf numFmtId="0" fontId="32" fillId="0" borderId="448" xfId="0" applyFont="1" applyFill="1" applyBorder="1" applyAlignment="1">
      <alignment horizontal="center" vertical="center" wrapText="1"/>
    </xf>
    <xf numFmtId="3" fontId="32" fillId="10" borderId="450" xfId="2" applyNumberFormat="1" applyFont="1" applyFill="1" applyBorder="1" applyAlignment="1">
      <alignment horizontal="center" vertical="center"/>
    </xf>
    <xf numFmtId="183" fontId="32" fillId="0" borderId="396" xfId="0" applyNumberFormat="1" applyFont="1" applyFill="1" applyBorder="1" applyAlignment="1">
      <alignment horizontal="center" vertical="center"/>
    </xf>
    <xf numFmtId="0" fontId="157" fillId="0" borderId="448" xfId="0" applyFont="1" applyFill="1" applyBorder="1" applyAlignment="1">
      <alignment horizontal="center" vertical="center" wrapText="1"/>
    </xf>
    <xf numFmtId="226" fontId="32" fillId="6" borderId="397" xfId="2" applyNumberFormat="1" applyFont="1" applyFill="1" applyBorder="1" applyAlignment="1">
      <alignment horizontal="center" vertical="center"/>
    </xf>
    <xf numFmtId="226" fontId="32" fillId="6" borderId="396" xfId="2" applyNumberFormat="1" applyFont="1" applyFill="1" applyBorder="1" applyAlignment="1">
      <alignment horizontal="center" vertical="center"/>
    </xf>
    <xf numFmtId="183" fontId="32" fillId="0" borderId="402" xfId="0" applyNumberFormat="1" applyFont="1" applyBorder="1" applyAlignment="1">
      <alignment horizontal="center" vertical="center"/>
    </xf>
    <xf numFmtId="2" fontId="32" fillId="10" borderId="361" xfId="0" applyNumberFormat="1" applyFont="1" applyFill="1" applyBorder="1" applyAlignment="1">
      <alignment horizontal="center" vertical="center"/>
    </xf>
    <xf numFmtId="2" fontId="32" fillId="10" borderId="358" xfId="0" applyNumberFormat="1" applyFont="1" applyFill="1" applyBorder="1" applyAlignment="1">
      <alignment horizontal="center" vertical="center"/>
    </xf>
    <xf numFmtId="38" fontId="32" fillId="0" borderId="454" xfId="2" applyNumberFormat="1" applyFont="1" applyFill="1" applyBorder="1" applyAlignment="1">
      <alignment horizontal="center" vertical="center"/>
    </xf>
    <xf numFmtId="3" fontId="32" fillId="0" borderId="450" xfId="2" applyNumberFormat="1" applyFont="1" applyBorder="1" applyAlignment="1">
      <alignment horizontal="center" vertical="center"/>
    </xf>
    <xf numFmtId="223" fontId="32" fillId="0" borderId="450" xfId="0" applyNumberFormat="1" applyFont="1" applyBorder="1" applyAlignment="1">
      <alignment horizontal="center" vertical="center"/>
    </xf>
    <xf numFmtId="9" fontId="32" fillId="0" borderId="450" xfId="1" applyFont="1" applyBorder="1" applyAlignment="1">
      <alignment horizontal="center" vertical="center"/>
    </xf>
    <xf numFmtId="0" fontId="32" fillId="10" borderId="453" xfId="0" applyFont="1" applyFill="1" applyBorder="1" applyAlignment="1">
      <alignment horizontal="center" vertical="center"/>
    </xf>
    <xf numFmtId="187" fontId="32" fillId="0" borderId="452" xfId="2" applyNumberFormat="1" applyFont="1" applyBorder="1" applyAlignment="1">
      <alignment horizontal="center" vertical="center"/>
    </xf>
    <xf numFmtId="0" fontId="32" fillId="0" borderId="453" xfId="0" applyFont="1" applyFill="1" applyBorder="1" applyAlignment="1">
      <alignment horizontal="center" vertical="center"/>
    </xf>
    <xf numFmtId="0" fontId="139" fillId="111" borderId="456" xfId="0" applyFont="1" applyFill="1" applyBorder="1" applyAlignment="1">
      <alignment horizontal="center" vertical="center"/>
    </xf>
    <xf numFmtId="187" fontId="32" fillId="0" borderId="397" xfId="2" applyNumberFormat="1" applyFont="1" applyFill="1" applyBorder="1" applyAlignment="1">
      <alignment horizontal="center" vertical="center"/>
    </xf>
    <xf numFmtId="0" fontId="32" fillId="0" borderId="448" xfId="0" applyFont="1" applyFill="1" applyBorder="1" applyAlignment="1">
      <alignment horizontal="center" vertical="center"/>
    </xf>
    <xf numFmtId="187" fontId="24" fillId="0" borderId="355" xfId="2" applyNumberFormat="1" applyFont="1" applyFill="1" applyBorder="1" applyAlignment="1">
      <alignment horizontal="center" vertical="center"/>
    </xf>
    <xf numFmtId="226" fontId="32" fillId="0" borderId="447" xfId="2" applyNumberFormat="1" applyFont="1" applyBorder="1" applyAlignment="1">
      <alignment horizontal="center" vertical="center"/>
    </xf>
    <xf numFmtId="187" fontId="32" fillId="0" borderId="355" xfId="2" applyNumberFormat="1" applyFont="1" applyBorder="1" applyAlignment="1">
      <alignment horizontal="center" vertical="center"/>
    </xf>
    <xf numFmtId="41" fontId="139" fillId="111" borderId="456" xfId="2" applyFont="1" applyFill="1" applyBorder="1" applyAlignment="1">
      <alignment horizontal="center" vertical="center"/>
    </xf>
    <xf numFmtId="187" fontId="32" fillId="0" borderId="447" xfId="2" applyNumberFormat="1" applyFont="1" applyBorder="1" applyAlignment="1">
      <alignment horizontal="center" vertical="center"/>
    </xf>
    <xf numFmtId="187" fontId="32" fillId="0" borderId="448" xfId="2" applyNumberFormat="1" applyFont="1" applyBorder="1" applyAlignment="1">
      <alignment horizontal="center" vertical="center"/>
    </xf>
    <xf numFmtId="187" fontId="32" fillId="0" borderId="449" xfId="2" applyNumberFormat="1" applyFont="1" applyBorder="1" applyAlignment="1">
      <alignment horizontal="center" vertical="center"/>
    </xf>
    <xf numFmtId="187" fontId="32" fillId="0" borderId="450" xfId="2" applyNumberFormat="1" applyFont="1" applyBorder="1" applyAlignment="1">
      <alignment horizontal="center" vertical="center"/>
    </xf>
    <xf numFmtId="187" fontId="32" fillId="0" borderId="455" xfId="2" applyNumberFormat="1" applyFont="1" applyBorder="1" applyAlignment="1">
      <alignment horizontal="center" vertical="center"/>
    </xf>
    <xf numFmtId="187" fontId="32" fillId="0" borderId="454" xfId="2" applyNumberFormat="1" applyFont="1" applyBorder="1" applyAlignment="1">
      <alignment horizontal="center" vertical="center"/>
    </xf>
    <xf numFmtId="187" fontId="32" fillId="10" borderId="454" xfId="2" applyNumberFormat="1" applyFont="1" applyFill="1" applyBorder="1" applyAlignment="1">
      <alignment horizontal="center" vertical="center"/>
    </xf>
    <xf numFmtId="187" fontId="32" fillId="10" borderId="452" xfId="2" applyNumberFormat="1" applyFont="1" applyFill="1" applyBorder="1" applyAlignment="1">
      <alignment horizontal="center" vertical="center"/>
    </xf>
    <xf numFmtId="183" fontId="32" fillId="0" borderId="447" xfId="2" applyNumberFormat="1" applyFont="1" applyBorder="1" applyAlignment="1">
      <alignment horizontal="center" vertical="center"/>
    </xf>
    <xf numFmtId="183" fontId="32" fillId="3" borderId="447" xfId="2" applyNumberFormat="1" applyFont="1" applyFill="1" applyBorder="1" applyAlignment="1">
      <alignment horizontal="center" vertical="center"/>
    </xf>
    <xf numFmtId="183" fontId="32" fillId="3" borderId="452" xfId="2" applyNumberFormat="1" applyFont="1" applyFill="1" applyBorder="1" applyAlignment="1">
      <alignment horizontal="center" vertical="center"/>
    </xf>
    <xf numFmtId="183" fontId="32" fillId="3" borderId="450" xfId="2" applyNumberFormat="1" applyFont="1" applyFill="1" applyBorder="1" applyAlignment="1">
      <alignment horizontal="center" vertical="center"/>
    </xf>
    <xf numFmtId="183" fontId="32" fillId="3" borderId="455" xfId="2" applyNumberFormat="1" applyFont="1" applyFill="1" applyBorder="1" applyAlignment="1">
      <alignment horizontal="center" vertical="center"/>
    </xf>
    <xf numFmtId="183" fontId="32" fillId="3" borderId="454" xfId="2" applyNumberFormat="1" applyFont="1" applyFill="1" applyBorder="1" applyAlignment="1">
      <alignment horizontal="center" vertical="center"/>
    </xf>
    <xf numFmtId="38" fontId="32" fillId="0" borderId="454" xfId="2" applyNumberFormat="1" applyFont="1" applyBorder="1" applyAlignment="1">
      <alignment horizontal="center" vertical="center"/>
    </xf>
    <xf numFmtId="3" fontId="32" fillId="0" borderId="450" xfId="0" applyNumberFormat="1" applyFont="1" applyBorder="1" applyAlignment="1">
      <alignment horizontal="center" vertical="center"/>
    </xf>
    <xf numFmtId="226" fontId="32" fillId="0" borderId="455" xfId="2" applyNumberFormat="1" applyFont="1" applyBorder="1" applyAlignment="1">
      <alignment horizontal="center" vertical="center"/>
    </xf>
    <xf numFmtId="226" fontId="32" fillId="0" borderId="454" xfId="2" applyNumberFormat="1" applyFont="1" applyBorder="1" applyAlignment="1">
      <alignment horizontal="center" vertical="center"/>
    </xf>
    <xf numFmtId="183" fontId="32" fillId="0" borderId="452" xfId="2" applyNumberFormat="1" applyFont="1" applyBorder="1" applyAlignment="1">
      <alignment horizontal="center" vertical="center"/>
    </xf>
    <xf numFmtId="38" fontId="32" fillId="0" borderId="452" xfId="2" applyNumberFormat="1" applyFont="1" applyBorder="1" applyAlignment="1">
      <alignment horizontal="center" vertical="center"/>
    </xf>
    <xf numFmtId="0" fontId="0" fillId="0" borderId="457" xfId="0" applyNumberFormat="1" applyBorder="1" applyAlignment="1" applyProtection="1">
      <alignment horizontal="center" vertical="center"/>
      <protection locked="0"/>
    </xf>
    <xf numFmtId="226" fontId="24" fillId="0" borderId="458" xfId="2" applyNumberFormat="1" applyFont="1" applyFill="1" applyBorder="1" applyAlignment="1">
      <alignment horizontal="center" vertical="center"/>
    </xf>
    <xf numFmtId="183" fontId="32" fillId="0" borderId="459" xfId="2" applyNumberFormat="1" applyFont="1" applyBorder="1" applyAlignment="1">
      <alignment horizontal="center" vertical="center"/>
    </xf>
    <xf numFmtId="226" fontId="32" fillId="0" borderId="460" xfId="2" applyNumberFormat="1" applyFont="1" applyBorder="1" applyAlignment="1">
      <alignment horizontal="center" vertical="center"/>
    </xf>
    <xf numFmtId="226" fontId="32" fillId="0" borderId="461" xfId="2" applyNumberFormat="1" applyFont="1" applyBorder="1" applyAlignment="1">
      <alignment horizontal="center" vertical="center"/>
    </xf>
    <xf numFmtId="226" fontId="32" fillId="0" borderId="451" xfId="2" applyNumberFormat="1" applyFont="1" applyBorder="1" applyAlignment="1">
      <alignment horizontal="center" vertical="center"/>
    </xf>
    <xf numFmtId="226" fontId="32" fillId="0" borderId="462" xfId="2" applyNumberFormat="1" applyFont="1" applyBorder="1" applyAlignment="1">
      <alignment horizontal="center" vertical="center"/>
    </xf>
    <xf numFmtId="226" fontId="32" fillId="0" borderId="463" xfId="2" applyNumberFormat="1" applyFont="1" applyBorder="1" applyAlignment="1">
      <alignment horizontal="center" vertical="center"/>
    </xf>
    <xf numFmtId="226" fontId="32" fillId="0" borderId="464" xfId="2" applyNumberFormat="1" applyFont="1" applyBorder="1" applyAlignment="1">
      <alignment horizontal="center" vertical="center"/>
    </xf>
    <xf numFmtId="226" fontId="32" fillId="0" borderId="465" xfId="2" applyNumberFormat="1" applyFont="1" applyBorder="1" applyAlignment="1">
      <alignment horizontal="center" vertical="center"/>
    </xf>
    <xf numFmtId="38" fontId="32" fillId="0" borderId="464" xfId="2" applyNumberFormat="1" applyFont="1" applyFill="1" applyBorder="1" applyAlignment="1">
      <alignment horizontal="center" vertical="center"/>
    </xf>
    <xf numFmtId="3" fontId="32" fillId="0" borderId="466" xfId="2" applyNumberFormat="1" applyFont="1" applyBorder="1" applyAlignment="1">
      <alignment horizontal="center" vertical="center"/>
    </xf>
    <xf numFmtId="9" fontId="32" fillId="0" borderId="466" xfId="1" applyFont="1" applyBorder="1" applyAlignment="1">
      <alignment horizontal="center" vertical="center"/>
    </xf>
    <xf numFmtId="226" fontId="32" fillId="0" borderId="467" xfId="2" applyNumberFormat="1" applyFont="1" applyBorder="1" applyAlignment="1">
      <alignment horizontal="center" vertical="center"/>
    </xf>
    <xf numFmtId="226" fontId="32" fillId="0" borderId="468" xfId="2" applyNumberFormat="1" applyFont="1" applyBorder="1" applyAlignment="1">
      <alignment horizontal="center" vertical="center"/>
    </xf>
    <xf numFmtId="226" fontId="32" fillId="0" borderId="469" xfId="2" applyNumberFormat="1" applyFont="1" applyBorder="1" applyAlignment="1">
      <alignment horizontal="center" vertical="center"/>
    </xf>
    <xf numFmtId="0" fontId="139" fillId="111" borderId="470" xfId="0" applyFont="1" applyFill="1" applyBorder="1" applyAlignment="1">
      <alignment horizontal="center" vertical="center"/>
    </xf>
    <xf numFmtId="183" fontId="32" fillId="0" borderId="469" xfId="0" applyNumberFormat="1" applyFont="1" applyBorder="1" applyAlignment="1">
      <alignment horizontal="center" vertical="center"/>
    </xf>
    <xf numFmtId="226" fontId="24" fillId="0" borderId="471" xfId="2" applyNumberFormat="1" applyFont="1" applyFill="1" applyBorder="1" applyAlignment="1">
      <alignment horizontal="center" vertical="center"/>
    </xf>
    <xf numFmtId="226" fontId="32" fillId="6" borderId="459" xfId="2" applyNumberFormat="1" applyFont="1" applyFill="1" applyBorder="1" applyAlignment="1">
      <alignment horizontal="center" vertical="center" wrapText="1"/>
    </xf>
    <xf numFmtId="2" fontId="32" fillId="0" borderId="472" xfId="0" applyNumberFormat="1" applyFont="1" applyBorder="1" applyAlignment="1">
      <alignment horizontal="center" vertical="center"/>
    </xf>
    <xf numFmtId="2" fontId="32" fillId="0" borderId="466" xfId="0" applyNumberFormat="1" applyFont="1" applyBorder="1" applyAlignment="1">
      <alignment horizontal="center" vertical="center"/>
    </xf>
    <xf numFmtId="2" fontId="32" fillId="0" borderId="462" xfId="0" applyNumberFormat="1" applyFont="1" applyBorder="1" applyAlignment="1">
      <alignment horizontal="center" vertical="center"/>
    </xf>
    <xf numFmtId="2" fontId="32" fillId="0" borderId="463" xfId="0" applyNumberFormat="1" applyFont="1" applyBorder="1" applyAlignment="1">
      <alignment horizontal="center" vertical="center"/>
    </xf>
    <xf numFmtId="2" fontId="32" fillId="0" borderId="464" xfId="0" applyNumberFormat="1" applyFont="1" applyBorder="1" applyAlignment="1">
      <alignment horizontal="center" vertical="center"/>
    </xf>
    <xf numFmtId="2" fontId="32" fillId="0" borderId="465" xfId="0" applyNumberFormat="1" applyFont="1" applyBorder="1" applyAlignment="1">
      <alignment horizontal="center" vertical="center"/>
    </xf>
    <xf numFmtId="226" fontId="32" fillId="0" borderId="473" xfId="2" applyNumberFormat="1" applyFont="1" applyBorder="1" applyAlignment="1">
      <alignment horizontal="center" vertical="center"/>
    </xf>
    <xf numFmtId="38" fontId="32" fillId="10" borderId="464" xfId="2" applyNumberFormat="1" applyFont="1" applyFill="1" applyBorder="1" applyAlignment="1">
      <alignment horizontal="center" vertical="center"/>
    </xf>
    <xf numFmtId="38" fontId="32" fillId="10" borderId="465" xfId="2" applyNumberFormat="1" applyFont="1" applyFill="1" applyBorder="1" applyAlignment="1">
      <alignment horizontal="center" vertical="center"/>
    </xf>
    <xf numFmtId="3" fontId="32" fillId="10" borderId="466" xfId="2" applyNumberFormat="1" applyFont="1" applyFill="1" applyBorder="1" applyAlignment="1">
      <alignment horizontal="center" vertical="center"/>
    </xf>
    <xf numFmtId="223" fontId="32" fillId="10" borderId="466" xfId="0" applyNumberFormat="1" applyFont="1" applyFill="1" applyBorder="1" applyAlignment="1">
      <alignment horizontal="center" vertical="center"/>
    </xf>
    <xf numFmtId="9" fontId="32" fillId="10" borderId="466" xfId="1" applyFont="1" applyFill="1" applyBorder="1" applyAlignment="1">
      <alignment horizontal="center" vertical="center"/>
    </xf>
    <xf numFmtId="183" fontId="24" fillId="0" borderId="471" xfId="2" applyNumberFormat="1" applyFont="1" applyFill="1" applyBorder="1" applyAlignment="1">
      <alignment horizontal="center" vertical="center"/>
    </xf>
    <xf numFmtId="2" fontId="32" fillId="0" borderId="460" xfId="0" applyNumberFormat="1" applyFont="1" applyBorder="1" applyAlignment="1">
      <alignment horizontal="center" vertical="center"/>
    </xf>
    <xf numFmtId="2" fontId="32" fillId="0" borderId="461" xfId="0" applyNumberFormat="1" applyFont="1" applyBorder="1" applyAlignment="1">
      <alignment horizontal="center" vertical="center"/>
    </xf>
    <xf numFmtId="2" fontId="32" fillId="0" borderId="461" xfId="0" applyNumberFormat="1" applyFont="1" applyFill="1" applyBorder="1" applyAlignment="1">
      <alignment horizontal="center" vertical="center"/>
    </xf>
    <xf numFmtId="2" fontId="32" fillId="0" borderId="474" xfId="0" applyNumberFormat="1" applyFont="1" applyBorder="1" applyAlignment="1">
      <alignment horizontal="center" vertical="center"/>
    </xf>
    <xf numFmtId="2" fontId="32" fillId="0" borderId="473" xfId="0" applyNumberFormat="1" applyFont="1" applyBorder="1" applyAlignment="1">
      <alignment horizontal="center" vertical="center"/>
    </xf>
    <xf numFmtId="38" fontId="32" fillId="0" borderId="466" xfId="2" applyNumberFormat="1" applyFont="1" applyBorder="1" applyAlignment="1">
      <alignment horizontal="center" vertical="center"/>
    </xf>
    <xf numFmtId="223" fontId="32" fillId="0" borderId="466" xfId="0" applyNumberFormat="1" applyFont="1" applyBorder="1" applyAlignment="1">
      <alignment horizontal="center" vertical="center"/>
    </xf>
    <xf numFmtId="9" fontId="32" fillId="0" borderId="473" xfId="1" applyFont="1" applyBorder="1" applyAlignment="1">
      <alignment horizontal="center" vertical="center"/>
    </xf>
    <xf numFmtId="38" fontId="32" fillId="10" borderId="474" xfId="2" applyNumberFormat="1" applyFont="1" applyFill="1" applyBorder="1" applyAlignment="1">
      <alignment horizontal="center" vertical="center"/>
    </xf>
    <xf numFmtId="38" fontId="32" fillId="10" borderId="473" xfId="2" applyNumberFormat="1" applyFont="1" applyFill="1" applyBorder="1" applyAlignment="1">
      <alignment horizontal="center" vertical="center"/>
    </xf>
    <xf numFmtId="3" fontId="32" fillId="10" borderId="461" xfId="2" applyNumberFormat="1" applyFont="1" applyFill="1" applyBorder="1" applyAlignment="1">
      <alignment horizontal="center" vertical="center"/>
    </xf>
    <xf numFmtId="223" fontId="32" fillId="10" borderId="473" xfId="0" applyNumberFormat="1" applyFont="1" applyFill="1" applyBorder="1" applyAlignment="1">
      <alignment horizontal="center" vertical="center"/>
    </xf>
    <xf numFmtId="183" fontId="32" fillId="0" borderId="469" xfId="0" applyNumberFormat="1" applyFont="1" applyFill="1" applyBorder="1" applyAlignment="1">
      <alignment horizontal="center" vertical="center"/>
    </xf>
    <xf numFmtId="183" fontId="32" fillId="4" borderId="469" xfId="0" applyNumberFormat="1" applyFont="1" applyFill="1" applyBorder="1" applyAlignment="1">
      <alignment horizontal="center" vertical="center"/>
    </xf>
    <xf numFmtId="226" fontId="24" fillId="4" borderId="471" xfId="2" applyNumberFormat="1" applyFont="1" applyFill="1" applyBorder="1" applyAlignment="1">
      <alignment horizontal="center" vertical="center"/>
    </xf>
    <xf numFmtId="226" fontId="32" fillId="4" borderId="459" xfId="2" applyNumberFormat="1" applyFont="1" applyFill="1" applyBorder="1" applyAlignment="1">
      <alignment horizontal="center" vertical="center" wrapText="1"/>
    </xf>
    <xf numFmtId="2" fontId="32" fillId="0" borderId="472" xfId="0" applyNumberFormat="1" applyFont="1" applyFill="1" applyBorder="1" applyAlignment="1">
      <alignment horizontal="center" vertical="center"/>
    </xf>
    <xf numFmtId="2" fontId="32" fillId="0" borderId="466" xfId="0" applyNumberFormat="1" applyFont="1" applyFill="1" applyBorder="1" applyAlignment="1">
      <alignment horizontal="center" vertical="center"/>
    </xf>
    <xf numFmtId="226" fontId="32" fillId="4" borderId="473" xfId="2" applyNumberFormat="1" applyFont="1" applyFill="1" applyBorder="1" applyAlignment="1">
      <alignment horizontal="center" vertical="center"/>
    </xf>
    <xf numFmtId="3" fontId="32" fillId="10" borderId="473" xfId="2" applyNumberFormat="1" applyFont="1" applyFill="1" applyBorder="1" applyAlignment="1">
      <alignment horizontal="center" vertical="center"/>
    </xf>
    <xf numFmtId="226" fontId="32" fillId="4" borderId="475" xfId="2" applyNumberFormat="1" applyFont="1" applyFill="1" applyBorder="1" applyAlignment="1">
      <alignment horizontal="center" vertical="center" wrapText="1"/>
    </xf>
    <xf numFmtId="178" fontId="24" fillId="4" borderId="471" xfId="2" applyNumberFormat="1" applyFont="1" applyFill="1" applyBorder="1" applyAlignment="1">
      <alignment horizontal="center" vertical="center"/>
    </xf>
    <xf numFmtId="226" fontId="24" fillId="4" borderId="475" xfId="2" applyNumberFormat="1" applyFont="1" applyFill="1" applyBorder="1" applyAlignment="1">
      <alignment horizontal="center" vertical="center"/>
    </xf>
    <xf numFmtId="186" fontId="24" fillId="0" borderId="460" xfId="0" applyNumberFormat="1" applyFont="1" applyFill="1" applyBorder="1" applyAlignment="1">
      <alignment horizontal="center" vertical="center"/>
    </xf>
    <xf numFmtId="186" fontId="24" fillId="0" borderId="461" xfId="0" applyNumberFormat="1" applyFont="1" applyFill="1" applyBorder="1" applyAlignment="1">
      <alignment horizontal="center" vertical="center"/>
    </xf>
    <xf numFmtId="2" fontId="32" fillId="0" borderId="476" xfId="0" applyNumberFormat="1" applyFont="1" applyFill="1" applyBorder="1" applyAlignment="1">
      <alignment horizontal="center" vertical="center"/>
    </xf>
    <xf numFmtId="187" fontId="32" fillId="6" borderId="459" xfId="2" applyNumberFormat="1" applyFont="1" applyFill="1" applyBorder="1" applyAlignment="1">
      <alignment horizontal="center" vertical="center" wrapText="1"/>
    </xf>
    <xf numFmtId="226" fontId="32" fillId="6" borderId="474" xfId="2" applyNumberFormat="1" applyFont="1" applyFill="1" applyBorder="1" applyAlignment="1">
      <alignment horizontal="center" vertical="center"/>
    </xf>
    <xf numFmtId="226" fontId="32" fillId="6" borderId="473" xfId="2" applyNumberFormat="1" applyFont="1" applyFill="1" applyBorder="1" applyAlignment="1">
      <alignment horizontal="center" vertical="center"/>
    </xf>
    <xf numFmtId="226" fontId="32" fillId="6" borderId="461" xfId="2" applyNumberFormat="1" applyFont="1" applyFill="1" applyBorder="1" applyAlignment="1">
      <alignment horizontal="center" vertical="center"/>
    </xf>
    <xf numFmtId="226" fontId="32" fillId="6" borderId="476" xfId="2" applyNumberFormat="1" applyFont="1" applyFill="1" applyBorder="1" applyAlignment="1">
      <alignment horizontal="center" vertical="center"/>
    </xf>
    <xf numFmtId="187" fontId="32" fillId="10" borderId="466" xfId="2" applyNumberFormat="1" applyFont="1" applyFill="1" applyBorder="1" applyAlignment="1">
      <alignment horizontal="center" vertical="center"/>
    </xf>
    <xf numFmtId="223" fontId="32" fillId="10" borderId="461" xfId="0" applyNumberFormat="1" applyFont="1" applyFill="1" applyBorder="1" applyAlignment="1">
      <alignment horizontal="center" vertical="center"/>
    </xf>
    <xf numFmtId="9" fontId="32" fillId="10" borderId="461" xfId="1" applyFont="1" applyFill="1" applyBorder="1" applyAlignment="1">
      <alignment horizontal="center" vertical="center"/>
    </xf>
    <xf numFmtId="226" fontId="24" fillId="6" borderId="473" xfId="2" applyNumberFormat="1" applyFont="1" applyFill="1" applyBorder="1" applyAlignment="1">
      <alignment horizontal="center" vertical="center"/>
    </xf>
    <xf numFmtId="226" fontId="24" fillId="6" borderId="461" xfId="2" applyNumberFormat="1" applyFont="1" applyFill="1" applyBorder="1" applyAlignment="1">
      <alignment horizontal="center" vertical="center"/>
    </xf>
    <xf numFmtId="226" fontId="24" fillId="6" borderId="477" xfId="2" applyNumberFormat="1" applyFont="1" applyFill="1" applyBorder="1" applyAlignment="1">
      <alignment horizontal="center" vertical="center"/>
    </xf>
    <xf numFmtId="226" fontId="24" fillId="6" borderId="471" xfId="2" applyNumberFormat="1" applyFont="1" applyFill="1" applyBorder="1" applyAlignment="1">
      <alignment horizontal="center" vertical="center"/>
    </xf>
    <xf numFmtId="226" fontId="24" fillId="6" borderId="475" xfId="2" applyNumberFormat="1" applyFont="1" applyFill="1" applyBorder="1" applyAlignment="1">
      <alignment horizontal="center" vertical="center"/>
    </xf>
    <xf numFmtId="226" fontId="24" fillId="6" borderId="458" xfId="2" applyNumberFormat="1" applyFont="1" applyFill="1" applyBorder="1" applyAlignment="1">
      <alignment horizontal="center" vertical="center"/>
    </xf>
    <xf numFmtId="226" fontId="24" fillId="6" borderId="476" xfId="2" applyNumberFormat="1" applyFont="1" applyFill="1" applyBorder="1" applyAlignment="1">
      <alignment horizontal="center" vertical="center"/>
    </xf>
    <xf numFmtId="226" fontId="24" fillId="6" borderId="474" xfId="2" applyNumberFormat="1" applyFont="1" applyFill="1" applyBorder="1" applyAlignment="1">
      <alignment horizontal="center" vertical="center"/>
    </xf>
    <xf numFmtId="38" fontId="32" fillId="0" borderId="464" xfId="2" applyNumberFormat="1" applyFont="1" applyBorder="1" applyAlignment="1">
      <alignment horizontal="center" vertical="center"/>
    </xf>
    <xf numFmtId="226" fontId="32" fillId="0" borderId="467" xfId="2" applyNumberFormat="1" applyFont="1" applyFill="1" applyBorder="1" applyAlignment="1">
      <alignment horizontal="center" vertical="center"/>
    </xf>
    <xf numFmtId="226" fontId="32" fillId="0" borderId="468" xfId="2" applyNumberFormat="1" applyFont="1" applyFill="1" applyBorder="1" applyAlignment="1">
      <alignment horizontal="center" vertical="center"/>
    </xf>
    <xf numFmtId="226" fontId="32" fillId="0" borderId="469" xfId="2" applyNumberFormat="1" applyFont="1" applyFill="1" applyBorder="1" applyAlignment="1">
      <alignment horizontal="center" vertical="center"/>
    </xf>
    <xf numFmtId="183" fontId="24" fillId="0" borderId="459" xfId="2" applyNumberFormat="1" applyFont="1" applyFill="1" applyBorder="1" applyAlignment="1">
      <alignment horizontal="center" vertical="center"/>
    </xf>
    <xf numFmtId="2" fontId="32" fillId="0" borderId="462" xfId="0" applyNumberFormat="1" applyFont="1" applyFill="1" applyBorder="1" applyAlignment="1">
      <alignment horizontal="center" vertical="center"/>
    </xf>
    <xf numFmtId="2" fontId="32" fillId="0" borderId="464" xfId="0" applyNumberFormat="1" applyFont="1" applyFill="1" applyBorder="1" applyAlignment="1">
      <alignment horizontal="center" vertical="center"/>
    </xf>
    <xf numFmtId="2" fontId="32" fillId="0" borderId="465" xfId="0" applyNumberFormat="1" applyFont="1" applyFill="1" applyBorder="1" applyAlignment="1">
      <alignment horizontal="center" vertical="center"/>
    </xf>
    <xf numFmtId="38" fontId="32" fillId="0" borderId="474" xfId="2" applyNumberFormat="1" applyFont="1" applyFill="1" applyBorder="1" applyAlignment="1">
      <alignment horizontal="center" vertical="center"/>
    </xf>
    <xf numFmtId="3" fontId="32" fillId="0" borderId="461" xfId="2" applyNumberFormat="1" applyFont="1" applyBorder="1" applyAlignment="1">
      <alignment horizontal="center" vertical="center"/>
    </xf>
    <xf numFmtId="223" fontId="32" fillId="0" borderId="461" xfId="0" applyNumberFormat="1" applyFont="1" applyBorder="1" applyAlignment="1">
      <alignment horizontal="center" vertical="center"/>
    </xf>
    <xf numFmtId="9" fontId="32" fillId="0" borderId="461" xfId="1" applyFont="1" applyBorder="1" applyAlignment="1">
      <alignment horizontal="center" vertical="center"/>
    </xf>
    <xf numFmtId="178" fontId="32" fillId="0" borderId="468" xfId="2" applyNumberFormat="1" applyFont="1" applyFill="1" applyBorder="1" applyAlignment="1">
      <alignment horizontal="center" vertical="center"/>
    </xf>
    <xf numFmtId="178" fontId="32" fillId="0" borderId="469" xfId="2" applyNumberFormat="1" applyFont="1" applyFill="1" applyBorder="1" applyAlignment="1">
      <alignment horizontal="center" vertical="center"/>
    </xf>
    <xf numFmtId="178" fontId="24" fillId="0" borderId="458" xfId="2" applyNumberFormat="1" applyFont="1" applyFill="1" applyBorder="1" applyAlignment="1">
      <alignment horizontal="center" vertical="center"/>
    </xf>
    <xf numFmtId="228" fontId="24" fillId="0" borderId="459" xfId="2" applyNumberFormat="1" applyFont="1" applyFill="1" applyBorder="1" applyAlignment="1">
      <alignment horizontal="center" vertical="center"/>
    </xf>
    <xf numFmtId="178" fontId="32" fillId="0" borderId="472" xfId="0" applyNumberFormat="1" applyFont="1" applyFill="1" applyBorder="1" applyAlignment="1">
      <alignment horizontal="center" vertical="center"/>
    </xf>
    <xf numFmtId="178" fontId="32" fillId="0" borderId="466" xfId="0" applyNumberFormat="1" applyFont="1" applyFill="1" applyBorder="1" applyAlignment="1">
      <alignment horizontal="center" vertical="center"/>
    </xf>
    <xf numFmtId="178" fontId="32" fillId="0" borderId="462" xfId="0" applyNumberFormat="1" applyFont="1" applyFill="1" applyBorder="1" applyAlignment="1">
      <alignment horizontal="center" vertical="center"/>
    </xf>
    <xf numFmtId="178" fontId="32" fillId="0" borderId="463" xfId="0" applyNumberFormat="1" applyFont="1" applyFill="1" applyBorder="1" applyAlignment="1">
      <alignment horizontal="center" vertical="center"/>
    </xf>
    <xf numFmtId="178" fontId="32" fillId="0" borderId="464" xfId="0" applyNumberFormat="1" applyFont="1" applyFill="1" applyBorder="1" applyAlignment="1">
      <alignment horizontal="center" vertical="center"/>
    </xf>
    <xf numFmtId="178" fontId="32" fillId="0" borderId="465" xfId="0" applyNumberFormat="1" applyFont="1" applyFill="1" applyBorder="1" applyAlignment="1">
      <alignment horizontal="center" vertical="center"/>
    </xf>
    <xf numFmtId="187" fontId="32" fillId="0" borderId="473" xfId="2" applyNumberFormat="1" applyFont="1" applyBorder="1" applyAlignment="1">
      <alignment horizontal="center" vertical="center"/>
    </xf>
    <xf numFmtId="2" fontId="32" fillId="0" borderId="463" xfId="0" applyNumberFormat="1" applyFont="1" applyFill="1" applyBorder="1" applyAlignment="1">
      <alignment horizontal="center" vertical="center"/>
    </xf>
    <xf numFmtId="38" fontId="32" fillId="0" borderId="465" xfId="2" applyNumberFormat="1" applyFont="1" applyFill="1" applyBorder="1" applyAlignment="1">
      <alignment horizontal="center" vertical="center"/>
    </xf>
    <xf numFmtId="3" fontId="32" fillId="0" borderId="466" xfId="2" applyNumberFormat="1" applyFont="1" applyFill="1" applyBorder="1" applyAlignment="1">
      <alignment horizontal="center" vertical="center"/>
    </xf>
    <xf numFmtId="223" fontId="32" fillId="0" borderId="466" xfId="0" applyNumberFormat="1" applyFont="1" applyFill="1" applyBorder="1" applyAlignment="1">
      <alignment horizontal="center" vertical="center"/>
    </xf>
    <xf numFmtId="183" fontId="24" fillId="0" borderId="475" xfId="2" applyNumberFormat="1" applyFont="1" applyFill="1" applyBorder="1" applyAlignment="1">
      <alignment horizontal="center" vertical="center"/>
    </xf>
    <xf numFmtId="187" fontId="32" fillId="6" borderId="458" xfId="2" applyNumberFormat="1" applyFont="1" applyFill="1" applyBorder="1" applyAlignment="1">
      <alignment horizontal="center" vertical="center"/>
    </xf>
    <xf numFmtId="187" fontId="32" fillId="6" borderId="459" xfId="2" applyNumberFormat="1" applyFont="1" applyFill="1" applyBorder="1" applyAlignment="1">
      <alignment horizontal="center" vertical="center"/>
    </xf>
    <xf numFmtId="187" fontId="32" fillId="6" borderId="460" xfId="2" applyNumberFormat="1" applyFont="1" applyFill="1" applyBorder="1" applyAlignment="1">
      <alignment horizontal="center" vertical="center"/>
    </xf>
    <xf numFmtId="187" fontId="32" fillId="6" borderId="461" xfId="2" applyNumberFormat="1" applyFont="1" applyFill="1" applyBorder="1" applyAlignment="1">
      <alignment horizontal="center" vertical="center"/>
    </xf>
    <xf numFmtId="187" fontId="32" fillId="6" borderId="476" xfId="2" applyNumberFormat="1" applyFont="1" applyFill="1" applyBorder="1" applyAlignment="1">
      <alignment horizontal="center" vertical="center"/>
    </xf>
    <xf numFmtId="187" fontId="32" fillId="6" borderId="474" xfId="2" applyNumberFormat="1" applyFont="1" applyFill="1" applyBorder="1" applyAlignment="1">
      <alignment horizontal="center" vertical="center"/>
    </xf>
    <xf numFmtId="187" fontId="32" fillId="6" borderId="473" xfId="2" applyNumberFormat="1" applyFont="1" applyFill="1" applyBorder="1" applyAlignment="1">
      <alignment horizontal="center" vertical="center"/>
    </xf>
    <xf numFmtId="0" fontId="139" fillId="111" borderId="478" xfId="0" applyFont="1" applyFill="1" applyBorder="1" applyAlignment="1">
      <alignment horizontal="center" vertical="center"/>
    </xf>
    <xf numFmtId="187" fontId="32" fillId="0" borderId="458" xfId="2" applyNumberFormat="1" applyFont="1" applyFill="1" applyBorder="1" applyAlignment="1">
      <alignment horizontal="center" vertical="center"/>
    </xf>
    <xf numFmtId="187" fontId="32" fillId="0" borderId="459" xfId="2" applyNumberFormat="1" applyFont="1" applyFill="1" applyBorder="1" applyAlignment="1">
      <alignment horizontal="center" vertical="center"/>
    </xf>
    <xf numFmtId="187" fontId="32" fillId="0" borderId="460" xfId="2" applyNumberFormat="1" applyFont="1" applyFill="1" applyBorder="1" applyAlignment="1">
      <alignment horizontal="center" vertical="center"/>
    </xf>
    <xf numFmtId="187" fontId="32" fillId="0" borderId="461" xfId="2" applyNumberFormat="1" applyFont="1" applyFill="1" applyBorder="1" applyAlignment="1">
      <alignment horizontal="center" vertical="center"/>
    </xf>
    <xf numFmtId="187" fontId="32" fillId="0" borderId="476" xfId="2" applyNumberFormat="1" applyFont="1" applyFill="1" applyBorder="1" applyAlignment="1">
      <alignment horizontal="center" vertical="center"/>
    </xf>
    <xf numFmtId="187" fontId="32" fillId="0" borderId="474" xfId="2" applyNumberFormat="1" applyFont="1" applyFill="1" applyBorder="1" applyAlignment="1">
      <alignment horizontal="center" vertical="center"/>
    </xf>
    <xf numFmtId="187" fontId="32" fillId="0" borderId="473" xfId="2" applyNumberFormat="1" applyFont="1" applyFill="1" applyBorder="1" applyAlignment="1">
      <alignment horizontal="center" vertical="center"/>
    </xf>
    <xf numFmtId="3" fontId="32" fillId="10" borderId="473" xfId="2" quotePrefix="1" applyNumberFormat="1" applyFont="1" applyFill="1" applyBorder="1" applyAlignment="1">
      <alignment horizontal="center" vertical="center"/>
    </xf>
    <xf numFmtId="9" fontId="32" fillId="10" borderId="473" xfId="1" applyFont="1" applyFill="1" applyBorder="1" applyAlignment="1">
      <alignment horizontal="center" vertical="center"/>
    </xf>
    <xf numFmtId="3" fontId="32" fillId="10" borderId="465" xfId="2" quotePrefix="1" applyNumberFormat="1" applyFont="1" applyFill="1" applyBorder="1" applyAlignment="1">
      <alignment horizontal="center" vertical="center"/>
    </xf>
    <xf numFmtId="223" fontId="32" fillId="10" borderId="465" xfId="0" applyNumberFormat="1" applyFont="1" applyFill="1" applyBorder="1" applyAlignment="1">
      <alignment horizontal="center" vertical="center"/>
    </xf>
    <xf numFmtId="9" fontId="32" fillId="10" borderId="465" xfId="1" applyFont="1" applyFill="1" applyBorder="1" applyAlignment="1">
      <alignment horizontal="center" vertical="center"/>
    </xf>
    <xf numFmtId="187" fontId="32" fillId="0" borderId="467" xfId="2" applyNumberFormat="1" applyFont="1" applyFill="1" applyBorder="1" applyAlignment="1">
      <alignment horizontal="center" vertical="center"/>
    </xf>
    <xf numFmtId="187" fontId="32" fillId="0" borderId="468" xfId="2" applyNumberFormat="1" applyFont="1" applyFill="1" applyBorder="1" applyAlignment="1">
      <alignment horizontal="center" vertical="center"/>
    </xf>
    <xf numFmtId="187" fontId="32" fillId="10" borderId="468" xfId="2" applyNumberFormat="1" applyFont="1" applyFill="1" applyBorder="1" applyAlignment="1">
      <alignment horizontal="center" vertical="center"/>
    </xf>
    <xf numFmtId="187" fontId="32" fillId="0" borderId="469" xfId="2" applyNumberFormat="1" applyFont="1" applyFill="1" applyBorder="1" applyAlignment="1">
      <alignment horizontal="center" vertical="center"/>
    </xf>
    <xf numFmtId="226" fontId="32" fillId="0" borderId="458" xfId="2" applyNumberFormat="1" applyFont="1" applyBorder="1" applyAlignment="1">
      <alignment horizontal="center" vertical="center"/>
    </xf>
    <xf numFmtId="38" fontId="32" fillId="0" borderId="464" xfId="2" applyNumberFormat="1" applyFont="1" applyFill="1" applyBorder="1" applyAlignment="1">
      <alignment horizontal="center" vertical="center"/>
    </xf>
    <xf numFmtId="38" fontId="32" fillId="0" borderId="465" xfId="2" applyNumberFormat="1" applyFont="1" applyBorder="1" applyAlignment="1">
      <alignment horizontal="center" vertical="center"/>
    </xf>
    <xf numFmtId="223" fontId="32" fillId="0" borderId="465" xfId="0" applyNumberFormat="1" applyFont="1" applyBorder="1" applyAlignment="1">
      <alignment horizontal="center" vertical="center"/>
    </xf>
    <xf numFmtId="9" fontId="32" fillId="0" borderId="465" xfId="1" applyFont="1" applyBorder="1" applyAlignment="1">
      <alignment horizontal="center" vertical="center"/>
    </xf>
  </cellXfs>
  <cellStyles count="45149">
    <cellStyle name=" " xfId="5"/>
    <cellStyle name=" _97연말" xfId="6"/>
    <cellStyle name=" _97연말1" xfId="7"/>
    <cellStyle name=" _Book1" xfId="8"/>
    <cellStyle name="&quot;" xfId="9"/>
    <cellStyle name="&quot; 2" xfId="20840"/>
    <cellStyle name="&quot; 2 2" xfId="41716"/>
    <cellStyle name="&quot; 3" xfId="24129"/>
    <cellStyle name="&quot; 3 2" xfId="44999"/>
    <cellStyle name="&quot; 4" xfId="24295"/>
    <cellStyle name="&quot;큰제목&quot;" xfId="10"/>
    <cellStyle name="#,##0" xfId="11"/>
    <cellStyle name="#,##0 10" xfId="24296"/>
    <cellStyle name="#,##0 2" xfId="1200"/>
    <cellStyle name="#,##0 2 2" xfId="3321"/>
    <cellStyle name="#,##0 2 2 2" xfId="5594"/>
    <cellStyle name="#,##0 2 2 2 2" xfId="22302"/>
    <cellStyle name="#,##0 2 2 2 2 2" xfId="43177"/>
    <cellStyle name="#,##0 2 2 2 3" xfId="21338"/>
    <cellStyle name="#,##0 2 2 2 3 2" xfId="42213"/>
    <cellStyle name="#,##0 2 2 2 4" xfId="23807"/>
    <cellStyle name="#,##0 2 2 2 4 2" xfId="44679"/>
    <cellStyle name="#,##0 2 2 2 5" xfId="14603"/>
    <cellStyle name="#,##0 2 2 2 5 2" xfId="35479"/>
    <cellStyle name="#,##0 2 2 2 6" xfId="26741"/>
    <cellStyle name="#,##0 2 2 3" xfId="21673"/>
    <cellStyle name="#,##0 2 2 3 2" xfId="42548"/>
    <cellStyle name="#,##0 2 2 4" xfId="23314"/>
    <cellStyle name="#,##0 2 2 4 2" xfId="44186"/>
    <cellStyle name="#,##0 2 2 5" xfId="21366"/>
    <cellStyle name="#,##0 2 2 5 2" xfId="42241"/>
    <cellStyle name="#,##0 2 2 6" xfId="12784"/>
    <cellStyle name="#,##0 2 2 6 2" xfId="33661"/>
    <cellStyle name="#,##0 2 2 7" xfId="24911"/>
    <cellStyle name="#,##0 2 3" xfId="9205"/>
    <cellStyle name="#,##0 2 3 2" xfId="21132"/>
    <cellStyle name="#,##0 2 3 2 2" xfId="42007"/>
    <cellStyle name="#,##0 2 3 3" xfId="22187"/>
    <cellStyle name="#,##0 2 3 3 2" xfId="43062"/>
    <cellStyle name="#,##0 2 3 4" xfId="18208"/>
    <cellStyle name="#,##0 2 3 4 2" xfId="39084"/>
    <cellStyle name="#,##0 2 3 5" xfId="30346"/>
    <cellStyle name="#,##0 2 4" xfId="21146"/>
    <cellStyle name="#,##0 2 4 2" xfId="42021"/>
    <cellStyle name="#,##0 2 5" xfId="12199"/>
    <cellStyle name="#,##0 2 5 2" xfId="33088"/>
    <cellStyle name="#,##0 2 6" xfId="24303"/>
    <cellStyle name="#,##0 3" xfId="3320"/>
    <cellStyle name="#,##0 3 2" xfId="5593"/>
    <cellStyle name="#,##0 3 2 2" xfId="22301"/>
    <cellStyle name="#,##0 3 2 2 2" xfId="43176"/>
    <cellStyle name="#,##0 3 2 3" xfId="23721"/>
    <cellStyle name="#,##0 3 2 3 2" xfId="44593"/>
    <cellStyle name="#,##0 3 2 4" xfId="21014"/>
    <cellStyle name="#,##0 3 2 4 2" xfId="41889"/>
    <cellStyle name="#,##0 3 2 5" xfId="14602"/>
    <cellStyle name="#,##0 3 2 5 2" xfId="35478"/>
    <cellStyle name="#,##0 3 2 6" xfId="26740"/>
    <cellStyle name="#,##0 3 3" xfId="21672"/>
    <cellStyle name="#,##0 3 3 2" xfId="42547"/>
    <cellStyle name="#,##0 3 4" xfId="21823"/>
    <cellStyle name="#,##0 3 4 2" xfId="42698"/>
    <cellStyle name="#,##0 3 5" xfId="23243"/>
    <cellStyle name="#,##0 3 5 2" xfId="44116"/>
    <cellStyle name="#,##0 3 6" xfId="12783"/>
    <cellStyle name="#,##0 3 6 2" xfId="33660"/>
    <cellStyle name="#,##0 3 7" xfId="24910"/>
    <cellStyle name="#,##0 4" xfId="9204"/>
    <cellStyle name="#,##0 4 2" xfId="23797"/>
    <cellStyle name="#,##0 4 2 2" xfId="44669"/>
    <cellStyle name="#,##0 4 3" xfId="21357"/>
    <cellStyle name="#,##0 4 3 2" xfId="42232"/>
    <cellStyle name="#,##0 4 4" xfId="18207"/>
    <cellStyle name="#,##0 4 4 2" xfId="39083"/>
    <cellStyle name="#,##0 4 5" xfId="30345"/>
    <cellStyle name="#,##0 5" xfId="12181"/>
    <cellStyle name="#,##0 5 2" xfId="33080"/>
    <cellStyle name="#,##0 6" xfId="20857"/>
    <cellStyle name="#,##0 6 2" xfId="41733"/>
    <cellStyle name="#,##0 7" xfId="12087"/>
    <cellStyle name="#,##0 7 2" xfId="32992"/>
    <cellStyle name="#,##0 8" xfId="24130"/>
    <cellStyle name="#,##0 8 2" xfId="45000"/>
    <cellStyle name="#,##0 9" xfId="24179"/>
    <cellStyle name="#,##0 9 2" xfId="45047"/>
    <cellStyle name="??&amp;O?&amp;H?_x0008__x000f__x0007_?_x0007__x0001__x0001_" xfId="12"/>
    <cellStyle name="??&amp;O?&amp;H?_x0008_??_x0007__x0001__x0001_" xfId="13"/>
    <cellStyle name="?W?_laroux" xfId="15"/>
    <cellStyle name="?曹%U?&amp;H?_x0008_?s_x000a__x0007__x0001__x0001_" xfId="14"/>
    <cellStyle name="_02-02-P004 마가렛트호텔현설용물량" xfId="16"/>
    <cellStyle name="_02-02-P004 마가렛트호텔현설용물량_06년판매계획(최종)" xfId="17"/>
    <cellStyle name="_02-02-P004 마가렛트호텔현설용물량_06년판매계획(최종)_12" xfId="1201"/>
    <cellStyle name="_02-02-P004 마가렛트호텔현설용물량_06년판매계획(최종)_2006년실적" xfId="18"/>
    <cellStyle name="_02-02-P004 마가렛트호텔현설용물량_06년판매계획(최종)_2006년실적_2007년도 경영계획" xfId="19"/>
    <cellStyle name="_02-02-P004 마가렛트호텔현설용물량_06년판매계획(최종)_2006년실적_2007년도 경영계획_GI 수정안" xfId="20"/>
    <cellStyle name="_02-02-P004 마가렛트호텔현설용물량_06년판매계획(최종)_2007년 판매계획(GI)" xfId="21"/>
    <cellStyle name="_02-02-P004 마가렛트호텔현설용물량_06년판매계획(최종)_2007년 판매계획(GI)_2007년도 경영계획" xfId="22"/>
    <cellStyle name="_02-02-P004 마가렛트호텔현설용물량_06년판매계획(최종)_2007년 판매계획(GI)_2007년도 경영계획_GI 수정안" xfId="23"/>
    <cellStyle name="_02-02-P004 마가렛트호텔현설용물량_06년판매계획(최종)_2007년판매계획(영업안)_영업2차확정안_20061103" xfId="24"/>
    <cellStyle name="_02-02-P004 마가렛트호텔현설용물량_06년판매계획(최종)_2007년판매계획(영업안)_영업2차확정안_20061103_2007년도 경영계획" xfId="25"/>
    <cellStyle name="_02-02-P004 마가렛트호텔현설용물량_06년판매계획(최종)_2007년판매계획(영업안)_영업2차확정안_20061103_2007년도 경영계획_GI 수정안" xfId="26"/>
    <cellStyle name="_02-02-P004 마가렛트호텔현설용물량_06년판매계획(최종)_5월 경영실적" xfId="1202"/>
    <cellStyle name="_02-02-P004 마가렛트호텔현설용물량_06년판매계획(최종)_6월 경영실적" xfId="1203"/>
    <cellStyle name="_02-02-P004 마가렛트호텔현설용물량_06년판매계획(최종)_7월 경영실적" xfId="1204"/>
    <cellStyle name="_02-02-P004 마가렛트호텔현설용물량_06년판매계획(최종)_7월 경영실적_9월 경영실적" xfId="1205"/>
    <cellStyle name="_02-02-P004 마가렛트호텔현설용물량_06년판매계획(최종)_7월 경영실적_9월 경영실적_12" xfId="1206"/>
    <cellStyle name="_02-02-P004 마가렛트호텔현설용물량_06년판매계획(최종)_7월 경영실적_9월 경영실적_5월 경영실적" xfId="1207"/>
    <cellStyle name="_02-02-P004 마가렛트호텔현설용물량_06년판매계획(최종)_7월 경영실적_9월 경영실적_6월 경영실적" xfId="1208"/>
    <cellStyle name="_02-02-P004 마가렛트호텔현설용물량_06년판매계획(최종)_7월 경영실적_9월 경영실적_7월 경영실적" xfId="1209"/>
    <cellStyle name="_02-02-P004 마가렛트호텔현설용물량_06년판매계획(최종)_7월 경영실적_9월 경영실적_GI매원" xfId="1210"/>
    <cellStyle name="_02-02-P004 마가렛트호텔현설용물량_06년판매계획(최종)_7월 경영실적_9월 경영실적_Sheet1" xfId="1211"/>
    <cellStyle name="_02-02-P004 마가렛트호텔현설용물량_06년판매계획(최종)_7월 경영실적_9월 경영실적_칼라매원" xfId="1212"/>
    <cellStyle name="_02-02-P004 마가렛트호텔현설용물량_06년판매계획(최종)_GI매원" xfId="1213"/>
    <cellStyle name="_02-02-P004 마가렛트호텔현설용물량_06년판매계획(최종)_Sheet1" xfId="1214"/>
    <cellStyle name="_02-02-P004 마가렛트호텔현설용물량_06년판매계획(최종)_칼라매원" xfId="1215"/>
    <cellStyle name="_02-02-P004 마가렛트호텔현설용물량_12" xfId="1216"/>
    <cellStyle name="_02-02-P004 마가렛트호텔현설용물량_2006년 경영계획(1안)" xfId="27"/>
    <cellStyle name="_02-02-P004 마가렛트호텔현설용물량_2006년 경영계획(1안)_12" xfId="1217"/>
    <cellStyle name="_02-02-P004 마가렛트호텔현설용물량_2006년 경영계획(1안)_2006년실적" xfId="28"/>
    <cellStyle name="_02-02-P004 마가렛트호텔현설용물량_2006년 경영계획(1안)_2006년실적_2007년도 경영계획" xfId="29"/>
    <cellStyle name="_02-02-P004 마가렛트호텔현설용물량_2006년 경영계획(1안)_2006년실적_2007년도 경영계획_GI 수정안" xfId="30"/>
    <cellStyle name="_02-02-P004 마가렛트호텔현설용물량_2006년 경영계획(1안)_2007년 판매계획(GI)" xfId="31"/>
    <cellStyle name="_02-02-P004 마가렛트호텔현설용물량_2006년 경영계획(1안)_2007년 판매계획(GI)_2007년도 경영계획" xfId="32"/>
    <cellStyle name="_02-02-P004 마가렛트호텔현설용물량_2006년 경영계획(1안)_2007년 판매계획(GI)_2007년도 경영계획_GI 수정안" xfId="33"/>
    <cellStyle name="_02-02-P004 마가렛트호텔현설용물량_2006년 경영계획(1안)_2007년판매계획(영업안)_영업2차확정안_20061103" xfId="34"/>
    <cellStyle name="_02-02-P004 마가렛트호텔현설용물량_2006년 경영계획(1안)_2007년판매계획(영업안)_영업2차확정안_20061103_2007년도 경영계획" xfId="35"/>
    <cellStyle name="_02-02-P004 마가렛트호텔현설용물량_2006년 경영계획(1안)_2007년판매계획(영업안)_영업2차확정안_20061103_2007년도 경영계획_GI 수정안" xfId="36"/>
    <cellStyle name="_02-02-P004 마가렛트호텔현설용물량_2006년 경영계획(1안)_5월 경영실적" xfId="1218"/>
    <cellStyle name="_02-02-P004 마가렛트호텔현설용물량_2006년 경영계획(1안)_6월 경영실적" xfId="1219"/>
    <cellStyle name="_02-02-P004 마가렛트호텔현설용물량_2006년 경영계획(1안)_7월 경영실적" xfId="1220"/>
    <cellStyle name="_02-02-P004 마가렛트호텔현설용물량_2006년 경영계획(1안)_7월 경영실적_9월 경영실적" xfId="1221"/>
    <cellStyle name="_02-02-P004 마가렛트호텔현설용물량_2006년 경영계획(1안)_7월 경영실적_9월 경영실적_12" xfId="1222"/>
    <cellStyle name="_02-02-P004 마가렛트호텔현설용물량_2006년 경영계획(1안)_7월 경영실적_9월 경영실적_5월 경영실적" xfId="1223"/>
    <cellStyle name="_02-02-P004 마가렛트호텔현설용물량_2006년 경영계획(1안)_7월 경영실적_9월 경영실적_6월 경영실적" xfId="1224"/>
    <cellStyle name="_02-02-P004 마가렛트호텔현설용물량_2006년 경영계획(1안)_7월 경영실적_9월 경영실적_7월 경영실적" xfId="1225"/>
    <cellStyle name="_02-02-P004 마가렛트호텔현설용물량_2006년 경영계획(1안)_7월 경영실적_9월 경영실적_GI매원" xfId="1226"/>
    <cellStyle name="_02-02-P004 마가렛트호텔현설용물량_2006년 경영계획(1안)_7월 경영실적_9월 경영실적_Sheet1" xfId="1227"/>
    <cellStyle name="_02-02-P004 마가렛트호텔현설용물량_2006년 경영계획(1안)_7월 경영실적_9월 경영실적_칼라매원" xfId="1228"/>
    <cellStyle name="_02-02-P004 마가렛트호텔현설용물량_2006년 경영계획(1안)_GI매원" xfId="1229"/>
    <cellStyle name="_02-02-P004 마가렛트호텔현설용물량_2006년 경영계획(1안)_Sheet1" xfId="1230"/>
    <cellStyle name="_02-02-P004 마가렛트호텔현설용물량_2006년 경영계획(1안)_칼라매원" xfId="1231"/>
    <cellStyle name="_02-02-P004 마가렛트호텔현설용물량_2006년 경영계획(안)" xfId="37"/>
    <cellStyle name="_02-02-P004 마가렛트호텔현설용물량_2006년 경영계획(안)_12" xfId="1232"/>
    <cellStyle name="_02-02-P004 마가렛트호텔현설용물량_2006년 경영계획(안)_2006년실적" xfId="38"/>
    <cellStyle name="_02-02-P004 마가렛트호텔현설용물량_2006년 경영계획(안)_2006년실적_2007년도 경영계획" xfId="39"/>
    <cellStyle name="_02-02-P004 마가렛트호텔현설용물량_2006년 경영계획(안)_2006년실적_2007년도 경영계획_GI 수정안" xfId="40"/>
    <cellStyle name="_02-02-P004 마가렛트호텔현설용물량_2006년 경영계획(안)_2007년 판매계획(GI)" xfId="41"/>
    <cellStyle name="_02-02-P004 마가렛트호텔현설용물량_2006년 경영계획(안)_2007년 판매계획(GI)_2007년도 경영계획" xfId="42"/>
    <cellStyle name="_02-02-P004 마가렛트호텔현설용물량_2006년 경영계획(안)_2007년 판매계획(GI)_2007년도 경영계획_GI 수정안" xfId="43"/>
    <cellStyle name="_02-02-P004 마가렛트호텔현설용물량_2006년 경영계획(안)_2007년판매계획(영업안)_영업2차확정안_20061103" xfId="44"/>
    <cellStyle name="_02-02-P004 마가렛트호텔현설용물량_2006년 경영계획(안)_2007년판매계획(영업안)_영업2차확정안_20061103_2007년도 경영계획" xfId="45"/>
    <cellStyle name="_02-02-P004 마가렛트호텔현설용물량_2006년 경영계획(안)_2007년판매계획(영업안)_영업2차확정안_20061103_2007년도 경영계획_GI 수정안" xfId="46"/>
    <cellStyle name="_02-02-P004 마가렛트호텔현설용물량_2006년 경영계획(안)_5월 경영실적" xfId="1233"/>
    <cellStyle name="_02-02-P004 마가렛트호텔현설용물량_2006년 경영계획(안)_6월 경영실적" xfId="1234"/>
    <cellStyle name="_02-02-P004 마가렛트호텔현설용물량_2006년 경영계획(안)_7월 경영실적" xfId="1235"/>
    <cellStyle name="_02-02-P004 마가렛트호텔현설용물량_2006년 경영계획(안)_7월 경영실적_9월 경영실적" xfId="1236"/>
    <cellStyle name="_02-02-P004 마가렛트호텔현설용물량_2006년 경영계획(안)_7월 경영실적_9월 경영실적_12" xfId="1237"/>
    <cellStyle name="_02-02-P004 마가렛트호텔현설용물량_2006년 경영계획(안)_7월 경영실적_9월 경영실적_5월 경영실적" xfId="1238"/>
    <cellStyle name="_02-02-P004 마가렛트호텔현설용물량_2006년 경영계획(안)_7월 경영실적_9월 경영실적_6월 경영실적" xfId="1239"/>
    <cellStyle name="_02-02-P004 마가렛트호텔현설용물량_2006년 경영계획(안)_7월 경영실적_9월 경영실적_7월 경영실적" xfId="1240"/>
    <cellStyle name="_02-02-P004 마가렛트호텔현설용물량_2006년 경영계획(안)_7월 경영실적_9월 경영실적_GI매원" xfId="1241"/>
    <cellStyle name="_02-02-P004 마가렛트호텔현설용물량_2006년 경영계획(안)_7월 경영실적_9월 경영실적_Sheet1" xfId="1242"/>
    <cellStyle name="_02-02-P004 마가렛트호텔현설용물량_2006년 경영계획(안)_7월 경영실적_9월 경영실적_칼라매원" xfId="1243"/>
    <cellStyle name="_02-02-P004 마가렛트호텔현설용물량_2006년 경영계획(안)_GI매원" xfId="1244"/>
    <cellStyle name="_02-02-P004 마가렛트호텔현설용물량_2006년 경영계획(안)_Sheet1" xfId="1245"/>
    <cellStyle name="_02-02-P004 마가렛트호텔현설용물량_2006년 경영계획(안)_칼라매원" xfId="1246"/>
    <cellStyle name="_02-02-P004 마가렛트호텔현설용물량_2006년실적" xfId="47"/>
    <cellStyle name="_02-02-P004 마가렛트호텔현설용물량_2006년실적_2007년도 경영계획" xfId="48"/>
    <cellStyle name="_02-02-P004 마가렛트호텔현설용물량_2006년실적_2007년도 경영계획_GI 수정안" xfId="49"/>
    <cellStyle name="_02-02-P004 마가렛트호텔현설용물량_2007년 판매계획(GI)" xfId="50"/>
    <cellStyle name="_02-02-P004 마가렛트호텔현설용물량_2007년 판매계획(GI)_2007년도 경영계획" xfId="51"/>
    <cellStyle name="_02-02-P004 마가렛트호텔현설용물량_2007년 판매계획(GI)_2007년도 경영계획_GI 수정안" xfId="52"/>
    <cellStyle name="_02-02-P004 마가렛트호텔현설용물량_2007년판매계획(영업안)_영업2차확정안_20061103" xfId="53"/>
    <cellStyle name="_02-02-P004 마가렛트호텔현설용물량_2007년판매계획(영업안)_영업2차확정안_20061103_2007년도 경영계획" xfId="54"/>
    <cellStyle name="_02-02-P004 마가렛트호텔현설용물량_2007년판매계획(영업안)_영업2차확정안_20061103_2007년도 경영계획_GI 수정안" xfId="55"/>
    <cellStyle name="_02-02-P004 마가렛트호텔현설용물량_2008년 도급비 지급현황" xfId="4467"/>
    <cellStyle name="_02-02-P004 마가렛트호텔현설용물량_2008년 도급비 지급현황_2008년 도급비 지급현황" xfId="4462"/>
    <cellStyle name="_02-02-P004 마가렛트호텔현설용물량_2008년 도급비 지급현황_2008년 도급비 지급현황_2008년 도급비 지급현황" xfId="4457"/>
    <cellStyle name="_02-02-P004 마가렛트호텔현설용물량_2008년 도급비 지급현황_2008년 도급비 지급현황_2008년 도급비 지급현황_2009년 도급비 지급현황" xfId="4452"/>
    <cellStyle name="_02-02-P004 마가렛트호텔현설용물량_2008년 도급비 지급현황_2009년 도급비 지급현황" xfId="4447"/>
    <cellStyle name="_02-02-P004 마가렛트호텔현설용물량_5월 경영실적" xfId="1247"/>
    <cellStyle name="_02-02-P004 마가렛트호텔현설용물량_6월 경영실적" xfId="1248"/>
    <cellStyle name="_02-02-P004 마가렛트호텔현설용물량_7월 경영실적" xfId="1249"/>
    <cellStyle name="_02-02-P004 마가렛트호텔현설용물량_7월 경영실적_9월 경영실적" xfId="1250"/>
    <cellStyle name="_02-02-P004 마가렛트호텔현설용물량_7월 경영실적_9월 경영실적_12" xfId="1251"/>
    <cellStyle name="_02-02-P004 마가렛트호텔현설용물량_7월 경영실적_9월 경영실적_5월 경영실적" xfId="1252"/>
    <cellStyle name="_02-02-P004 마가렛트호텔현설용물량_7월 경영실적_9월 경영실적_6월 경영실적" xfId="1253"/>
    <cellStyle name="_02-02-P004 마가렛트호텔현설용물량_7월 경영실적_9월 경영실적_7월 경영실적" xfId="1254"/>
    <cellStyle name="_02-02-P004 마가렛트호텔현설용물량_7월 경영실적_9월 경영실적_GI매원" xfId="1255"/>
    <cellStyle name="_02-02-P004 마가렛트호텔현설용물량_7월 경영실적_9월 경영실적_Sheet1" xfId="1256"/>
    <cellStyle name="_02-02-P004 마가렛트호텔현설용물량_7월 경영실적_9월 경영실적_칼라매원" xfId="1257"/>
    <cellStyle name="_02-02-P004 마가렛트호텔현설용물량_GI매원" xfId="1258"/>
    <cellStyle name="_02-02-P004 마가렛트호텔현설용물량_Sheet1" xfId="1259"/>
    <cellStyle name="_02-02-P004 마가렛트호텔현설용물량_칼라매원" xfId="1260"/>
    <cellStyle name="_02-02-P007 온양반도체" xfId="56"/>
    <cellStyle name="_02-02-P007 온양반도체_06년판매계획(최종)" xfId="57"/>
    <cellStyle name="_02-02-P007 온양반도체_06년판매계획(최종)_12" xfId="1261"/>
    <cellStyle name="_02-02-P007 온양반도체_06년판매계획(최종)_2006년실적" xfId="58"/>
    <cellStyle name="_02-02-P007 온양반도체_06년판매계획(최종)_2006년실적_2007년도 경영계획" xfId="59"/>
    <cellStyle name="_02-02-P007 온양반도체_06년판매계획(최종)_2006년실적_2007년도 경영계획_GI 수정안" xfId="60"/>
    <cellStyle name="_02-02-P007 온양반도체_06년판매계획(최종)_2007년 판매계획(GI)" xfId="61"/>
    <cellStyle name="_02-02-P007 온양반도체_06년판매계획(최종)_2007년 판매계획(GI)_2007년도 경영계획" xfId="62"/>
    <cellStyle name="_02-02-P007 온양반도체_06년판매계획(최종)_2007년 판매계획(GI)_2007년도 경영계획_GI 수정안" xfId="63"/>
    <cellStyle name="_02-02-P007 온양반도체_06년판매계획(최종)_2007년판매계획(영업안)_영업2차확정안_20061103" xfId="64"/>
    <cellStyle name="_02-02-P007 온양반도체_06년판매계획(최종)_2007년판매계획(영업안)_영업2차확정안_20061103_2007년도 경영계획" xfId="65"/>
    <cellStyle name="_02-02-P007 온양반도체_06년판매계획(최종)_2007년판매계획(영업안)_영업2차확정안_20061103_2007년도 경영계획_GI 수정안" xfId="66"/>
    <cellStyle name="_02-02-P007 온양반도체_06년판매계획(최종)_5월 경영실적" xfId="1262"/>
    <cellStyle name="_02-02-P007 온양반도체_06년판매계획(최종)_6월 경영실적" xfId="1263"/>
    <cellStyle name="_02-02-P007 온양반도체_06년판매계획(최종)_7월 경영실적" xfId="1264"/>
    <cellStyle name="_02-02-P007 온양반도체_06년판매계획(최종)_7월 경영실적_9월 경영실적" xfId="1265"/>
    <cellStyle name="_02-02-P007 온양반도체_06년판매계획(최종)_7월 경영실적_9월 경영실적_12" xfId="1266"/>
    <cellStyle name="_02-02-P007 온양반도체_06년판매계획(최종)_7월 경영실적_9월 경영실적_5월 경영실적" xfId="1267"/>
    <cellStyle name="_02-02-P007 온양반도체_06년판매계획(최종)_7월 경영실적_9월 경영실적_6월 경영실적" xfId="1268"/>
    <cellStyle name="_02-02-P007 온양반도체_06년판매계획(최종)_7월 경영실적_9월 경영실적_7월 경영실적" xfId="1269"/>
    <cellStyle name="_02-02-P007 온양반도체_06년판매계획(최종)_7월 경영실적_9월 경영실적_GI매원" xfId="1270"/>
    <cellStyle name="_02-02-P007 온양반도체_06년판매계획(최종)_7월 경영실적_9월 경영실적_Sheet1" xfId="1271"/>
    <cellStyle name="_02-02-P007 온양반도체_06년판매계획(최종)_7월 경영실적_9월 경영실적_칼라매원" xfId="1272"/>
    <cellStyle name="_02-02-P007 온양반도체_06년판매계획(최종)_GI매원" xfId="1273"/>
    <cellStyle name="_02-02-P007 온양반도체_06년판매계획(최종)_Sheet1" xfId="1274"/>
    <cellStyle name="_02-02-P007 온양반도체_06년판매계획(최종)_칼라매원" xfId="1275"/>
    <cellStyle name="_02-02-P007 온양반도체_12" xfId="1276"/>
    <cellStyle name="_02-02-P007 온양반도체_2006년 경영계획(1안)" xfId="67"/>
    <cellStyle name="_02-02-P007 온양반도체_2006년 경영계획(1안)_12" xfId="1277"/>
    <cellStyle name="_02-02-P007 온양반도체_2006년 경영계획(1안)_2006년실적" xfId="68"/>
    <cellStyle name="_02-02-P007 온양반도체_2006년 경영계획(1안)_2006년실적_2007년도 경영계획" xfId="69"/>
    <cellStyle name="_02-02-P007 온양반도체_2006년 경영계획(1안)_2006년실적_2007년도 경영계획_GI 수정안" xfId="70"/>
    <cellStyle name="_02-02-P007 온양반도체_2006년 경영계획(1안)_2007년 판매계획(GI)" xfId="71"/>
    <cellStyle name="_02-02-P007 온양반도체_2006년 경영계획(1안)_2007년 판매계획(GI)_2007년도 경영계획" xfId="72"/>
    <cellStyle name="_02-02-P007 온양반도체_2006년 경영계획(1안)_2007년 판매계획(GI)_2007년도 경영계획_GI 수정안" xfId="73"/>
    <cellStyle name="_02-02-P007 온양반도체_2006년 경영계획(1안)_2007년판매계획(영업안)_영업2차확정안_20061103" xfId="74"/>
    <cellStyle name="_02-02-P007 온양반도체_2006년 경영계획(1안)_2007년판매계획(영업안)_영업2차확정안_20061103_2007년도 경영계획" xfId="75"/>
    <cellStyle name="_02-02-P007 온양반도체_2006년 경영계획(1안)_2007년판매계획(영업안)_영업2차확정안_20061103_2007년도 경영계획_GI 수정안" xfId="76"/>
    <cellStyle name="_02-02-P007 온양반도체_2006년 경영계획(1안)_5월 경영실적" xfId="1278"/>
    <cellStyle name="_02-02-P007 온양반도체_2006년 경영계획(1안)_6월 경영실적" xfId="1279"/>
    <cellStyle name="_02-02-P007 온양반도체_2006년 경영계획(1안)_7월 경영실적" xfId="1280"/>
    <cellStyle name="_02-02-P007 온양반도체_2006년 경영계획(1안)_7월 경영실적_9월 경영실적" xfId="1281"/>
    <cellStyle name="_02-02-P007 온양반도체_2006년 경영계획(1안)_7월 경영실적_9월 경영실적_12" xfId="1282"/>
    <cellStyle name="_02-02-P007 온양반도체_2006년 경영계획(1안)_7월 경영실적_9월 경영실적_5월 경영실적" xfId="1283"/>
    <cellStyle name="_02-02-P007 온양반도체_2006년 경영계획(1안)_7월 경영실적_9월 경영실적_6월 경영실적" xfId="1284"/>
    <cellStyle name="_02-02-P007 온양반도체_2006년 경영계획(1안)_7월 경영실적_9월 경영실적_7월 경영실적" xfId="1285"/>
    <cellStyle name="_02-02-P007 온양반도체_2006년 경영계획(1안)_7월 경영실적_9월 경영실적_GI매원" xfId="1286"/>
    <cellStyle name="_02-02-P007 온양반도체_2006년 경영계획(1안)_7월 경영실적_9월 경영실적_Sheet1" xfId="1287"/>
    <cellStyle name="_02-02-P007 온양반도체_2006년 경영계획(1안)_7월 경영실적_9월 경영실적_칼라매원" xfId="1288"/>
    <cellStyle name="_02-02-P007 온양반도체_2006년 경영계획(1안)_GI매원" xfId="1289"/>
    <cellStyle name="_02-02-P007 온양반도체_2006년 경영계획(1안)_Sheet1" xfId="1290"/>
    <cellStyle name="_02-02-P007 온양반도체_2006년 경영계획(1안)_칼라매원" xfId="1291"/>
    <cellStyle name="_02-02-P007 온양반도체_2006년 경영계획(안)" xfId="77"/>
    <cellStyle name="_02-02-P007 온양반도체_2006년 경영계획(안)_12" xfId="1292"/>
    <cellStyle name="_02-02-P007 온양반도체_2006년 경영계획(안)_2006년실적" xfId="78"/>
    <cellStyle name="_02-02-P007 온양반도체_2006년 경영계획(안)_2006년실적_2007년도 경영계획" xfId="79"/>
    <cellStyle name="_02-02-P007 온양반도체_2006년 경영계획(안)_2006년실적_2007년도 경영계획_GI 수정안" xfId="80"/>
    <cellStyle name="_02-02-P007 온양반도체_2006년 경영계획(안)_2007년 판매계획(GI)" xfId="81"/>
    <cellStyle name="_02-02-P007 온양반도체_2006년 경영계획(안)_2007년 판매계획(GI)_2007년도 경영계획" xfId="82"/>
    <cellStyle name="_02-02-P007 온양반도체_2006년 경영계획(안)_2007년 판매계획(GI)_2007년도 경영계획_GI 수정안" xfId="83"/>
    <cellStyle name="_02-02-P007 온양반도체_2006년 경영계획(안)_2007년판매계획(영업안)_영업2차확정안_20061103" xfId="84"/>
    <cellStyle name="_02-02-P007 온양반도체_2006년 경영계획(안)_2007년판매계획(영업안)_영업2차확정안_20061103_2007년도 경영계획" xfId="85"/>
    <cellStyle name="_02-02-P007 온양반도체_2006년 경영계획(안)_2007년판매계획(영업안)_영업2차확정안_20061103_2007년도 경영계획_GI 수정안" xfId="86"/>
    <cellStyle name="_02-02-P007 온양반도체_2006년 경영계획(안)_5월 경영실적" xfId="1293"/>
    <cellStyle name="_02-02-P007 온양반도체_2006년 경영계획(안)_6월 경영실적" xfId="1294"/>
    <cellStyle name="_02-02-P007 온양반도체_2006년 경영계획(안)_7월 경영실적" xfId="1295"/>
    <cellStyle name="_02-02-P007 온양반도체_2006년 경영계획(안)_7월 경영실적_9월 경영실적" xfId="1296"/>
    <cellStyle name="_02-02-P007 온양반도체_2006년 경영계획(안)_7월 경영실적_9월 경영실적_12" xfId="1297"/>
    <cellStyle name="_02-02-P007 온양반도체_2006년 경영계획(안)_7월 경영실적_9월 경영실적_5월 경영실적" xfId="1298"/>
    <cellStyle name="_02-02-P007 온양반도체_2006년 경영계획(안)_7월 경영실적_9월 경영실적_6월 경영실적" xfId="1299"/>
    <cellStyle name="_02-02-P007 온양반도체_2006년 경영계획(안)_7월 경영실적_9월 경영실적_7월 경영실적" xfId="1300"/>
    <cellStyle name="_02-02-P007 온양반도체_2006년 경영계획(안)_7월 경영실적_9월 경영실적_GI매원" xfId="1301"/>
    <cellStyle name="_02-02-P007 온양반도체_2006년 경영계획(안)_7월 경영실적_9월 경영실적_Sheet1" xfId="1302"/>
    <cellStyle name="_02-02-P007 온양반도체_2006년 경영계획(안)_7월 경영실적_9월 경영실적_칼라매원" xfId="1303"/>
    <cellStyle name="_02-02-P007 온양반도체_2006년 경영계획(안)_GI매원" xfId="1304"/>
    <cellStyle name="_02-02-P007 온양반도체_2006년 경영계획(안)_Sheet1" xfId="1305"/>
    <cellStyle name="_02-02-P007 온양반도체_2006년 경영계획(안)_칼라매원" xfId="1306"/>
    <cellStyle name="_02-02-P007 온양반도체_2006년실적" xfId="87"/>
    <cellStyle name="_02-02-P007 온양반도체_2006년실적_2007년도 경영계획" xfId="88"/>
    <cellStyle name="_02-02-P007 온양반도체_2006년실적_2007년도 경영계획_GI 수정안" xfId="89"/>
    <cellStyle name="_02-02-P007 온양반도체_2007년 판매계획(GI)" xfId="90"/>
    <cellStyle name="_02-02-P007 온양반도체_2007년 판매계획(GI)_2007년도 경영계획" xfId="91"/>
    <cellStyle name="_02-02-P007 온양반도체_2007년 판매계획(GI)_2007년도 경영계획_GI 수정안" xfId="92"/>
    <cellStyle name="_02-02-P007 온양반도체_2007년판매계획(영업안)_영업2차확정안_20061103" xfId="93"/>
    <cellStyle name="_02-02-P007 온양반도체_2007년판매계획(영업안)_영업2차확정안_20061103_2007년도 경영계획" xfId="94"/>
    <cellStyle name="_02-02-P007 온양반도체_2007년판매계획(영업안)_영업2차확정안_20061103_2007년도 경영계획_GI 수정안" xfId="95"/>
    <cellStyle name="_02-02-P007 온양반도체_2008년 도급비 지급현황" xfId="4424"/>
    <cellStyle name="_02-02-P007 온양반도체_2008년 도급비 지급현황_2008년 도급비 지급현황" xfId="4419"/>
    <cellStyle name="_02-02-P007 온양반도체_2008년 도급비 지급현황_2008년 도급비 지급현황_2008년 도급비 지급현황" xfId="4414"/>
    <cellStyle name="_02-02-P007 온양반도체_2008년 도급비 지급현황_2008년 도급비 지급현황_2008년 도급비 지급현황_2009년 도급비 지급현황" xfId="4409"/>
    <cellStyle name="_02-02-P007 온양반도체_2008년 도급비 지급현황_2009년 도급비 지급현황" xfId="4404"/>
    <cellStyle name="_02-02-P007 온양반도체_5월 경영실적" xfId="1307"/>
    <cellStyle name="_02-02-P007 온양반도체_6월 경영실적" xfId="1308"/>
    <cellStyle name="_02-02-P007 온양반도체_7월 경영실적" xfId="1309"/>
    <cellStyle name="_02-02-P007 온양반도체_7월 경영실적_9월 경영실적" xfId="1310"/>
    <cellStyle name="_02-02-P007 온양반도체_7월 경영실적_9월 경영실적_12" xfId="1311"/>
    <cellStyle name="_02-02-P007 온양반도체_7월 경영실적_9월 경영실적_5월 경영실적" xfId="1312"/>
    <cellStyle name="_02-02-P007 온양반도체_7월 경영실적_9월 경영실적_6월 경영실적" xfId="1313"/>
    <cellStyle name="_02-02-P007 온양반도체_7월 경영실적_9월 경영실적_7월 경영실적" xfId="1314"/>
    <cellStyle name="_02-02-P007 온양반도체_7월 경영실적_9월 경영실적_GI매원" xfId="1315"/>
    <cellStyle name="_02-02-P007 온양반도체_7월 경영실적_9월 경영실적_Sheet1" xfId="1316"/>
    <cellStyle name="_02-02-P007 온양반도체_7월 경영실적_9월 경영실적_칼라매원" xfId="1317"/>
    <cellStyle name="_02-02-P007 온양반도체_GI매원" xfId="1318"/>
    <cellStyle name="_02-02-P007 온양반도체_Sheet1" xfId="1319"/>
    <cellStyle name="_02-02-P007 온양반도체_칼라매원" xfId="1320"/>
    <cellStyle name="_02-03-P006 삼성전자2단지공사" xfId="96"/>
    <cellStyle name="_02-03-P006 삼성전자2단지공사_06년판매계획(최종)" xfId="97"/>
    <cellStyle name="_02-03-P006 삼성전자2단지공사_06년판매계획(최종)_12" xfId="1321"/>
    <cellStyle name="_02-03-P006 삼성전자2단지공사_06년판매계획(최종)_2006년실적" xfId="98"/>
    <cellStyle name="_02-03-P006 삼성전자2단지공사_06년판매계획(최종)_2006년실적_2007년도 경영계획" xfId="99"/>
    <cellStyle name="_02-03-P006 삼성전자2단지공사_06년판매계획(최종)_2006년실적_2007년도 경영계획_GI 수정안" xfId="100"/>
    <cellStyle name="_02-03-P006 삼성전자2단지공사_06년판매계획(최종)_2007년 판매계획(GI)" xfId="101"/>
    <cellStyle name="_02-03-P006 삼성전자2단지공사_06년판매계획(최종)_2007년 판매계획(GI)_2007년도 경영계획" xfId="102"/>
    <cellStyle name="_02-03-P006 삼성전자2단지공사_06년판매계획(최종)_2007년 판매계획(GI)_2007년도 경영계획_GI 수정안" xfId="103"/>
    <cellStyle name="_02-03-P006 삼성전자2단지공사_06년판매계획(최종)_2007년판매계획(영업안)_영업2차확정안_20061103" xfId="104"/>
    <cellStyle name="_02-03-P006 삼성전자2단지공사_06년판매계획(최종)_2007년판매계획(영업안)_영업2차확정안_20061103_2007년도 경영계획" xfId="105"/>
    <cellStyle name="_02-03-P006 삼성전자2단지공사_06년판매계획(최종)_2007년판매계획(영업안)_영업2차확정안_20061103_2007년도 경영계획_GI 수정안" xfId="106"/>
    <cellStyle name="_02-03-P006 삼성전자2단지공사_06년판매계획(최종)_5월 경영실적" xfId="1322"/>
    <cellStyle name="_02-03-P006 삼성전자2단지공사_06년판매계획(최종)_6월 경영실적" xfId="1323"/>
    <cellStyle name="_02-03-P006 삼성전자2단지공사_06년판매계획(최종)_7월 경영실적" xfId="1324"/>
    <cellStyle name="_02-03-P006 삼성전자2단지공사_06년판매계획(최종)_7월 경영실적_9월 경영실적" xfId="1325"/>
    <cellStyle name="_02-03-P006 삼성전자2단지공사_06년판매계획(최종)_7월 경영실적_9월 경영실적_12" xfId="1326"/>
    <cellStyle name="_02-03-P006 삼성전자2단지공사_06년판매계획(최종)_7월 경영실적_9월 경영실적_5월 경영실적" xfId="1327"/>
    <cellStyle name="_02-03-P006 삼성전자2단지공사_06년판매계획(최종)_7월 경영실적_9월 경영실적_6월 경영실적" xfId="1328"/>
    <cellStyle name="_02-03-P006 삼성전자2단지공사_06년판매계획(최종)_7월 경영실적_9월 경영실적_7월 경영실적" xfId="1329"/>
    <cellStyle name="_02-03-P006 삼성전자2단지공사_06년판매계획(최종)_7월 경영실적_9월 경영실적_GI매원" xfId="1330"/>
    <cellStyle name="_02-03-P006 삼성전자2단지공사_06년판매계획(최종)_7월 경영실적_9월 경영실적_Sheet1" xfId="1331"/>
    <cellStyle name="_02-03-P006 삼성전자2단지공사_06년판매계획(최종)_7월 경영실적_9월 경영실적_칼라매원" xfId="1332"/>
    <cellStyle name="_02-03-P006 삼성전자2단지공사_06년판매계획(최종)_GI매원" xfId="1333"/>
    <cellStyle name="_02-03-P006 삼성전자2단지공사_06년판매계획(최종)_Sheet1" xfId="1334"/>
    <cellStyle name="_02-03-P006 삼성전자2단지공사_06년판매계획(최종)_칼라매원" xfId="1335"/>
    <cellStyle name="_02-03-P006 삼성전자2단지공사_12" xfId="1336"/>
    <cellStyle name="_02-03-P006 삼성전자2단지공사_2006년 경영계획(1안)" xfId="107"/>
    <cellStyle name="_02-03-P006 삼성전자2단지공사_2006년 경영계획(1안)_12" xfId="1337"/>
    <cellStyle name="_02-03-P006 삼성전자2단지공사_2006년 경영계획(1안)_2006년실적" xfId="108"/>
    <cellStyle name="_02-03-P006 삼성전자2단지공사_2006년 경영계획(1안)_2006년실적_2007년도 경영계획" xfId="109"/>
    <cellStyle name="_02-03-P006 삼성전자2단지공사_2006년 경영계획(1안)_2006년실적_2007년도 경영계획_GI 수정안" xfId="110"/>
    <cellStyle name="_02-03-P006 삼성전자2단지공사_2006년 경영계획(1안)_2007년 판매계획(GI)" xfId="111"/>
    <cellStyle name="_02-03-P006 삼성전자2단지공사_2006년 경영계획(1안)_2007년 판매계획(GI)_2007년도 경영계획" xfId="112"/>
    <cellStyle name="_02-03-P006 삼성전자2단지공사_2006년 경영계획(1안)_2007년 판매계획(GI)_2007년도 경영계획_GI 수정안" xfId="113"/>
    <cellStyle name="_02-03-P006 삼성전자2단지공사_2006년 경영계획(1안)_2007년판매계획(영업안)_영업2차확정안_20061103" xfId="114"/>
    <cellStyle name="_02-03-P006 삼성전자2단지공사_2006년 경영계획(1안)_2007년판매계획(영업안)_영업2차확정안_20061103_2007년도 경영계획" xfId="115"/>
    <cellStyle name="_02-03-P006 삼성전자2단지공사_2006년 경영계획(1안)_2007년판매계획(영업안)_영업2차확정안_20061103_2007년도 경영계획_GI 수정안" xfId="116"/>
    <cellStyle name="_02-03-P006 삼성전자2단지공사_2006년 경영계획(1안)_5월 경영실적" xfId="1338"/>
    <cellStyle name="_02-03-P006 삼성전자2단지공사_2006년 경영계획(1안)_6월 경영실적" xfId="1339"/>
    <cellStyle name="_02-03-P006 삼성전자2단지공사_2006년 경영계획(1안)_7월 경영실적" xfId="1340"/>
    <cellStyle name="_02-03-P006 삼성전자2단지공사_2006년 경영계획(1안)_7월 경영실적_9월 경영실적" xfId="1341"/>
    <cellStyle name="_02-03-P006 삼성전자2단지공사_2006년 경영계획(1안)_7월 경영실적_9월 경영실적_12" xfId="1342"/>
    <cellStyle name="_02-03-P006 삼성전자2단지공사_2006년 경영계획(1안)_7월 경영실적_9월 경영실적_5월 경영실적" xfId="1343"/>
    <cellStyle name="_02-03-P006 삼성전자2단지공사_2006년 경영계획(1안)_7월 경영실적_9월 경영실적_6월 경영실적" xfId="1344"/>
    <cellStyle name="_02-03-P006 삼성전자2단지공사_2006년 경영계획(1안)_7월 경영실적_9월 경영실적_7월 경영실적" xfId="1345"/>
    <cellStyle name="_02-03-P006 삼성전자2단지공사_2006년 경영계획(1안)_7월 경영실적_9월 경영실적_GI매원" xfId="1346"/>
    <cellStyle name="_02-03-P006 삼성전자2단지공사_2006년 경영계획(1안)_7월 경영실적_9월 경영실적_Sheet1" xfId="1347"/>
    <cellStyle name="_02-03-P006 삼성전자2단지공사_2006년 경영계획(1안)_7월 경영실적_9월 경영실적_칼라매원" xfId="1348"/>
    <cellStyle name="_02-03-P006 삼성전자2단지공사_2006년 경영계획(1안)_GI매원" xfId="1349"/>
    <cellStyle name="_02-03-P006 삼성전자2단지공사_2006년 경영계획(1안)_Sheet1" xfId="1350"/>
    <cellStyle name="_02-03-P006 삼성전자2단지공사_2006년 경영계획(1안)_칼라매원" xfId="1351"/>
    <cellStyle name="_02-03-P006 삼성전자2단지공사_2006년 경영계획(안)" xfId="117"/>
    <cellStyle name="_02-03-P006 삼성전자2단지공사_2006년 경영계획(안)_12" xfId="1352"/>
    <cellStyle name="_02-03-P006 삼성전자2단지공사_2006년 경영계획(안)_2006년실적" xfId="118"/>
    <cellStyle name="_02-03-P006 삼성전자2단지공사_2006년 경영계획(안)_2006년실적_2007년도 경영계획" xfId="119"/>
    <cellStyle name="_02-03-P006 삼성전자2단지공사_2006년 경영계획(안)_2006년실적_2007년도 경영계획_GI 수정안" xfId="120"/>
    <cellStyle name="_02-03-P006 삼성전자2단지공사_2006년 경영계획(안)_2007년 판매계획(GI)" xfId="121"/>
    <cellStyle name="_02-03-P006 삼성전자2단지공사_2006년 경영계획(안)_2007년 판매계획(GI)_2007년도 경영계획" xfId="122"/>
    <cellStyle name="_02-03-P006 삼성전자2단지공사_2006년 경영계획(안)_2007년 판매계획(GI)_2007년도 경영계획_GI 수정안" xfId="123"/>
    <cellStyle name="_02-03-P006 삼성전자2단지공사_2006년 경영계획(안)_2007년판매계획(영업안)_영업2차확정안_20061103" xfId="124"/>
    <cellStyle name="_02-03-P006 삼성전자2단지공사_2006년 경영계획(안)_2007년판매계획(영업안)_영업2차확정안_20061103_2007년도 경영계획" xfId="125"/>
    <cellStyle name="_02-03-P006 삼성전자2단지공사_2006년 경영계획(안)_2007년판매계획(영업안)_영업2차확정안_20061103_2007년도 경영계획_GI 수정안" xfId="126"/>
    <cellStyle name="_02-03-P006 삼성전자2단지공사_2006년 경영계획(안)_5월 경영실적" xfId="1353"/>
    <cellStyle name="_02-03-P006 삼성전자2단지공사_2006년 경영계획(안)_6월 경영실적" xfId="1354"/>
    <cellStyle name="_02-03-P006 삼성전자2단지공사_2006년 경영계획(안)_7월 경영실적" xfId="1355"/>
    <cellStyle name="_02-03-P006 삼성전자2단지공사_2006년 경영계획(안)_7월 경영실적_9월 경영실적" xfId="1356"/>
    <cellStyle name="_02-03-P006 삼성전자2단지공사_2006년 경영계획(안)_7월 경영실적_9월 경영실적_12" xfId="1357"/>
    <cellStyle name="_02-03-P006 삼성전자2단지공사_2006년 경영계획(안)_7월 경영실적_9월 경영실적_5월 경영실적" xfId="1358"/>
    <cellStyle name="_02-03-P006 삼성전자2단지공사_2006년 경영계획(안)_7월 경영실적_9월 경영실적_6월 경영실적" xfId="1359"/>
    <cellStyle name="_02-03-P006 삼성전자2단지공사_2006년 경영계획(안)_7월 경영실적_9월 경영실적_7월 경영실적" xfId="1360"/>
    <cellStyle name="_02-03-P006 삼성전자2단지공사_2006년 경영계획(안)_7월 경영실적_9월 경영실적_GI매원" xfId="1361"/>
    <cellStyle name="_02-03-P006 삼성전자2단지공사_2006년 경영계획(안)_7월 경영실적_9월 경영실적_Sheet1" xfId="1362"/>
    <cellStyle name="_02-03-P006 삼성전자2단지공사_2006년 경영계획(안)_7월 경영실적_9월 경영실적_칼라매원" xfId="1363"/>
    <cellStyle name="_02-03-P006 삼성전자2단지공사_2006년 경영계획(안)_GI매원" xfId="1364"/>
    <cellStyle name="_02-03-P006 삼성전자2단지공사_2006년 경영계획(안)_Sheet1" xfId="1365"/>
    <cellStyle name="_02-03-P006 삼성전자2단지공사_2006년 경영계획(안)_칼라매원" xfId="1366"/>
    <cellStyle name="_02-03-P006 삼성전자2단지공사_2006년실적" xfId="127"/>
    <cellStyle name="_02-03-P006 삼성전자2단지공사_2006년실적_2007년도 경영계획" xfId="128"/>
    <cellStyle name="_02-03-P006 삼성전자2단지공사_2006년실적_2007년도 경영계획_GI 수정안" xfId="129"/>
    <cellStyle name="_02-03-P006 삼성전자2단지공사_2007년 판매계획(GI)" xfId="130"/>
    <cellStyle name="_02-03-P006 삼성전자2단지공사_2007년 판매계획(GI)_2007년도 경영계획" xfId="131"/>
    <cellStyle name="_02-03-P006 삼성전자2단지공사_2007년 판매계획(GI)_2007년도 경영계획_GI 수정안" xfId="132"/>
    <cellStyle name="_02-03-P006 삼성전자2단지공사_2007년판매계획(영업안)_영업2차확정안_20061103" xfId="133"/>
    <cellStyle name="_02-03-P006 삼성전자2단지공사_2007년판매계획(영업안)_영업2차확정안_20061103_2007년도 경영계획" xfId="134"/>
    <cellStyle name="_02-03-P006 삼성전자2단지공사_2007년판매계획(영업안)_영업2차확정안_20061103_2007년도 경영계획_GI 수정안" xfId="135"/>
    <cellStyle name="_02-03-P006 삼성전자2단지공사_2008년 도급비 지급현황" xfId="4387"/>
    <cellStyle name="_02-03-P006 삼성전자2단지공사_2008년 도급비 지급현황_2008년 도급비 지급현황" xfId="4385"/>
    <cellStyle name="_02-03-P006 삼성전자2단지공사_2008년 도급비 지급현황_2008년 도급비 지급현황_2008년 도급비 지급현황" xfId="4380"/>
    <cellStyle name="_02-03-P006 삼성전자2단지공사_2008년 도급비 지급현황_2008년 도급비 지급현황_2008년 도급비 지급현황_2009년 도급비 지급현황" xfId="4375"/>
    <cellStyle name="_02-03-P006 삼성전자2단지공사_2008년 도급비 지급현황_2009년 도급비 지급현황" xfId="4370"/>
    <cellStyle name="_02-03-P006 삼성전자2단지공사_5월 경영실적" xfId="1367"/>
    <cellStyle name="_02-03-P006 삼성전자2단지공사_6월 경영실적" xfId="1368"/>
    <cellStyle name="_02-03-P006 삼성전자2단지공사_7월 경영실적" xfId="1369"/>
    <cellStyle name="_02-03-P006 삼성전자2단지공사_7월 경영실적_9월 경영실적" xfId="1370"/>
    <cellStyle name="_02-03-P006 삼성전자2단지공사_7월 경영실적_9월 경영실적_12" xfId="1371"/>
    <cellStyle name="_02-03-P006 삼성전자2단지공사_7월 경영실적_9월 경영실적_5월 경영실적" xfId="1372"/>
    <cellStyle name="_02-03-P006 삼성전자2단지공사_7월 경영실적_9월 경영실적_6월 경영실적" xfId="1373"/>
    <cellStyle name="_02-03-P006 삼성전자2단지공사_7월 경영실적_9월 경영실적_7월 경영실적" xfId="1374"/>
    <cellStyle name="_02-03-P006 삼성전자2단지공사_7월 경영실적_9월 경영실적_GI매원" xfId="1375"/>
    <cellStyle name="_02-03-P006 삼성전자2단지공사_7월 경영실적_9월 경영실적_Sheet1" xfId="1376"/>
    <cellStyle name="_02-03-P006 삼성전자2단지공사_7월 경영실적_9월 경영실적_칼라매원" xfId="1377"/>
    <cellStyle name="_02-03-P006 삼성전자2단지공사_GI매원" xfId="1378"/>
    <cellStyle name="_02-03-P006 삼성전자2단지공사_Sheet1" xfId="1379"/>
    <cellStyle name="_02-03-P006 삼성전자2단지공사_칼라매원" xfId="1380"/>
    <cellStyle name="_02-03-P007 아산페기물매립장" xfId="136"/>
    <cellStyle name="_02-03-P011-01 삼성전자2단지 폐수처리시설공사" xfId="137"/>
    <cellStyle name="_02-11-P002 서초 오피스텔신축전기공사" xfId="138"/>
    <cellStyle name="_02-11-P002 서초 오피스텔신축전기공사_06년판매계획(최종)" xfId="139"/>
    <cellStyle name="_02-11-P002 서초 오피스텔신축전기공사_06년판매계획(최종)_12" xfId="1381"/>
    <cellStyle name="_02-11-P002 서초 오피스텔신축전기공사_06년판매계획(최종)_2006년실적" xfId="140"/>
    <cellStyle name="_02-11-P002 서초 오피스텔신축전기공사_06년판매계획(최종)_2006년실적_2007년도 경영계획" xfId="141"/>
    <cellStyle name="_02-11-P002 서초 오피스텔신축전기공사_06년판매계획(최종)_2006년실적_2007년도 경영계획_GI 수정안" xfId="142"/>
    <cellStyle name="_02-11-P002 서초 오피스텔신축전기공사_06년판매계획(최종)_2007년 판매계획(GI)" xfId="143"/>
    <cellStyle name="_02-11-P002 서초 오피스텔신축전기공사_06년판매계획(최종)_2007년 판매계획(GI)_2007년도 경영계획" xfId="144"/>
    <cellStyle name="_02-11-P002 서초 오피스텔신축전기공사_06년판매계획(최종)_2007년 판매계획(GI)_2007년도 경영계획_GI 수정안" xfId="145"/>
    <cellStyle name="_02-11-P002 서초 오피스텔신축전기공사_06년판매계획(최종)_2007년판매계획(영업안)_영업2차확정안_20061103" xfId="146"/>
    <cellStyle name="_02-11-P002 서초 오피스텔신축전기공사_06년판매계획(최종)_2007년판매계획(영업안)_영업2차확정안_20061103_2007년도 경영계획" xfId="147"/>
    <cellStyle name="_02-11-P002 서초 오피스텔신축전기공사_06년판매계획(최종)_2007년판매계획(영업안)_영업2차확정안_20061103_2007년도 경영계획_GI 수정안" xfId="148"/>
    <cellStyle name="_02-11-P002 서초 오피스텔신축전기공사_06년판매계획(최종)_5월 경영실적" xfId="1382"/>
    <cellStyle name="_02-11-P002 서초 오피스텔신축전기공사_06년판매계획(최종)_6월 경영실적" xfId="1383"/>
    <cellStyle name="_02-11-P002 서초 오피스텔신축전기공사_06년판매계획(최종)_7월 경영실적" xfId="1384"/>
    <cellStyle name="_02-11-P002 서초 오피스텔신축전기공사_06년판매계획(최종)_7월 경영실적_9월 경영실적" xfId="1385"/>
    <cellStyle name="_02-11-P002 서초 오피스텔신축전기공사_06년판매계획(최종)_7월 경영실적_9월 경영실적_12" xfId="1386"/>
    <cellStyle name="_02-11-P002 서초 오피스텔신축전기공사_06년판매계획(최종)_7월 경영실적_9월 경영실적_5월 경영실적" xfId="1387"/>
    <cellStyle name="_02-11-P002 서초 오피스텔신축전기공사_06년판매계획(최종)_7월 경영실적_9월 경영실적_6월 경영실적" xfId="1388"/>
    <cellStyle name="_02-11-P002 서초 오피스텔신축전기공사_06년판매계획(최종)_7월 경영실적_9월 경영실적_7월 경영실적" xfId="1389"/>
    <cellStyle name="_02-11-P002 서초 오피스텔신축전기공사_06년판매계획(최종)_7월 경영실적_9월 경영실적_GI매원" xfId="1390"/>
    <cellStyle name="_02-11-P002 서초 오피스텔신축전기공사_06년판매계획(최종)_7월 경영실적_9월 경영실적_Sheet1" xfId="1391"/>
    <cellStyle name="_02-11-P002 서초 오피스텔신축전기공사_06년판매계획(최종)_7월 경영실적_9월 경영실적_칼라매원" xfId="1392"/>
    <cellStyle name="_02-11-P002 서초 오피스텔신축전기공사_06년판매계획(최종)_GI매원" xfId="1393"/>
    <cellStyle name="_02-11-P002 서초 오피스텔신축전기공사_06년판매계획(최종)_Sheet1" xfId="1394"/>
    <cellStyle name="_02-11-P002 서초 오피스텔신축전기공사_06년판매계획(최종)_칼라매원" xfId="1395"/>
    <cellStyle name="_02-11-P002 서초 오피스텔신축전기공사_12" xfId="1396"/>
    <cellStyle name="_02-11-P002 서초 오피스텔신축전기공사_2006년 경영계획(1안)" xfId="149"/>
    <cellStyle name="_02-11-P002 서초 오피스텔신축전기공사_2006년 경영계획(1안)_12" xfId="1397"/>
    <cellStyle name="_02-11-P002 서초 오피스텔신축전기공사_2006년 경영계획(1안)_2006년실적" xfId="150"/>
    <cellStyle name="_02-11-P002 서초 오피스텔신축전기공사_2006년 경영계획(1안)_2006년실적_2007년도 경영계획" xfId="151"/>
    <cellStyle name="_02-11-P002 서초 오피스텔신축전기공사_2006년 경영계획(1안)_2006년실적_2007년도 경영계획_GI 수정안" xfId="152"/>
    <cellStyle name="_02-11-P002 서초 오피스텔신축전기공사_2006년 경영계획(1안)_2007년 판매계획(GI)" xfId="153"/>
    <cellStyle name="_02-11-P002 서초 오피스텔신축전기공사_2006년 경영계획(1안)_2007년 판매계획(GI)_2007년도 경영계획" xfId="154"/>
    <cellStyle name="_02-11-P002 서초 오피스텔신축전기공사_2006년 경영계획(1안)_2007년 판매계획(GI)_2007년도 경영계획_GI 수정안" xfId="155"/>
    <cellStyle name="_02-11-P002 서초 오피스텔신축전기공사_2006년 경영계획(1안)_2007년판매계획(영업안)_영업2차확정안_20061103" xfId="156"/>
    <cellStyle name="_02-11-P002 서초 오피스텔신축전기공사_2006년 경영계획(1안)_2007년판매계획(영업안)_영업2차확정안_20061103_2007년도 경영계획" xfId="157"/>
    <cellStyle name="_02-11-P002 서초 오피스텔신축전기공사_2006년 경영계획(1안)_2007년판매계획(영업안)_영업2차확정안_20061103_2007년도 경영계획_GI 수정안" xfId="158"/>
    <cellStyle name="_02-11-P002 서초 오피스텔신축전기공사_2006년 경영계획(1안)_5월 경영실적" xfId="1398"/>
    <cellStyle name="_02-11-P002 서초 오피스텔신축전기공사_2006년 경영계획(1안)_6월 경영실적" xfId="1399"/>
    <cellStyle name="_02-11-P002 서초 오피스텔신축전기공사_2006년 경영계획(1안)_7월 경영실적" xfId="1400"/>
    <cellStyle name="_02-11-P002 서초 오피스텔신축전기공사_2006년 경영계획(1안)_7월 경영실적_9월 경영실적" xfId="1401"/>
    <cellStyle name="_02-11-P002 서초 오피스텔신축전기공사_2006년 경영계획(1안)_7월 경영실적_9월 경영실적_12" xfId="1402"/>
    <cellStyle name="_02-11-P002 서초 오피스텔신축전기공사_2006년 경영계획(1안)_7월 경영실적_9월 경영실적_5월 경영실적" xfId="1403"/>
    <cellStyle name="_02-11-P002 서초 오피스텔신축전기공사_2006년 경영계획(1안)_7월 경영실적_9월 경영실적_6월 경영실적" xfId="1404"/>
    <cellStyle name="_02-11-P002 서초 오피스텔신축전기공사_2006년 경영계획(1안)_7월 경영실적_9월 경영실적_7월 경영실적" xfId="1405"/>
    <cellStyle name="_02-11-P002 서초 오피스텔신축전기공사_2006년 경영계획(1안)_7월 경영실적_9월 경영실적_GI매원" xfId="1406"/>
    <cellStyle name="_02-11-P002 서초 오피스텔신축전기공사_2006년 경영계획(1안)_7월 경영실적_9월 경영실적_Sheet1" xfId="1407"/>
    <cellStyle name="_02-11-P002 서초 오피스텔신축전기공사_2006년 경영계획(1안)_7월 경영실적_9월 경영실적_칼라매원" xfId="1408"/>
    <cellStyle name="_02-11-P002 서초 오피스텔신축전기공사_2006년 경영계획(1안)_GI매원" xfId="1409"/>
    <cellStyle name="_02-11-P002 서초 오피스텔신축전기공사_2006년 경영계획(1안)_Sheet1" xfId="1410"/>
    <cellStyle name="_02-11-P002 서초 오피스텔신축전기공사_2006년 경영계획(1안)_칼라매원" xfId="1411"/>
    <cellStyle name="_02-11-P002 서초 오피스텔신축전기공사_2006년 경영계획(안)" xfId="159"/>
    <cellStyle name="_02-11-P002 서초 오피스텔신축전기공사_2006년 경영계획(안)_12" xfId="1412"/>
    <cellStyle name="_02-11-P002 서초 오피스텔신축전기공사_2006년 경영계획(안)_2006년실적" xfId="160"/>
    <cellStyle name="_02-11-P002 서초 오피스텔신축전기공사_2006년 경영계획(안)_2006년실적_2007년도 경영계획" xfId="161"/>
    <cellStyle name="_02-11-P002 서초 오피스텔신축전기공사_2006년 경영계획(안)_2006년실적_2007년도 경영계획_GI 수정안" xfId="162"/>
    <cellStyle name="_02-11-P002 서초 오피스텔신축전기공사_2006년 경영계획(안)_2007년 판매계획(GI)" xfId="163"/>
    <cellStyle name="_02-11-P002 서초 오피스텔신축전기공사_2006년 경영계획(안)_2007년 판매계획(GI)_2007년도 경영계획" xfId="164"/>
    <cellStyle name="_02-11-P002 서초 오피스텔신축전기공사_2006년 경영계획(안)_2007년 판매계획(GI)_2007년도 경영계획_GI 수정안" xfId="165"/>
    <cellStyle name="_02-11-P002 서초 오피스텔신축전기공사_2006년 경영계획(안)_2007년판매계획(영업안)_영업2차확정안_20061103" xfId="166"/>
    <cellStyle name="_02-11-P002 서초 오피스텔신축전기공사_2006년 경영계획(안)_2007년판매계획(영업안)_영업2차확정안_20061103_2007년도 경영계획" xfId="167"/>
    <cellStyle name="_02-11-P002 서초 오피스텔신축전기공사_2006년 경영계획(안)_2007년판매계획(영업안)_영업2차확정안_20061103_2007년도 경영계획_GI 수정안" xfId="168"/>
    <cellStyle name="_02-11-P002 서초 오피스텔신축전기공사_2006년 경영계획(안)_5월 경영실적" xfId="1413"/>
    <cellStyle name="_02-11-P002 서초 오피스텔신축전기공사_2006년 경영계획(안)_6월 경영실적" xfId="1414"/>
    <cellStyle name="_02-11-P002 서초 오피스텔신축전기공사_2006년 경영계획(안)_7월 경영실적" xfId="1415"/>
    <cellStyle name="_02-11-P002 서초 오피스텔신축전기공사_2006년 경영계획(안)_7월 경영실적_9월 경영실적" xfId="1416"/>
    <cellStyle name="_02-11-P002 서초 오피스텔신축전기공사_2006년 경영계획(안)_7월 경영실적_9월 경영실적_12" xfId="1417"/>
    <cellStyle name="_02-11-P002 서초 오피스텔신축전기공사_2006년 경영계획(안)_7월 경영실적_9월 경영실적_5월 경영실적" xfId="1418"/>
    <cellStyle name="_02-11-P002 서초 오피스텔신축전기공사_2006년 경영계획(안)_7월 경영실적_9월 경영실적_6월 경영실적" xfId="1419"/>
    <cellStyle name="_02-11-P002 서초 오피스텔신축전기공사_2006년 경영계획(안)_7월 경영실적_9월 경영실적_7월 경영실적" xfId="1420"/>
    <cellStyle name="_02-11-P002 서초 오피스텔신축전기공사_2006년 경영계획(안)_7월 경영실적_9월 경영실적_GI매원" xfId="1421"/>
    <cellStyle name="_02-11-P002 서초 오피스텔신축전기공사_2006년 경영계획(안)_7월 경영실적_9월 경영실적_Sheet1" xfId="1422"/>
    <cellStyle name="_02-11-P002 서초 오피스텔신축전기공사_2006년 경영계획(안)_7월 경영실적_9월 경영실적_칼라매원" xfId="1423"/>
    <cellStyle name="_02-11-P002 서초 오피스텔신축전기공사_2006년 경영계획(안)_GI매원" xfId="1424"/>
    <cellStyle name="_02-11-P002 서초 오피스텔신축전기공사_2006년 경영계획(안)_Sheet1" xfId="1425"/>
    <cellStyle name="_02-11-P002 서초 오피스텔신축전기공사_2006년 경영계획(안)_칼라매원" xfId="1426"/>
    <cellStyle name="_02-11-P002 서초 오피스텔신축전기공사_2006년실적" xfId="169"/>
    <cellStyle name="_02-11-P002 서초 오피스텔신축전기공사_2006년실적_2007년도 경영계획" xfId="170"/>
    <cellStyle name="_02-11-P002 서초 오피스텔신축전기공사_2006년실적_2007년도 경영계획_GI 수정안" xfId="171"/>
    <cellStyle name="_02-11-P002 서초 오피스텔신축전기공사_2007년 판매계획(GI)" xfId="172"/>
    <cellStyle name="_02-11-P002 서초 오피스텔신축전기공사_2007년 판매계획(GI)_2007년도 경영계획" xfId="173"/>
    <cellStyle name="_02-11-P002 서초 오피스텔신축전기공사_2007년 판매계획(GI)_2007년도 경영계획_GI 수정안" xfId="174"/>
    <cellStyle name="_02-11-P002 서초 오피스텔신축전기공사_2007년판매계획(영업안)_영업2차확정안_20061103" xfId="175"/>
    <cellStyle name="_02-11-P002 서초 오피스텔신축전기공사_2007년판매계획(영업안)_영업2차확정안_20061103_2007년도 경영계획" xfId="176"/>
    <cellStyle name="_02-11-P002 서초 오피스텔신축전기공사_2007년판매계획(영업안)_영업2차확정안_20061103_2007년도 경영계획_GI 수정안" xfId="177"/>
    <cellStyle name="_02-11-P002 서초 오피스텔신축전기공사_2008년 도급비 지급현황" xfId="4341"/>
    <cellStyle name="_02-11-P002 서초 오피스텔신축전기공사_2008년 도급비 지급현황_2008년 도급비 지급현황" xfId="4336"/>
    <cellStyle name="_02-11-P002 서초 오피스텔신축전기공사_2008년 도급비 지급현황_2008년 도급비 지급현황_2008년 도급비 지급현황" xfId="4331"/>
    <cellStyle name="_02-11-P002 서초 오피스텔신축전기공사_2008년 도급비 지급현황_2008년 도급비 지급현황_2008년 도급비 지급현황_2009년 도급비 지급현황" xfId="4326"/>
    <cellStyle name="_02-11-P002 서초 오피스텔신축전기공사_2008년 도급비 지급현황_2009년 도급비 지급현황" xfId="4321"/>
    <cellStyle name="_02-11-P002 서초 오피스텔신축전기공사_5월 경영실적" xfId="1427"/>
    <cellStyle name="_02-11-P002 서초 오피스텔신축전기공사_6월 경영실적" xfId="1428"/>
    <cellStyle name="_02-11-P002 서초 오피스텔신축전기공사_7월 경영실적" xfId="1429"/>
    <cellStyle name="_02-11-P002 서초 오피스텔신축전기공사_7월 경영실적_9월 경영실적" xfId="1430"/>
    <cellStyle name="_02-11-P002 서초 오피스텔신축전기공사_7월 경영실적_9월 경영실적_12" xfId="1431"/>
    <cellStyle name="_02-11-P002 서초 오피스텔신축전기공사_7월 경영실적_9월 경영실적_5월 경영실적" xfId="1432"/>
    <cellStyle name="_02-11-P002 서초 오피스텔신축전기공사_7월 경영실적_9월 경영실적_6월 경영실적" xfId="1433"/>
    <cellStyle name="_02-11-P002 서초 오피스텔신축전기공사_7월 경영실적_9월 경영실적_7월 경영실적" xfId="1434"/>
    <cellStyle name="_02-11-P002 서초 오피스텔신축전기공사_7월 경영실적_9월 경영실적_GI매원" xfId="1435"/>
    <cellStyle name="_02-11-P002 서초 오피스텔신축전기공사_7월 경영실적_9월 경영실적_Sheet1" xfId="1436"/>
    <cellStyle name="_02-11-P002 서초 오피스텔신축전기공사_7월 경영실적_9월 경영실적_칼라매원" xfId="1437"/>
    <cellStyle name="_02-11-P002 서초 오피스텔신축전기공사_GI매원" xfId="1438"/>
    <cellStyle name="_02-11-P002 서초 오피스텔신축전기공사_Sheet1" xfId="1439"/>
    <cellStyle name="_02-11-P002 서초 오피스텔신축전기공사_칼라매원" xfId="1440"/>
    <cellStyle name="_03-03-P003-01 수도권 전기계장내역서" xfId="178"/>
    <cellStyle name="_06년판매계획(최종)" xfId="179"/>
    <cellStyle name="_06년판매계획(최종)_12" xfId="1441"/>
    <cellStyle name="_06년판매계획(최종)_2006년실적" xfId="180"/>
    <cellStyle name="_06년판매계획(최종)_2006년실적_2007년도 경영계획" xfId="181"/>
    <cellStyle name="_06년판매계획(최종)_2006년실적_2007년도 경영계획_GI 수정안" xfId="182"/>
    <cellStyle name="_06년판매계획(최종)_2007년 판매계획(GI)" xfId="183"/>
    <cellStyle name="_06년판매계획(최종)_2007년 판매계획(GI)_2007년도 경영계획" xfId="184"/>
    <cellStyle name="_06년판매계획(최종)_2007년 판매계획(GI)_2007년도 경영계획_GI 수정안" xfId="185"/>
    <cellStyle name="_06년판매계획(최종)_2007년판매계획(영업안)_영업2차확정안_20061103" xfId="186"/>
    <cellStyle name="_06년판매계획(최종)_2007년판매계획(영업안)_영업2차확정안_20061103_2007년도 경영계획" xfId="187"/>
    <cellStyle name="_06년판매계획(최종)_2007년판매계획(영업안)_영업2차확정안_20061103_2007년도 경영계획_GI 수정안" xfId="188"/>
    <cellStyle name="_06년판매계획(최종)_5월 경영실적" xfId="1442"/>
    <cellStyle name="_06년판매계획(최종)_6월 경영실적" xfId="1443"/>
    <cellStyle name="_06년판매계획(최종)_7월 경영실적" xfId="1444"/>
    <cellStyle name="_06년판매계획(최종)_7월 경영실적_9월 경영실적" xfId="1445"/>
    <cellStyle name="_06년판매계획(최종)_7월 경영실적_9월 경영실적_12" xfId="1446"/>
    <cellStyle name="_06년판매계획(최종)_7월 경영실적_9월 경영실적_5월 경영실적" xfId="1447"/>
    <cellStyle name="_06년판매계획(최종)_7월 경영실적_9월 경영실적_6월 경영실적" xfId="1448"/>
    <cellStyle name="_06년판매계획(최종)_7월 경영실적_9월 경영실적_7월 경영실적" xfId="1449"/>
    <cellStyle name="_06년판매계획(최종)_7월 경영실적_9월 경영실적_GI매원" xfId="1450"/>
    <cellStyle name="_06년판매계획(최종)_7월 경영실적_9월 경영실적_Sheet1" xfId="1451"/>
    <cellStyle name="_06년판매계획(최종)_7월 경영실적_9월 경영실적_칼라매원" xfId="1452"/>
    <cellStyle name="_06년판매계획(최종)_GI매원" xfId="1453"/>
    <cellStyle name="_06년판매계획(최종)_Sheet1" xfId="1454"/>
    <cellStyle name="_06년판매계획(최종)_칼라매원" xfId="1455"/>
    <cellStyle name="_07-02-P008 서초화재신축공사" xfId="189"/>
    <cellStyle name="_07-02-P008 서초화재신축공사_06년판매계획(최종)" xfId="190"/>
    <cellStyle name="_07-02-P008 서초화재신축공사_06년판매계획(최종)_12" xfId="1456"/>
    <cellStyle name="_07-02-P008 서초화재신축공사_06년판매계획(최종)_2006년실적" xfId="191"/>
    <cellStyle name="_07-02-P008 서초화재신축공사_06년판매계획(최종)_2006년실적_2007년도 경영계획" xfId="192"/>
    <cellStyle name="_07-02-P008 서초화재신축공사_06년판매계획(최종)_2006년실적_2007년도 경영계획_GI 수정안" xfId="193"/>
    <cellStyle name="_07-02-P008 서초화재신축공사_06년판매계획(최종)_2007년 판매계획(GI)" xfId="194"/>
    <cellStyle name="_07-02-P008 서초화재신축공사_06년판매계획(최종)_2007년 판매계획(GI)_2007년도 경영계획" xfId="195"/>
    <cellStyle name="_07-02-P008 서초화재신축공사_06년판매계획(최종)_2007년 판매계획(GI)_2007년도 경영계획_GI 수정안" xfId="196"/>
    <cellStyle name="_07-02-P008 서초화재신축공사_06년판매계획(최종)_2007년판매계획(영업안)_영업2차확정안_20061103" xfId="197"/>
    <cellStyle name="_07-02-P008 서초화재신축공사_06년판매계획(최종)_2007년판매계획(영업안)_영업2차확정안_20061103_2007년도 경영계획" xfId="198"/>
    <cellStyle name="_07-02-P008 서초화재신축공사_06년판매계획(최종)_2007년판매계획(영업안)_영업2차확정안_20061103_2007년도 경영계획_GI 수정안" xfId="199"/>
    <cellStyle name="_07-02-P008 서초화재신축공사_06년판매계획(최종)_5월 경영실적" xfId="1457"/>
    <cellStyle name="_07-02-P008 서초화재신축공사_06년판매계획(최종)_6월 경영실적" xfId="1458"/>
    <cellStyle name="_07-02-P008 서초화재신축공사_06년판매계획(최종)_7월 경영실적" xfId="1459"/>
    <cellStyle name="_07-02-P008 서초화재신축공사_06년판매계획(최종)_7월 경영실적_9월 경영실적" xfId="1460"/>
    <cellStyle name="_07-02-P008 서초화재신축공사_06년판매계획(최종)_7월 경영실적_9월 경영실적_12" xfId="1461"/>
    <cellStyle name="_07-02-P008 서초화재신축공사_06년판매계획(최종)_7월 경영실적_9월 경영실적_5월 경영실적" xfId="1462"/>
    <cellStyle name="_07-02-P008 서초화재신축공사_06년판매계획(최종)_7월 경영실적_9월 경영실적_6월 경영실적" xfId="1463"/>
    <cellStyle name="_07-02-P008 서초화재신축공사_06년판매계획(최종)_7월 경영실적_9월 경영실적_7월 경영실적" xfId="1464"/>
    <cellStyle name="_07-02-P008 서초화재신축공사_06년판매계획(최종)_7월 경영실적_9월 경영실적_GI매원" xfId="1465"/>
    <cellStyle name="_07-02-P008 서초화재신축공사_06년판매계획(최종)_7월 경영실적_9월 경영실적_Sheet1" xfId="1466"/>
    <cellStyle name="_07-02-P008 서초화재신축공사_06년판매계획(최종)_7월 경영실적_9월 경영실적_칼라매원" xfId="1467"/>
    <cellStyle name="_07-02-P008 서초화재신축공사_06년판매계획(최종)_GI매원" xfId="1468"/>
    <cellStyle name="_07-02-P008 서초화재신축공사_06년판매계획(최종)_Sheet1" xfId="1469"/>
    <cellStyle name="_07-02-P008 서초화재신축공사_06년판매계획(최종)_칼라매원" xfId="1470"/>
    <cellStyle name="_07-02-P008 서초화재신축공사_12" xfId="1471"/>
    <cellStyle name="_07-02-P008 서초화재신축공사_2006년 경영계획(1안)" xfId="200"/>
    <cellStyle name="_07-02-P008 서초화재신축공사_2006년 경영계획(1안)_12" xfId="1472"/>
    <cellStyle name="_07-02-P008 서초화재신축공사_2006년 경영계획(1안)_2006년실적" xfId="201"/>
    <cellStyle name="_07-02-P008 서초화재신축공사_2006년 경영계획(1안)_2006년실적_2007년도 경영계획" xfId="202"/>
    <cellStyle name="_07-02-P008 서초화재신축공사_2006년 경영계획(1안)_2006년실적_2007년도 경영계획_GI 수정안" xfId="203"/>
    <cellStyle name="_07-02-P008 서초화재신축공사_2006년 경영계획(1안)_2007년 판매계획(GI)" xfId="204"/>
    <cellStyle name="_07-02-P008 서초화재신축공사_2006년 경영계획(1안)_2007년 판매계획(GI)_2007년도 경영계획" xfId="205"/>
    <cellStyle name="_07-02-P008 서초화재신축공사_2006년 경영계획(1안)_2007년 판매계획(GI)_2007년도 경영계획_GI 수정안" xfId="206"/>
    <cellStyle name="_07-02-P008 서초화재신축공사_2006년 경영계획(1안)_2007년판매계획(영업안)_영업2차확정안_20061103" xfId="207"/>
    <cellStyle name="_07-02-P008 서초화재신축공사_2006년 경영계획(1안)_2007년판매계획(영업안)_영업2차확정안_20061103_2007년도 경영계획" xfId="208"/>
    <cellStyle name="_07-02-P008 서초화재신축공사_2006년 경영계획(1안)_2007년판매계획(영업안)_영업2차확정안_20061103_2007년도 경영계획_GI 수정안" xfId="209"/>
    <cellStyle name="_07-02-P008 서초화재신축공사_2006년 경영계획(1안)_5월 경영실적" xfId="1473"/>
    <cellStyle name="_07-02-P008 서초화재신축공사_2006년 경영계획(1안)_6월 경영실적" xfId="1474"/>
    <cellStyle name="_07-02-P008 서초화재신축공사_2006년 경영계획(1안)_7월 경영실적" xfId="1475"/>
    <cellStyle name="_07-02-P008 서초화재신축공사_2006년 경영계획(1안)_7월 경영실적_9월 경영실적" xfId="1476"/>
    <cellStyle name="_07-02-P008 서초화재신축공사_2006년 경영계획(1안)_7월 경영실적_9월 경영실적_12" xfId="1477"/>
    <cellStyle name="_07-02-P008 서초화재신축공사_2006년 경영계획(1안)_7월 경영실적_9월 경영실적_5월 경영실적" xfId="1478"/>
    <cellStyle name="_07-02-P008 서초화재신축공사_2006년 경영계획(1안)_7월 경영실적_9월 경영실적_6월 경영실적" xfId="1479"/>
    <cellStyle name="_07-02-P008 서초화재신축공사_2006년 경영계획(1안)_7월 경영실적_9월 경영실적_7월 경영실적" xfId="1480"/>
    <cellStyle name="_07-02-P008 서초화재신축공사_2006년 경영계획(1안)_7월 경영실적_9월 경영실적_GI매원" xfId="1481"/>
    <cellStyle name="_07-02-P008 서초화재신축공사_2006년 경영계획(1안)_7월 경영실적_9월 경영실적_Sheet1" xfId="1482"/>
    <cellStyle name="_07-02-P008 서초화재신축공사_2006년 경영계획(1안)_7월 경영실적_9월 경영실적_칼라매원" xfId="1483"/>
    <cellStyle name="_07-02-P008 서초화재신축공사_2006년 경영계획(1안)_GI매원" xfId="1484"/>
    <cellStyle name="_07-02-P008 서초화재신축공사_2006년 경영계획(1안)_Sheet1" xfId="1485"/>
    <cellStyle name="_07-02-P008 서초화재신축공사_2006년 경영계획(1안)_칼라매원" xfId="1486"/>
    <cellStyle name="_07-02-P008 서초화재신축공사_2006년 경영계획(안)" xfId="210"/>
    <cellStyle name="_07-02-P008 서초화재신축공사_2006년 경영계획(안)_12" xfId="1487"/>
    <cellStyle name="_07-02-P008 서초화재신축공사_2006년 경영계획(안)_2006년실적" xfId="211"/>
    <cellStyle name="_07-02-P008 서초화재신축공사_2006년 경영계획(안)_2006년실적_2007년도 경영계획" xfId="212"/>
    <cellStyle name="_07-02-P008 서초화재신축공사_2006년 경영계획(안)_2006년실적_2007년도 경영계획_GI 수정안" xfId="213"/>
    <cellStyle name="_07-02-P008 서초화재신축공사_2006년 경영계획(안)_2007년 판매계획(GI)" xfId="214"/>
    <cellStyle name="_07-02-P008 서초화재신축공사_2006년 경영계획(안)_2007년 판매계획(GI)_2007년도 경영계획" xfId="215"/>
    <cellStyle name="_07-02-P008 서초화재신축공사_2006년 경영계획(안)_2007년 판매계획(GI)_2007년도 경영계획_GI 수정안" xfId="216"/>
    <cellStyle name="_07-02-P008 서초화재신축공사_2006년 경영계획(안)_2007년판매계획(영업안)_영업2차확정안_20061103" xfId="217"/>
    <cellStyle name="_07-02-P008 서초화재신축공사_2006년 경영계획(안)_2007년판매계획(영업안)_영업2차확정안_20061103_2007년도 경영계획" xfId="218"/>
    <cellStyle name="_07-02-P008 서초화재신축공사_2006년 경영계획(안)_2007년판매계획(영업안)_영업2차확정안_20061103_2007년도 경영계획_GI 수정안" xfId="219"/>
    <cellStyle name="_07-02-P008 서초화재신축공사_2006년 경영계획(안)_5월 경영실적" xfId="1488"/>
    <cellStyle name="_07-02-P008 서초화재신축공사_2006년 경영계획(안)_6월 경영실적" xfId="1489"/>
    <cellStyle name="_07-02-P008 서초화재신축공사_2006년 경영계획(안)_7월 경영실적" xfId="1490"/>
    <cellStyle name="_07-02-P008 서초화재신축공사_2006년 경영계획(안)_7월 경영실적_9월 경영실적" xfId="1491"/>
    <cellStyle name="_07-02-P008 서초화재신축공사_2006년 경영계획(안)_7월 경영실적_9월 경영실적_12" xfId="1492"/>
    <cellStyle name="_07-02-P008 서초화재신축공사_2006년 경영계획(안)_7월 경영실적_9월 경영실적_5월 경영실적" xfId="1493"/>
    <cellStyle name="_07-02-P008 서초화재신축공사_2006년 경영계획(안)_7월 경영실적_9월 경영실적_6월 경영실적" xfId="1494"/>
    <cellStyle name="_07-02-P008 서초화재신축공사_2006년 경영계획(안)_7월 경영실적_9월 경영실적_7월 경영실적" xfId="1495"/>
    <cellStyle name="_07-02-P008 서초화재신축공사_2006년 경영계획(안)_7월 경영실적_9월 경영실적_GI매원" xfId="1496"/>
    <cellStyle name="_07-02-P008 서초화재신축공사_2006년 경영계획(안)_7월 경영실적_9월 경영실적_Sheet1" xfId="1497"/>
    <cellStyle name="_07-02-P008 서초화재신축공사_2006년 경영계획(안)_7월 경영실적_9월 경영실적_칼라매원" xfId="1498"/>
    <cellStyle name="_07-02-P008 서초화재신축공사_2006년 경영계획(안)_GI매원" xfId="1499"/>
    <cellStyle name="_07-02-P008 서초화재신축공사_2006년 경영계획(안)_Sheet1" xfId="1500"/>
    <cellStyle name="_07-02-P008 서초화재신축공사_2006년 경영계획(안)_칼라매원" xfId="1501"/>
    <cellStyle name="_07-02-P008 서초화재신축공사_2006년실적" xfId="220"/>
    <cellStyle name="_07-02-P008 서초화재신축공사_2006년실적_2007년도 경영계획" xfId="221"/>
    <cellStyle name="_07-02-P008 서초화재신축공사_2006년실적_2007년도 경영계획_GI 수정안" xfId="222"/>
    <cellStyle name="_07-02-P008 서초화재신축공사_2007년 판매계획(GI)" xfId="223"/>
    <cellStyle name="_07-02-P008 서초화재신축공사_2007년 판매계획(GI)_2007년도 경영계획" xfId="224"/>
    <cellStyle name="_07-02-P008 서초화재신축공사_2007년 판매계획(GI)_2007년도 경영계획_GI 수정안" xfId="225"/>
    <cellStyle name="_07-02-P008 서초화재신축공사_2007년판매계획(영업안)_영업2차확정안_20061103" xfId="226"/>
    <cellStyle name="_07-02-P008 서초화재신축공사_2007년판매계획(영업안)_영업2차확정안_20061103_2007년도 경영계획" xfId="227"/>
    <cellStyle name="_07-02-P008 서초화재신축공사_2007년판매계획(영업안)_영업2차확정안_20061103_2007년도 경영계획_GI 수정안" xfId="228"/>
    <cellStyle name="_07-02-P008 서초화재신축공사_2008년 도급비 지급현황" xfId="4316"/>
    <cellStyle name="_07-02-P008 서초화재신축공사_2008년 도급비 지급현황_2008년 도급비 지급현황" xfId="4315"/>
    <cellStyle name="_07-02-P008 서초화재신축공사_2008년 도급비 지급현황_2008년 도급비 지급현황_2008년 도급비 지급현황" xfId="4314"/>
    <cellStyle name="_07-02-P008 서초화재신축공사_2008년 도급비 지급현황_2008년 도급비 지급현황_2008년 도급비 지급현황_2009년 도급비 지급현황" xfId="4313"/>
    <cellStyle name="_07-02-P008 서초화재신축공사_2008년 도급비 지급현황_2009년 도급비 지급현황" xfId="4312"/>
    <cellStyle name="_07-02-P008 서초화재신축공사_5월 경영실적" xfId="1502"/>
    <cellStyle name="_07-02-P008 서초화재신축공사_6월 경영실적" xfId="1503"/>
    <cellStyle name="_07-02-P008 서초화재신축공사_7월 경영실적" xfId="1504"/>
    <cellStyle name="_07-02-P008 서초화재신축공사_7월 경영실적_9월 경영실적" xfId="1505"/>
    <cellStyle name="_07-02-P008 서초화재신축공사_7월 경영실적_9월 경영실적_12" xfId="1506"/>
    <cellStyle name="_07-02-P008 서초화재신축공사_7월 경영실적_9월 경영실적_5월 경영실적" xfId="1507"/>
    <cellStyle name="_07-02-P008 서초화재신축공사_7월 경영실적_9월 경영실적_6월 경영실적" xfId="1508"/>
    <cellStyle name="_07-02-P008 서초화재신축공사_7월 경영실적_9월 경영실적_7월 경영실적" xfId="1509"/>
    <cellStyle name="_07-02-P008 서초화재신축공사_7월 경영실적_9월 경영실적_GI매원" xfId="1510"/>
    <cellStyle name="_07-02-P008 서초화재신축공사_7월 경영실적_9월 경영실적_Sheet1" xfId="1511"/>
    <cellStyle name="_07-02-P008 서초화재신축공사_7월 경영실적_9월 경영실적_칼라매원" xfId="1512"/>
    <cellStyle name="_07-02-P008 서초화재신축공사_GI매원" xfId="1513"/>
    <cellStyle name="_07-02-P008 서초화재신축공사_Sheet1" xfId="1514"/>
    <cellStyle name="_07-02-P008 서초화재신축공사_칼라매원" xfId="1515"/>
    <cellStyle name="_08년 판재사업본부예산_품의" xfId="4311"/>
    <cellStyle name="_09년판재예산집계표_LIM" xfId="4310"/>
    <cellStyle name="_12" xfId="1516"/>
    <cellStyle name="_2006년 경영계획(1안)" xfId="229"/>
    <cellStyle name="_2006년 경영계획(1안)_12" xfId="1517"/>
    <cellStyle name="_2006년 경영계획(1안)_2006년실적" xfId="230"/>
    <cellStyle name="_2006년 경영계획(1안)_2006년실적_2007년도 경영계획" xfId="231"/>
    <cellStyle name="_2006년 경영계획(1안)_2006년실적_2007년도 경영계획_GI 수정안" xfId="232"/>
    <cellStyle name="_2006년 경영계획(1안)_2007년 판매계획(GI)" xfId="233"/>
    <cellStyle name="_2006년 경영계획(1안)_2007년 판매계획(GI)_2007년도 경영계획" xfId="234"/>
    <cellStyle name="_2006년 경영계획(1안)_2007년 판매계획(GI)_2007년도 경영계획_GI 수정안" xfId="235"/>
    <cellStyle name="_2006년 경영계획(1안)_2007년판매계획(영업안)_영업2차확정안_20061103" xfId="236"/>
    <cellStyle name="_2006년 경영계획(1안)_2007년판매계획(영업안)_영업2차확정안_20061103_2007년도 경영계획" xfId="237"/>
    <cellStyle name="_2006년 경영계획(1안)_2007년판매계획(영업안)_영업2차확정안_20061103_2007년도 경영계획_GI 수정안" xfId="238"/>
    <cellStyle name="_2006년 경영계획(1안)_5월 경영실적" xfId="1518"/>
    <cellStyle name="_2006년 경영계획(1안)_6월 경영실적" xfId="1519"/>
    <cellStyle name="_2006년 경영계획(1안)_7월 경영실적" xfId="1520"/>
    <cellStyle name="_2006년 경영계획(1안)_7월 경영실적_9월 경영실적" xfId="1521"/>
    <cellStyle name="_2006년 경영계획(1안)_7월 경영실적_9월 경영실적_12" xfId="1522"/>
    <cellStyle name="_2006년 경영계획(1안)_7월 경영실적_9월 경영실적_5월 경영실적" xfId="1523"/>
    <cellStyle name="_2006년 경영계획(1안)_7월 경영실적_9월 경영실적_6월 경영실적" xfId="1524"/>
    <cellStyle name="_2006년 경영계획(1안)_7월 경영실적_9월 경영실적_7월 경영실적" xfId="1525"/>
    <cellStyle name="_2006년 경영계획(1안)_7월 경영실적_9월 경영실적_GI매원" xfId="1526"/>
    <cellStyle name="_2006년 경영계획(1안)_7월 경영실적_9월 경영실적_Sheet1" xfId="1527"/>
    <cellStyle name="_2006년 경영계획(1안)_7월 경영실적_9월 경영실적_칼라매원" xfId="1528"/>
    <cellStyle name="_2006년 경영계획(1안)_GI매원" xfId="1529"/>
    <cellStyle name="_2006년 경영계획(1안)_Sheet1" xfId="1530"/>
    <cellStyle name="_2006년 경영계획(1안)_칼라매원" xfId="1531"/>
    <cellStyle name="_2006년 경영계획(안)" xfId="239"/>
    <cellStyle name="_2006년 경영계획(안)_12" xfId="1532"/>
    <cellStyle name="_2006년 경영계획(안)_2006년실적" xfId="240"/>
    <cellStyle name="_2006년 경영계획(안)_2006년실적_2007년도 경영계획" xfId="241"/>
    <cellStyle name="_2006년 경영계획(안)_2006년실적_2007년도 경영계획_GI 수정안" xfId="242"/>
    <cellStyle name="_2006년 경영계획(안)_2007년 판매계획(GI)" xfId="243"/>
    <cellStyle name="_2006년 경영계획(안)_2007년 판매계획(GI)_2007년도 경영계획" xfId="244"/>
    <cellStyle name="_2006년 경영계획(안)_2007년 판매계획(GI)_2007년도 경영계획_GI 수정안" xfId="245"/>
    <cellStyle name="_2006년 경영계획(안)_2007년판매계획(영업안)_영업2차확정안_20061103" xfId="246"/>
    <cellStyle name="_2006년 경영계획(안)_2007년판매계획(영업안)_영업2차확정안_20061103_2007년도 경영계획" xfId="247"/>
    <cellStyle name="_2006년 경영계획(안)_2007년판매계획(영업안)_영업2차확정안_20061103_2007년도 경영계획_GI 수정안" xfId="248"/>
    <cellStyle name="_2006년 경영계획(안)_5월 경영실적" xfId="1533"/>
    <cellStyle name="_2006년 경영계획(안)_6월 경영실적" xfId="1534"/>
    <cellStyle name="_2006년 경영계획(안)_7월 경영실적" xfId="1535"/>
    <cellStyle name="_2006년 경영계획(안)_7월 경영실적_9월 경영실적" xfId="1536"/>
    <cellStyle name="_2006년 경영계획(안)_7월 경영실적_9월 경영실적_12" xfId="1537"/>
    <cellStyle name="_2006년 경영계획(안)_7월 경영실적_9월 경영실적_5월 경영실적" xfId="1538"/>
    <cellStyle name="_2006년 경영계획(안)_7월 경영실적_9월 경영실적_6월 경영실적" xfId="1539"/>
    <cellStyle name="_2006년 경영계획(안)_7월 경영실적_9월 경영실적_7월 경영실적" xfId="1540"/>
    <cellStyle name="_2006년 경영계획(안)_7월 경영실적_9월 경영실적_GI매원" xfId="1541"/>
    <cellStyle name="_2006년 경영계획(안)_7월 경영실적_9월 경영실적_Sheet1" xfId="1542"/>
    <cellStyle name="_2006년 경영계획(안)_7월 경영실적_9월 경영실적_칼라매원" xfId="1543"/>
    <cellStyle name="_2006년 경영계획(안)_GI매원" xfId="1544"/>
    <cellStyle name="_2006년 경영계획(안)_Sheet1" xfId="1545"/>
    <cellStyle name="_2006년 경영계획(안)_칼라매원" xfId="1546"/>
    <cellStyle name="_2006년실적" xfId="249"/>
    <cellStyle name="_2006년실적_2007년도 경영계획" xfId="250"/>
    <cellStyle name="_2006년실적_2007년도 경영계획_GI 수정안" xfId="251"/>
    <cellStyle name="_2007년 판매계획(GI)" xfId="252"/>
    <cellStyle name="_2007년 판매계획(GI)_2007년도 경영계획" xfId="253"/>
    <cellStyle name="_2007년 판매계획(GI)_2007년도 경영계획_GI 수정안" xfId="254"/>
    <cellStyle name="_2007년판매계획(영업안)_영업2차확정안_20061103" xfId="255"/>
    <cellStyle name="_2007년판매계획(영업안)_영업2차확정안_20061103_2007년도 경영계획" xfId="256"/>
    <cellStyle name="_2007년판매계획(영업안)_영업2차확정안_20061103_2007년도 경영계획_GI 수정안" xfId="257"/>
    <cellStyle name="_2008년 도급비 지급현황" xfId="4304"/>
    <cellStyle name="_2008년 도급비 지급현황_2008년 도급비 지급현황" xfId="4303"/>
    <cellStyle name="_2008년 도급비 지급현황_2008년 도급비 지급현황_2008년 도급비 지급현황" xfId="4297"/>
    <cellStyle name="_2008년 도급비 지급현황_2008년 도급비 지급현황_2008년 도급비 지급현황_2009년 도급비 지급현황" xfId="4296"/>
    <cellStyle name="_2008년 도급비 지급현황_2009년 도급비 지급현황" xfId="4295"/>
    <cellStyle name="_2009년 예산편성안(최종)" xfId="4294"/>
    <cellStyle name="_2009예산실적" xfId="4293"/>
    <cellStyle name="_2009예산편성_창원업무지원팀" xfId="4292"/>
    <cellStyle name="_2010 군산 예산" xfId="4291"/>
    <cellStyle name="_2010년 예산편성안(최종)" xfId="4290"/>
    <cellStyle name="_3_2009년 예산편성" xfId="4289"/>
    <cellStyle name="_3_2009년 예산편성(국)" xfId="4288"/>
    <cellStyle name="_3-8.동력산출서" xfId="258"/>
    <cellStyle name="_3-8.동력산출서_06년판매계획(최종)" xfId="259"/>
    <cellStyle name="_3-8.동력산출서_06년판매계획(최종)_12" xfId="1547"/>
    <cellStyle name="_3-8.동력산출서_06년판매계획(최종)_2006년실적" xfId="260"/>
    <cellStyle name="_3-8.동력산출서_06년판매계획(최종)_2006년실적_2007년도 경영계획" xfId="261"/>
    <cellStyle name="_3-8.동력산출서_06년판매계획(최종)_2006년실적_2007년도 경영계획_GI 수정안" xfId="262"/>
    <cellStyle name="_3-8.동력산출서_06년판매계획(최종)_2007년 판매계획(GI)" xfId="263"/>
    <cellStyle name="_3-8.동력산출서_06년판매계획(최종)_2007년 판매계획(GI)_2007년도 경영계획" xfId="264"/>
    <cellStyle name="_3-8.동력산출서_06년판매계획(최종)_2007년 판매계획(GI)_2007년도 경영계획_GI 수정안" xfId="265"/>
    <cellStyle name="_3-8.동력산출서_06년판매계획(최종)_2007년판매계획(영업안)_영업2차확정안_20061103" xfId="266"/>
    <cellStyle name="_3-8.동력산출서_06년판매계획(최종)_2007년판매계획(영업안)_영업2차확정안_20061103_2007년도 경영계획" xfId="267"/>
    <cellStyle name="_3-8.동력산출서_06년판매계획(최종)_2007년판매계획(영업안)_영업2차확정안_20061103_2007년도 경영계획_GI 수정안" xfId="268"/>
    <cellStyle name="_3-8.동력산출서_06년판매계획(최종)_5월 경영실적" xfId="1548"/>
    <cellStyle name="_3-8.동력산출서_06년판매계획(최종)_6월 경영실적" xfId="1549"/>
    <cellStyle name="_3-8.동력산출서_06년판매계획(최종)_7월 경영실적" xfId="1550"/>
    <cellStyle name="_3-8.동력산출서_06년판매계획(최종)_7월 경영실적_9월 경영실적" xfId="1551"/>
    <cellStyle name="_3-8.동력산출서_06년판매계획(최종)_7월 경영실적_9월 경영실적_12" xfId="1552"/>
    <cellStyle name="_3-8.동력산출서_06년판매계획(최종)_7월 경영실적_9월 경영실적_5월 경영실적" xfId="1553"/>
    <cellStyle name="_3-8.동력산출서_06년판매계획(최종)_7월 경영실적_9월 경영실적_6월 경영실적" xfId="1554"/>
    <cellStyle name="_3-8.동력산출서_06년판매계획(최종)_7월 경영실적_9월 경영실적_7월 경영실적" xfId="1555"/>
    <cellStyle name="_3-8.동력산출서_06년판매계획(최종)_7월 경영실적_9월 경영실적_GI매원" xfId="1556"/>
    <cellStyle name="_3-8.동력산출서_06년판매계획(최종)_7월 경영실적_9월 경영실적_Sheet1" xfId="1557"/>
    <cellStyle name="_3-8.동력산출서_06년판매계획(최종)_7월 경영실적_9월 경영실적_칼라매원" xfId="1558"/>
    <cellStyle name="_3-8.동력산출서_06년판매계획(최종)_GI매원" xfId="1559"/>
    <cellStyle name="_3-8.동력산출서_06년판매계획(최종)_Sheet1" xfId="1560"/>
    <cellStyle name="_3-8.동력산출서_06년판매계획(최종)_칼라매원" xfId="1561"/>
    <cellStyle name="_3-8.동력산출서_12" xfId="1562"/>
    <cellStyle name="_3-8.동력산출서_2006년 경영계획(1안)" xfId="269"/>
    <cellStyle name="_3-8.동력산출서_2006년 경영계획(1안)_12" xfId="1563"/>
    <cellStyle name="_3-8.동력산출서_2006년 경영계획(1안)_2006년실적" xfId="270"/>
    <cellStyle name="_3-8.동력산출서_2006년 경영계획(1안)_2006년실적_2007년도 경영계획" xfId="271"/>
    <cellStyle name="_3-8.동력산출서_2006년 경영계획(1안)_2006년실적_2007년도 경영계획_GI 수정안" xfId="272"/>
    <cellStyle name="_3-8.동력산출서_2006년 경영계획(1안)_2007년 판매계획(GI)" xfId="273"/>
    <cellStyle name="_3-8.동력산출서_2006년 경영계획(1안)_2007년 판매계획(GI)_2007년도 경영계획" xfId="274"/>
    <cellStyle name="_3-8.동력산출서_2006년 경영계획(1안)_2007년 판매계획(GI)_2007년도 경영계획_GI 수정안" xfId="275"/>
    <cellStyle name="_3-8.동력산출서_2006년 경영계획(1안)_2007년판매계획(영업안)_영업2차확정안_20061103" xfId="276"/>
    <cellStyle name="_3-8.동력산출서_2006년 경영계획(1안)_2007년판매계획(영업안)_영업2차확정안_20061103_2007년도 경영계획" xfId="277"/>
    <cellStyle name="_3-8.동력산출서_2006년 경영계획(1안)_2007년판매계획(영업안)_영업2차확정안_20061103_2007년도 경영계획_GI 수정안" xfId="278"/>
    <cellStyle name="_3-8.동력산출서_2006년 경영계획(1안)_5월 경영실적" xfId="1564"/>
    <cellStyle name="_3-8.동력산출서_2006년 경영계획(1안)_6월 경영실적" xfId="1565"/>
    <cellStyle name="_3-8.동력산출서_2006년 경영계획(1안)_7월 경영실적" xfId="1566"/>
    <cellStyle name="_3-8.동력산출서_2006년 경영계획(1안)_7월 경영실적_9월 경영실적" xfId="1567"/>
    <cellStyle name="_3-8.동력산출서_2006년 경영계획(1안)_7월 경영실적_9월 경영실적_12" xfId="1568"/>
    <cellStyle name="_3-8.동력산출서_2006년 경영계획(1안)_7월 경영실적_9월 경영실적_5월 경영실적" xfId="1569"/>
    <cellStyle name="_3-8.동력산출서_2006년 경영계획(1안)_7월 경영실적_9월 경영실적_6월 경영실적" xfId="1570"/>
    <cellStyle name="_3-8.동력산출서_2006년 경영계획(1안)_7월 경영실적_9월 경영실적_7월 경영실적" xfId="1571"/>
    <cellStyle name="_3-8.동력산출서_2006년 경영계획(1안)_7월 경영실적_9월 경영실적_GI매원" xfId="1572"/>
    <cellStyle name="_3-8.동력산출서_2006년 경영계획(1안)_7월 경영실적_9월 경영실적_Sheet1" xfId="1573"/>
    <cellStyle name="_3-8.동력산출서_2006년 경영계획(1안)_7월 경영실적_9월 경영실적_칼라매원" xfId="1574"/>
    <cellStyle name="_3-8.동력산출서_2006년 경영계획(1안)_GI매원" xfId="1575"/>
    <cellStyle name="_3-8.동력산출서_2006년 경영계획(1안)_Sheet1" xfId="1576"/>
    <cellStyle name="_3-8.동력산출서_2006년 경영계획(1안)_칼라매원" xfId="1577"/>
    <cellStyle name="_3-8.동력산출서_2006년 경영계획(안)" xfId="279"/>
    <cellStyle name="_3-8.동력산출서_2006년 경영계획(안)_12" xfId="1578"/>
    <cellStyle name="_3-8.동력산출서_2006년 경영계획(안)_2006년실적" xfId="280"/>
    <cellStyle name="_3-8.동력산출서_2006년 경영계획(안)_2006년실적_2007년도 경영계획" xfId="281"/>
    <cellStyle name="_3-8.동력산출서_2006년 경영계획(안)_2006년실적_2007년도 경영계획_GI 수정안" xfId="282"/>
    <cellStyle name="_3-8.동력산출서_2006년 경영계획(안)_2007년 판매계획(GI)" xfId="283"/>
    <cellStyle name="_3-8.동력산출서_2006년 경영계획(안)_2007년 판매계획(GI)_2007년도 경영계획" xfId="284"/>
    <cellStyle name="_3-8.동력산출서_2006년 경영계획(안)_2007년 판매계획(GI)_2007년도 경영계획_GI 수정안" xfId="285"/>
    <cellStyle name="_3-8.동력산출서_2006년 경영계획(안)_2007년판매계획(영업안)_영업2차확정안_20061103" xfId="286"/>
    <cellStyle name="_3-8.동력산출서_2006년 경영계획(안)_2007년판매계획(영업안)_영업2차확정안_20061103_2007년도 경영계획" xfId="287"/>
    <cellStyle name="_3-8.동력산출서_2006년 경영계획(안)_2007년판매계획(영업안)_영업2차확정안_20061103_2007년도 경영계획_GI 수정안" xfId="288"/>
    <cellStyle name="_3-8.동력산출서_2006년 경영계획(안)_5월 경영실적" xfId="1579"/>
    <cellStyle name="_3-8.동력산출서_2006년 경영계획(안)_6월 경영실적" xfId="1580"/>
    <cellStyle name="_3-8.동력산출서_2006년 경영계획(안)_7월 경영실적" xfId="1581"/>
    <cellStyle name="_3-8.동력산출서_2006년 경영계획(안)_7월 경영실적_9월 경영실적" xfId="1582"/>
    <cellStyle name="_3-8.동력산출서_2006년 경영계획(안)_7월 경영실적_9월 경영실적_12" xfId="1583"/>
    <cellStyle name="_3-8.동력산출서_2006년 경영계획(안)_7월 경영실적_9월 경영실적_5월 경영실적" xfId="1584"/>
    <cellStyle name="_3-8.동력산출서_2006년 경영계획(안)_7월 경영실적_9월 경영실적_6월 경영실적" xfId="1585"/>
    <cellStyle name="_3-8.동력산출서_2006년 경영계획(안)_7월 경영실적_9월 경영실적_7월 경영실적" xfId="1586"/>
    <cellStyle name="_3-8.동력산출서_2006년 경영계획(안)_7월 경영실적_9월 경영실적_GI매원" xfId="1587"/>
    <cellStyle name="_3-8.동력산출서_2006년 경영계획(안)_7월 경영실적_9월 경영실적_Sheet1" xfId="1588"/>
    <cellStyle name="_3-8.동력산출서_2006년 경영계획(안)_7월 경영실적_9월 경영실적_칼라매원" xfId="1589"/>
    <cellStyle name="_3-8.동력산출서_2006년 경영계획(안)_GI매원" xfId="1590"/>
    <cellStyle name="_3-8.동력산출서_2006년 경영계획(안)_Sheet1" xfId="1591"/>
    <cellStyle name="_3-8.동력산출서_2006년 경영계획(안)_칼라매원" xfId="1592"/>
    <cellStyle name="_3-8.동력산출서_2006년실적" xfId="289"/>
    <cellStyle name="_3-8.동력산출서_2006년실적_2007년도 경영계획" xfId="290"/>
    <cellStyle name="_3-8.동력산출서_2006년실적_2007년도 경영계획_GI 수정안" xfId="291"/>
    <cellStyle name="_3-8.동력산출서_2007년 판매계획(GI)" xfId="292"/>
    <cellStyle name="_3-8.동력산출서_2007년 판매계획(GI)_2007년도 경영계획" xfId="293"/>
    <cellStyle name="_3-8.동력산출서_2007년 판매계획(GI)_2007년도 경영계획_GI 수정안" xfId="294"/>
    <cellStyle name="_3-8.동력산출서_2007년판매계획(영업안)_영업2차확정안_20061103" xfId="295"/>
    <cellStyle name="_3-8.동력산출서_2007년판매계획(영업안)_영업2차확정안_20061103_2007년도 경영계획" xfId="296"/>
    <cellStyle name="_3-8.동력산출서_2007년판매계획(영업안)_영업2차확정안_20061103_2007년도 경영계획_GI 수정안" xfId="297"/>
    <cellStyle name="_3-8.동력산출서_2008년 도급비 지급현황" xfId="4287"/>
    <cellStyle name="_3-8.동력산출서_2008년 도급비 지급현황_2008년 도급비 지급현황" xfId="4286"/>
    <cellStyle name="_3-8.동력산출서_2008년 도급비 지급현황_2008년 도급비 지급현황_2008년 도급비 지급현황" xfId="4285"/>
    <cellStyle name="_3-8.동력산출서_2008년 도급비 지급현황_2008년 도급비 지급현황_2008년 도급비 지급현황_2009년 도급비 지급현황" xfId="4284"/>
    <cellStyle name="_3-8.동력산출서_2008년 도급비 지급현황_2009년 도급비 지급현황" xfId="4283"/>
    <cellStyle name="_3-8.동력산출서_5월 경영실적" xfId="1593"/>
    <cellStyle name="_3-8.동력산출서_6월 경영실적" xfId="1594"/>
    <cellStyle name="_3-8.동력산출서_7월 경영실적" xfId="1595"/>
    <cellStyle name="_3-8.동력산출서_7월 경영실적_9월 경영실적" xfId="1596"/>
    <cellStyle name="_3-8.동력산출서_7월 경영실적_9월 경영실적_12" xfId="1597"/>
    <cellStyle name="_3-8.동력산출서_7월 경영실적_9월 경영실적_5월 경영실적" xfId="1598"/>
    <cellStyle name="_3-8.동력산출서_7월 경영실적_9월 경영실적_6월 경영실적" xfId="1599"/>
    <cellStyle name="_3-8.동력산출서_7월 경영실적_9월 경영실적_7월 경영실적" xfId="1600"/>
    <cellStyle name="_3-8.동력산출서_7월 경영실적_9월 경영실적_GI매원" xfId="1601"/>
    <cellStyle name="_3-8.동력산출서_7월 경영실적_9월 경영실적_Sheet1" xfId="1602"/>
    <cellStyle name="_3-8.동력산출서_7월 경영실적_9월 경영실적_칼라매원" xfId="1603"/>
    <cellStyle name="_3-8.동력산출서_GI매원" xfId="1604"/>
    <cellStyle name="_3-8.동력산출서_Sheet1" xfId="1605"/>
    <cellStyle name="_3-8.동력산출서_칼라매원" xfId="1606"/>
    <cellStyle name="_4_1 2008 운영예산편성" xfId="4274"/>
    <cellStyle name="_5월 경영실적" xfId="1607"/>
    <cellStyle name="_6월 경영실적" xfId="1608"/>
    <cellStyle name="_7월 경영실적" xfId="1609"/>
    <cellStyle name="_7월 경영실적_9월 경영실적" xfId="1610"/>
    <cellStyle name="_7월 경영실적_9월 경영실적_12" xfId="1611"/>
    <cellStyle name="_7월 경영실적_9월 경영실적_5월 경영실적" xfId="1612"/>
    <cellStyle name="_7월 경영실적_9월 경영실적_6월 경영실적" xfId="1613"/>
    <cellStyle name="_7월 경영실적_9월 경영실적_7월 경영실적" xfId="1614"/>
    <cellStyle name="_7월 경영실적_9월 경영실적_GI매원" xfId="1615"/>
    <cellStyle name="_7월 경영실적_9월 경영실적_Sheet1" xfId="1616"/>
    <cellStyle name="_7월 경영실적_9월 경영실적_칼라매원" xfId="1617"/>
    <cellStyle name="_8월" xfId="298"/>
    <cellStyle name="_8월_1_2010년 예산편성_판재_태원이" xfId="4272"/>
    <cellStyle name="_8월_2010 군산 예산" xfId="4271"/>
    <cellStyle name="_Book1" xfId="949"/>
    <cellStyle name="_CGL0604월분석" xfId="950"/>
    <cellStyle name="_CGL0605월분석" xfId="951"/>
    <cellStyle name="_CGL0606월분석" xfId="952"/>
    <cellStyle name="_CGL0607월분석" xfId="953"/>
    <cellStyle name="_CGL0608월분석" xfId="954"/>
    <cellStyle name="_GI매원" xfId="1618"/>
    <cellStyle name="_H001 울산 E-MART 신축공사" xfId="955"/>
    <cellStyle name="_H002 남양주 양지리 쌍용아파트 신축공사" xfId="956"/>
    <cellStyle name="_H002 남양주 양지리 쌍용아파트 신축공사_06년판매계획(최종)" xfId="957"/>
    <cellStyle name="_H002 남양주 양지리 쌍용아파트 신축공사_06년판매계획(최종)_12" xfId="1619"/>
    <cellStyle name="_H002 남양주 양지리 쌍용아파트 신축공사_06년판매계획(최종)_2006년실적" xfId="958"/>
    <cellStyle name="_H002 남양주 양지리 쌍용아파트 신축공사_06년판매계획(최종)_2006년실적_2007년도 경영계획" xfId="959"/>
    <cellStyle name="_H002 남양주 양지리 쌍용아파트 신축공사_06년판매계획(최종)_2006년실적_2007년도 경영계획_GI 수정안" xfId="960"/>
    <cellStyle name="_H002 남양주 양지리 쌍용아파트 신축공사_06년판매계획(최종)_2007년 판매계획(GI)" xfId="961"/>
    <cellStyle name="_H002 남양주 양지리 쌍용아파트 신축공사_06년판매계획(최종)_2007년 판매계획(GI)_2007년도 경영계획" xfId="962"/>
    <cellStyle name="_H002 남양주 양지리 쌍용아파트 신축공사_06년판매계획(최종)_2007년 판매계획(GI)_2007년도 경영계획_GI 수정안" xfId="963"/>
    <cellStyle name="_H002 남양주 양지리 쌍용아파트 신축공사_06년판매계획(최종)_2007년판매계획(영업안)_영업2차확정안_20061103" xfId="964"/>
    <cellStyle name="_H002 남양주 양지리 쌍용아파트 신축공사_06년판매계획(최종)_2007년판매계획(영업안)_영업2차확정안_20061103_2007년도 경영계획" xfId="965"/>
    <cellStyle name="_H002 남양주 양지리 쌍용아파트 신축공사_06년판매계획(최종)_2007년판매계획(영업안)_영업2차확정안_20061103_2007년도 경영계획_GI 수정안" xfId="966"/>
    <cellStyle name="_H002 남양주 양지리 쌍용아파트 신축공사_06년판매계획(최종)_5월 경영실적" xfId="1620"/>
    <cellStyle name="_H002 남양주 양지리 쌍용아파트 신축공사_06년판매계획(최종)_6월 경영실적" xfId="1621"/>
    <cellStyle name="_H002 남양주 양지리 쌍용아파트 신축공사_06년판매계획(최종)_7월 경영실적" xfId="1622"/>
    <cellStyle name="_H002 남양주 양지리 쌍용아파트 신축공사_06년판매계획(최종)_7월 경영실적_9월 경영실적" xfId="1623"/>
    <cellStyle name="_H002 남양주 양지리 쌍용아파트 신축공사_06년판매계획(최종)_7월 경영실적_9월 경영실적_12" xfId="1624"/>
    <cellStyle name="_H002 남양주 양지리 쌍용아파트 신축공사_06년판매계획(최종)_7월 경영실적_9월 경영실적_5월 경영실적" xfId="1625"/>
    <cellStyle name="_H002 남양주 양지리 쌍용아파트 신축공사_06년판매계획(최종)_7월 경영실적_9월 경영실적_6월 경영실적" xfId="1626"/>
    <cellStyle name="_H002 남양주 양지리 쌍용아파트 신축공사_06년판매계획(최종)_7월 경영실적_9월 경영실적_7월 경영실적" xfId="1627"/>
    <cellStyle name="_H002 남양주 양지리 쌍용아파트 신축공사_06년판매계획(최종)_7월 경영실적_9월 경영실적_GI매원" xfId="1628"/>
    <cellStyle name="_H002 남양주 양지리 쌍용아파트 신축공사_06년판매계획(최종)_7월 경영실적_9월 경영실적_Sheet1" xfId="1629"/>
    <cellStyle name="_H002 남양주 양지리 쌍용아파트 신축공사_06년판매계획(최종)_7월 경영실적_9월 경영실적_칼라매원" xfId="1630"/>
    <cellStyle name="_H002 남양주 양지리 쌍용아파트 신축공사_06년판매계획(최종)_GI매원" xfId="1631"/>
    <cellStyle name="_H002 남양주 양지리 쌍용아파트 신축공사_06년판매계획(최종)_Sheet1" xfId="1632"/>
    <cellStyle name="_H002 남양주 양지리 쌍용아파트 신축공사_06년판매계획(최종)_칼라매원" xfId="1633"/>
    <cellStyle name="_H002 남양주 양지리 쌍용아파트 신축공사_12" xfId="1634"/>
    <cellStyle name="_H002 남양주 양지리 쌍용아파트 신축공사_2006년 경영계획(1안)" xfId="967"/>
    <cellStyle name="_H002 남양주 양지리 쌍용아파트 신축공사_2006년 경영계획(1안)_12" xfId="1635"/>
    <cellStyle name="_H002 남양주 양지리 쌍용아파트 신축공사_2006년 경영계획(1안)_2006년실적" xfId="968"/>
    <cellStyle name="_H002 남양주 양지리 쌍용아파트 신축공사_2006년 경영계획(1안)_2006년실적_2007년도 경영계획" xfId="969"/>
    <cellStyle name="_H002 남양주 양지리 쌍용아파트 신축공사_2006년 경영계획(1안)_2006년실적_2007년도 경영계획_GI 수정안" xfId="970"/>
    <cellStyle name="_H002 남양주 양지리 쌍용아파트 신축공사_2006년 경영계획(1안)_2007년 판매계획(GI)" xfId="971"/>
    <cellStyle name="_H002 남양주 양지리 쌍용아파트 신축공사_2006년 경영계획(1안)_2007년 판매계획(GI)_2007년도 경영계획" xfId="972"/>
    <cellStyle name="_H002 남양주 양지리 쌍용아파트 신축공사_2006년 경영계획(1안)_2007년 판매계획(GI)_2007년도 경영계획_GI 수정안" xfId="973"/>
    <cellStyle name="_H002 남양주 양지리 쌍용아파트 신축공사_2006년 경영계획(1안)_2007년판매계획(영업안)_영업2차확정안_20061103" xfId="974"/>
    <cellStyle name="_H002 남양주 양지리 쌍용아파트 신축공사_2006년 경영계획(1안)_2007년판매계획(영업안)_영업2차확정안_20061103_2007년도 경영계획" xfId="975"/>
    <cellStyle name="_H002 남양주 양지리 쌍용아파트 신축공사_2006년 경영계획(1안)_2007년판매계획(영업안)_영업2차확정안_20061103_2007년도 경영계획_GI 수정안" xfId="976"/>
    <cellStyle name="_H002 남양주 양지리 쌍용아파트 신축공사_2006년 경영계획(1안)_5월 경영실적" xfId="1636"/>
    <cellStyle name="_H002 남양주 양지리 쌍용아파트 신축공사_2006년 경영계획(1안)_6월 경영실적" xfId="1637"/>
    <cellStyle name="_H002 남양주 양지리 쌍용아파트 신축공사_2006년 경영계획(1안)_7월 경영실적" xfId="1638"/>
    <cellStyle name="_H002 남양주 양지리 쌍용아파트 신축공사_2006년 경영계획(1안)_7월 경영실적_9월 경영실적" xfId="1639"/>
    <cellStyle name="_H002 남양주 양지리 쌍용아파트 신축공사_2006년 경영계획(1안)_7월 경영실적_9월 경영실적_12" xfId="1640"/>
    <cellStyle name="_H002 남양주 양지리 쌍용아파트 신축공사_2006년 경영계획(1안)_7월 경영실적_9월 경영실적_5월 경영실적" xfId="1641"/>
    <cellStyle name="_H002 남양주 양지리 쌍용아파트 신축공사_2006년 경영계획(1안)_7월 경영실적_9월 경영실적_6월 경영실적" xfId="1642"/>
    <cellStyle name="_H002 남양주 양지리 쌍용아파트 신축공사_2006년 경영계획(1안)_7월 경영실적_9월 경영실적_7월 경영실적" xfId="1643"/>
    <cellStyle name="_H002 남양주 양지리 쌍용아파트 신축공사_2006년 경영계획(1안)_7월 경영실적_9월 경영실적_GI매원" xfId="1644"/>
    <cellStyle name="_H002 남양주 양지리 쌍용아파트 신축공사_2006년 경영계획(1안)_7월 경영실적_9월 경영실적_Sheet1" xfId="1645"/>
    <cellStyle name="_H002 남양주 양지리 쌍용아파트 신축공사_2006년 경영계획(1안)_7월 경영실적_9월 경영실적_칼라매원" xfId="1646"/>
    <cellStyle name="_H002 남양주 양지리 쌍용아파트 신축공사_2006년 경영계획(1안)_GI매원" xfId="1647"/>
    <cellStyle name="_H002 남양주 양지리 쌍용아파트 신축공사_2006년 경영계획(1안)_Sheet1" xfId="1648"/>
    <cellStyle name="_H002 남양주 양지리 쌍용아파트 신축공사_2006년 경영계획(1안)_칼라매원" xfId="1649"/>
    <cellStyle name="_H002 남양주 양지리 쌍용아파트 신축공사_2006년 경영계획(안)" xfId="977"/>
    <cellStyle name="_H002 남양주 양지리 쌍용아파트 신축공사_2006년 경영계획(안)_12" xfId="1650"/>
    <cellStyle name="_H002 남양주 양지리 쌍용아파트 신축공사_2006년 경영계획(안)_2006년실적" xfId="978"/>
    <cellStyle name="_H002 남양주 양지리 쌍용아파트 신축공사_2006년 경영계획(안)_2006년실적_2007년도 경영계획" xfId="979"/>
    <cellStyle name="_H002 남양주 양지리 쌍용아파트 신축공사_2006년 경영계획(안)_2006년실적_2007년도 경영계획_GI 수정안" xfId="980"/>
    <cellStyle name="_H002 남양주 양지리 쌍용아파트 신축공사_2006년 경영계획(안)_2007년 판매계획(GI)" xfId="981"/>
    <cellStyle name="_H002 남양주 양지리 쌍용아파트 신축공사_2006년 경영계획(안)_2007년 판매계획(GI)_2007년도 경영계획" xfId="982"/>
    <cellStyle name="_H002 남양주 양지리 쌍용아파트 신축공사_2006년 경영계획(안)_2007년 판매계획(GI)_2007년도 경영계획_GI 수정안" xfId="983"/>
    <cellStyle name="_H002 남양주 양지리 쌍용아파트 신축공사_2006년 경영계획(안)_2007년판매계획(영업안)_영업2차확정안_20061103" xfId="984"/>
    <cellStyle name="_H002 남양주 양지리 쌍용아파트 신축공사_2006년 경영계획(안)_2007년판매계획(영업안)_영업2차확정안_20061103_2007년도 경영계획" xfId="985"/>
    <cellStyle name="_H002 남양주 양지리 쌍용아파트 신축공사_2006년 경영계획(안)_2007년판매계획(영업안)_영업2차확정안_20061103_2007년도 경영계획_GI 수정안" xfId="986"/>
    <cellStyle name="_H002 남양주 양지리 쌍용아파트 신축공사_2006년 경영계획(안)_5월 경영실적" xfId="1651"/>
    <cellStyle name="_H002 남양주 양지리 쌍용아파트 신축공사_2006년 경영계획(안)_6월 경영실적" xfId="1652"/>
    <cellStyle name="_H002 남양주 양지리 쌍용아파트 신축공사_2006년 경영계획(안)_7월 경영실적" xfId="1653"/>
    <cellStyle name="_H002 남양주 양지리 쌍용아파트 신축공사_2006년 경영계획(안)_7월 경영실적_9월 경영실적" xfId="1654"/>
    <cellStyle name="_H002 남양주 양지리 쌍용아파트 신축공사_2006년 경영계획(안)_7월 경영실적_9월 경영실적_12" xfId="1655"/>
    <cellStyle name="_H002 남양주 양지리 쌍용아파트 신축공사_2006년 경영계획(안)_7월 경영실적_9월 경영실적_5월 경영실적" xfId="1656"/>
    <cellStyle name="_H002 남양주 양지리 쌍용아파트 신축공사_2006년 경영계획(안)_7월 경영실적_9월 경영실적_6월 경영실적" xfId="1657"/>
    <cellStyle name="_H002 남양주 양지리 쌍용아파트 신축공사_2006년 경영계획(안)_7월 경영실적_9월 경영실적_7월 경영실적" xfId="1658"/>
    <cellStyle name="_H002 남양주 양지리 쌍용아파트 신축공사_2006년 경영계획(안)_7월 경영실적_9월 경영실적_GI매원" xfId="1659"/>
    <cellStyle name="_H002 남양주 양지리 쌍용아파트 신축공사_2006년 경영계획(안)_7월 경영실적_9월 경영실적_Sheet1" xfId="1660"/>
    <cellStyle name="_H002 남양주 양지리 쌍용아파트 신축공사_2006년 경영계획(안)_7월 경영실적_9월 경영실적_칼라매원" xfId="1661"/>
    <cellStyle name="_H002 남양주 양지리 쌍용아파트 신축공사_2006년 경영계획(안)_GI매원" xfId="1662"/>
    <cellStyle name="_H002 남양주 양지리 쌍용아파트 신축공사_2006년 경영계획(안)_Sheet1" xfId="1663"/>
    <cellStyle name="_H002 남양주 양지리 쌍용아파트 신축공사_2006년 경영계획(안)_칼라매원" xfId="1664"/>
    <cellStyle name="_H002 남양주 양지리 쌍용아파트 신축공사_2006년실적" xfId="987"/>
    <cellStyle name="_H002 남양주 양지리 쌍용아파트 신축공사_2006년실적_2007년도 경영계획" xfId="988"/>
    <cellStyle name="_H002 남양주 양지리 쌍용아파트 신축공사_2006년실적_2007년도 경영계획_GI 수정안" xfId="989"/>
    <cellStyle name="_H002 남양주 양지리 쌍용아파트 신축공사_2007년 판매계획(GI)" xfId="990"/>
    <cellStyle name="_H002 남양주 양지리 쌍용아파트 신축공사_2007년 판매계획(GI)_2007년도 경영계획" xfId="991"/>
    <cellStyle name="_H002 남양주 양지리 쌍용아파트 신축공사_2007년 판매계획(GI)_2007년도 경영계획_GI 수정안" xfId="992"/>
    <cellStyle name="_H002 남양주 양지리 쌍용아파트 신축공사_2007년판매계획(영업안)_영업2차확정안_20061103" xfId="993"/>
    <cellStyle name="_H002 남양주 양지리 쌍용아파트 신축공사_2007년판매계획(영업안)_영업2차확정안_20061103_2007년도 경영계획" xfId="994"/>
    <cellStyle name="_H002 남양주 양지리 쌍용아파트 신축공사_2007년판매계획(영업안)_영업2차확정안_20061103_2007년도 경영계획_GI 수정안" xfId="995"/>
    <cellStyle name="_H002 남양주 양지리 쌍용아파트 신축공사_2008년 도급비 지급현황" xfId="4268"/>
    <cellStyle name="_H002 남양주 양지리 쌍용아파트 신축공사_2008년 도급비 지급현황_2008년 도급비 지급현황" xfId="4267"/>
    <cellStyle name="_H002 남양주 양지리 쌍용아파트 신축공사_2008년 도급비 지급현황_2008년 도급비 지급현황_2008년 도급비 지급현황" xfId="4266"/>
    <cellStyle name="_H002 남양주 양지리 쌍용아파트 신축공사_2008년 도급비 지급현황_2008년 도급비 지급현황_2008년 도급비 지급현황_2009년 도급비 지급현황" xfId="4265"/>
    <cellStyle name="_H002 남양주 양지리 쌍용아파트 신축공사_2008년 도급비 지급현황_2009년 도급비 지급현황" xfId="4264"/>
    <cellStyle name="_H002 남양주 양지리 쌍용아파트 신축공사_5월 경영실적" xfId="1665"/>
    <cellStyle name="_H002 남양주 양지리 쌍용아파트 신축공사_6월 경영실적" xfId="1666"/>
    <cellStyle name="_H002 남양주 양지리 쌍용아파트 신축공사_7월 경영실적" xfId="1667"/>
    <cellStyle name="_H002 남양주 양지리 쌍용아파트 신축공사_7월 경영실적_9월 경영실적" xfId="1668"/>
    <cellStyle name="_H002 남양주 양지리 쌍용아파트 신축공사_7월 경영실적_9월 경영실적_12" xfId="1669"/>
    <cellStyle name="_H002 남양주 양지리 쌍용아파트 신축공사_7월 경영실적_9월 경영실적_5월 경영실적" xfId="1670"/>
    <cellStyle name="_H002 남양주 양지리 쌍용아파트 신축공사_7월 경영실적_9월 경영실적_6월 경영실적" xfId="1671"/>
    <cellStyle name="_H002 남양주 양지리 쌍용아파트 신축공사_7월 경영실적_9월 경영실적_7월 경영실적" xfId="1672"/>
    <cellStyle name="_H002 남양주 양지리 쌍용아파트 신축공사_7월 경영실적_9월 경영실적_GI매원" xfId="1673"/>
    <cellStyle name="_H002 남양주 양지리 쌍용아파트 신축공사_7월 경영실적_9월 경영실적_Sheet1" xfId="1674"/>
    <cellStyle name="_H002 남양주 양지리 쌍용아파트 신축공사_7월 경영실적_9월 경영실적_칼라매원" xfId="1675"/>
    <cellStyle name="_H002 남양주 양지리 쌍용아파트 신축공사_GI매원" xfId="1676"/>
    <cellStyle name="_H002 남양주 양지리 쌍용아파트 신축공사_Sheet1" xfId="1677"/>
    <cellStyle name="_H002 남양주 양지리 쌍용아파트 신축공사_칼라매원" xfId="1678"/>
    <cellStyle name="_H003 삼성화재 서초사옥 신축공사" xfId="996"/>
    <cellStyle name="_H003-1 삼성화재 서초사옥 신축공사" xfId="997"/>
    <cellStyle name="_H006 신세계 도곡점 식품관 신축공사" xfId="998"/>
    <cellStyle name="_LOSS COST84(CCL)" xfId="999"/>
    <cellStyle name="_Sheet1" xfId="1679"/>
    <cellStyle name="_가실행양식" xfId="299"/>
    <cellStyle name="_갑지양식" xfId="300"/>
    <cellStyle name="_갑지양식_06년판매계획(최종)" xfId="301"/>
    <cellStyle name="_갑지양식_06년판매계획(최종)_12" xfId="1680"/>
    <cellStyle name="_갑지양식_06년판매계획(최종)_2006년실적" xfId="302"/>
    <cellStyle name="_갑지양식_06년판매계획(최종)_2006년실적_2007년도 경영계획" xfId="303"/>
    <cellStyle name="_갑지양식_06년판매계획(최종)_2006년실적_2007년도 경영계획_GI 수정안" xfId="304"/>
    <cellStyle name="_갑지양식_06년판매계획(최종)_2007년 판매계획(GI)" xfId="305"/>
    <cellStyle name="_갑지양식_06년판매계획(최종)_2007년 판매계획(GI)_2007년도 경영계획" xfId="306"/>
    <cellStyle name="_갑지양식_06년판매계획(최종)_2007년 판매계획(GI)_2007년도 경영계획_GI 수정안" xfId="307"/>
    <cellStyle name="_갑지양식_06년판매계획(최종)_2007년판매계획(영업안)_영업2차확정안_20061103" xfId="308"/>
    <cellStyle name="_갑지양식_06년판매계획(최종)_2007년판매계획(영업안)_영업2차확정안_20061103_2007년도 경영계획" xfId="309"/>
    <cellStyle name="_갑지양식_06년판매계획(최종)_2007년판매계획(영업안)_영업2차확정안_20061103_2007년도 경영계획_GI 수정안" xfId="310"/>
    <cellStyle name="_갑지양식_06년판매계획(최종)_5월 경영실적" xfId="1681"/>
    <cellStyle name="_갑지양식_06년판매계획(최종)_6월 경영실적" xfId="1682"/>
    <cellStyle name="_갑지양식_06년판매계획(최종)_7월 경영실적" xfId="1683"/>
    <cellStyle name="_갑지양식_06년판매계획(최종)_7월 경영실적_9월 경영실적" xfId="1684"/>
    <cellStyle name="_갑지양식_06년판매계획(최종)_7월 경영실적_9월 경영실적_12" xfId="1685"/>
    <cellStyle name="_갑지양식_06년판매계획(최종)_7월 경영실적_9월 경영실적_5월 경영실적" xfId="1686"/>
    <cellStyle name="_갑지양식_06년판매계획(최종)_7월 경영실적_9월 경영실적_6월 경영실적" xfId="1687"/>
    <cellStyle name="_갑지양식_06년판매계획(최종)_7월 경영실적_9월 경영실적_7월 경영실적" xfId="1688"/>
    <cellStyle name="_갑지양식_06년판매계획(최종)_7월 경영실적_9월 경영실적_GI매원" xfId="1689"/>
    <cellStyle name="_갑지양식_06년판매계획(최종)_7월 경영실적_9월 경영실적_Sheet1" xfId="1690"/>
    <cellStyle name="_갑지양식_06년판매계획(최종)_7월 경영실적_9월 경영실적_칼라매원" xfId="1691"/>
    <cellStyle name="_갑지양식_06년판매계획(최종)_GI매원" xfId="1692"/>
    <cellStyle name="_갑지양식_06년판매계획(최종)_Sheet1" xfId="1693"/>
    <cellStyle name="_갑지양식_06년판매계획(최종)_칼라매원" xfId="1694"/>
    <cellStyle name="_갑지양식_12" xfId="1695"/>
    <cellStyle name="_갑지양식_2006년 경영계획(1안)" xfId="311"/>
    <cellStyle name="_갑지양식_2006년 경영계획(1안)_12" xfId="1696"/>
    <cellStyle name="_갑지양식_2006년 경영계획(1안)_2006년실적" xfId="312"/>
    <cellStyle name="_갑지양식_2006년 경영계획(1안)_2006년실적_2007년도 경영계획" xfId="313"/>
    <cellStyle name="_갑지양식_2006년 경영계획(1안)_2006년실적_2007년도 경영계획_GI 수정안" xfId="314"/>
    <cellStyle name="_갑지양식_2006년 경영계획(1안)_2007년 판매계획(GI)" xfId="315"/>
    <cellStyle name="_갑지양식_2006년 경영계획(1안)_2007년 판매계획(GI)_2007년도 경영계획" xfId="316"/>
    <cellStyle name="_갑지양식_2006년 경영계획(1안)_2007년 판매계획(GI)_2007년도 경영계획_GI 수정안" xfId="317"/>
    <cellStyle name="_갑지양식_2006년 경영계획(1안)_2007년판매계획(영업안)_영업2차확정안_20061103" xfId="318"/>
    <cellStyle name="_갑지양식_2006년 경영계획(1안)_2007년판매계획(영업안)_영업2차확정안_20061103_2007년도 경영계획" xfId="319"/>
    <cellStyle name="_갑지양식_2006년 경영계획(1안)_2007년판매계획(영업안)_영업2차확정안_20061103_2007년도 경영계획_GI 수정안" xfId="320"/>
    <cellStyle name="_갑지양식_2006년 경영계획(1안)_5월 경영실적" xfId="1697"/>
    <cellStyle name="_갑지양식_2006년 경영계획(1안)_6월 경영실적" xfId="1698"/>
    <cellStyle name="_갑지양식_2006년 경영계획(1안)_7월 경영실적" xfId="1699"/>
    <cellStyle name="_갑지양식_2006년 경영계획(1안)_7월 경영실적_9월 경영실적" xfId="1700"/>
    <cellStyle name="_갑지양식_2006년 경영계획(1안)_7월 경영실적_9월 경영실적_12" xfId="1701"/>
    <cellStyle name="_갑지양식_2006년 경영계획(1안)_7월 경영실적_9월 경영실적_5월 경영실적" xfId="1702"/>
    <cellStyle name="_갑지양식_2006년 경영계획(1안)_7월 경영실적_9월 경영실적_6월 경영실적" xfId="1703"/>
    <cellStyle name="_갑지양식_2006년 경영계획(1안)_7월 경영실적_9월 경영실적_7월 경영실적" xfId="1704"/>
    <cellStyle name="_갑지양식_2006년 경영계획(1안)_7월 경영실적_9월 경영실적_GI매원" xfId="1705"/>
    <cellStyle name="_갑지양식_2006년 경영계획(1안)_7월 경영실적_9월 경영실적_Sheet1" xfId="1706"/>
    <cellStyle name="_갑지양식_2006년 경영계획(1안)_7월 경영실적_9월 경영실적_칼라매원" xfId="1707"/>
    <cellStyle name="_갑지양식_2006년 경영계획(1안)_GI매원" xfId="1708"/>
    <cellStyle name="_갑지양식_2006년 경영계획(1안)_Sheet1" xfId="1709"/>
    <cellStyle name="_갑지양식_2006년 경영계획(1안)_칼라매원" xfId="1710"/>
    <cellStyle name="_갑지양식_2006년 경영계획(안)" xfId="321"/>
    <cellStyle name="_갑지양식_2006년 경영계획(안)_12" xfId="1711"/>
    <cellStyle name="_갑지양식_2006년 경영계획(안)_2006년실적" xfId="322"/>
    <cellStyle name="_갑지양식_2006년 경영계획(안)_2006년실적_2007년도 경영계획" xfId="323"/>
    <cellStyle name="_갑지양식_2006년 경영계획(안)_2006년실적_2007년도 경영계획_GI 수정안" xfId="324"/>
    <cellStyle name="_갑지양식_2006년 경영계획(안)_2007년 판매계획(GI)" xfId="325"/>
    <cellStyle name="_갑지양식_2006년 경영계획(안)_2007년 판매계획(GI)_2007년도 경영계획" xfId="326"/>
    <cellStyle name="_갑지양식_2006년 경영계획(안)_2007년 판매계획(GI)_2007년도 경영계획_GI 수정안" xfId="327"/>
    <cellStyle name="_갑지양식_2006년 경영계획(안)_2007년판매계획(영업안)_영업2차확정안_20061103" xfId="328"/>
    <cellStyle name="_갑지양식_2006년 경영계획(안)_2007년판매계획(영업안)_영업2차확정안_20061103_2007년도 경영계획" xfId="329"/>
    <cellStyle name="_갑지양식_2006년 경영계획(안)_2007년판매계획(영업안)_영업2차확정안_20061103_2007년도 경영계획_GI 수정안" xfId="330"/>
    <cellStyle name="_갑지양식_2006년 경영계획(안)_5월 경영실적" xfId="1712"/>
    <cellStyle name="_갑지양식_2006년 경영계획(안)_6월 경영실적" xfId="1713"/>
    <cellStyle name="_갑지양식_2006년 경영계획(안)_7월 경영실적" xfId="1714"/>
    <cellStyle name="_갑지양식_2006년 경영계획(안)_7월 경영실적_9월 경영실적" xfId="1715"/>
    <cellStyle name="_갑지양식_2006년 경영계획(안)_7월 경영실적_9월 경영실적_12" xfId="1716"/>
    <cellStyle name="_갑지양식_2006년 경영계획(안)_7월 경영실적_9월 경영실적_5월 경영실적" xfId="1717"/>
    <cellStyle name="_갑지양식_2006년 경영계획(안)_7월 경영실적_9월 경영실적_6월 경영실적" xfId="1718"/>
    <cellStyle name="_갑지양식_2006년 경영계획(안)_7월 경영실적_9월 경영실적_7월 경영실적" xfId="1719"/>
    <cellStyle name="_갑지양식_2006년 경영계획(안)_7월 경영실적_9월 경영실적_GI매원" xfId="1720"/>
    <cellStyle name="_갑지양식_2006년 경영계획(안)_7월 경영실적_9월 경영실적_Sheet1" xfId="1721"/>
    <cellStyle name="_갑지양식_2006년 경영계획(안)_7월 경영실적_9월 경영실적_칼라매원" xfId="1722"/>
    <cellStyle name="_갑지양식_2006년 경영계획(안)_GI매원" xfId="1723"/>
    <cellStyle name="_갑지양식_2006년 경영계획(안)_Sheet1" xfId="1724"/>
    <cellStyle name="_갑지양식_2006년 경영계획(안)_칼라매원" xfId="1725"/>
    <cellStyle name="_갑지양식_2006년실적" xfId="331"/>
    <cellStyle name="_갑지양식_2006년실적_2007년도 경영계획" xfId="332"/>
    <cellStyle name="_갑지양식_2006년실적_2007년도 경영계획_GI 수정안" xfId="333"/>
    <cellStyle name="_갑지양식_2007년 판매계획(GI)" xfId="334"/>
    <cellStyle name="_갑지양식_2007년 판매계획(GI)_2007년도 경영계획" xfId="335"/>
    <cellStyle name="_갑지양식_2007년 판매계획(GI)_2007년도 경영계획_GI 수정안" xfId="336"/>
    <cellStyle name="_갑지양식_2007년판매계획(영업안)_영업2차확정안_20061103" xfId="337"/>
    <cellStyle name="_갑지양식_2007년판매계획(영업안)_영업2차확정안_20061103_2007년도 경영계획" xfId="338"/>
    <cellStyle name="_갑지양식_2007년판매계획(영업안)_영업2차확정안_20061103_2007년도 경영계획_GI 수정안" xfId="339"/>
    <cellStyle name="_갑지양식_2008년 도급비 지급현황" xfId="4263"/>
    <cellStyle name="_갑지양식_2008년 도급비 지급현황_2008년 도급비 지급현황" xfId="4262"/>
    <cellStyle name="_갑지양식_2008년 도급비 지급현황_2008년 도급비 지급현황_2008년 도급비 지급현황" xfId="4261"/>
    <cellStyle name="_갑지양식_2008년 도급비 지급현황_2008년 도급비 지급현황_2008년 도급비 지급현황_2009년 도급비 지급현황" xfId="4260"/>
    <cellStyle name="_갑지양식_2008년 도급비 지급현황_2009년 도급비 지급현황" xfId="4259"/>
    <cellStyle name="_갑지양식_5월 경영실적" xfId="1726"/>
    <cellStyle name="_갑지양식_6월 경영실적" xfId="1727"/>
    <cellStyle name="_갑지양식_7월 경영실적" xfId="1728"/>
    <cellStyle name="_갑지양식_7월 경영실적_9월 경영실적" xfId="1729"/>
    <cellStyle name="_갑지양식_7월 경영실적_9월 경영실적_12" xfId="1730"/>
    <cellStyle name="_갑지양식_7월 경영실적_9월 경영실적_5월 경영실적" xfId="1731"/>
    <cellStyle name="_갑지양식_7월 경영실적_9월 경영실적_6월 경영실적" xfId="1732"/>
    <cellStyle name="_갑지양식_7월 경영실적_9월 경영실적_7월 경영실적" xfId="1733"/>
    <cellStyle name="_갑지양식_7월 경영실적_9월 경영실적_GI매원" xfId="1734"/>
    <cellStyle name="_갑지양식_7월 경영실적_9월 경영실적_Sheet1" xfId="1735"/>
    <cellStyle name="_갑지양식_7월 경영실적_9월 경영실적_칼라매원" xfId="1736"/>
    <cellStyle name="_갑지양식_GI매원" xfId="1737"/>
    <cellStyle name="_갑지양식_Sheet1" xfId="1738"/>
    <cellStyle name="_갑지양식_칼라매원" xfId="1739"/>
    <cellStyle name="_견적공종대비" xfId="340"/>
    <cellStyle name="_견적공종대비_06년판매계획(최종)" xfId="341"/>
    <cellStyle name="_견적공종대비_06년판매계획(최종)_12" xfId="1740"/>
    <cellStyle name="_견적공종대비_06년판매계획(최종)_2006년실적" xfId="342"/>
    <cellStyle name="_견적공종대비_06년판매계획(최종)_2006년실적_2007년도 경영계획" xfId="343"/>
    <cellStyle name="_견적공종대비_06년판매계획(최종)_2006년실적_2007년도 경영계획_GI 수정안" xfId="344"/>
    <cellStyle name="_견적공종대비_06년판매계획(최종)_2007년 판매계획(GI)" xfId="345"/>
    <cellStyle name="_견적공종대비_06년판매계획(최종)_2007년 판매계획(GI)_2007년도 경영계획" xfId="346"/>
    <cellStyle name="_견적공종대비_06년판매계획(최종)_2007년 판매계획(GI)_2007년도 경영계획_GI 수정안" xfId="347"/>
    <cellStyle name="_견적공종대비_06년판매계획(최종)_2007년판매계획(영업안)_영업2차확정안_20061103" xfId="348"/>
    <cellStyle name="_견적공종대비_06년판매계획(최종)_2007년판매계획(영업안)_영업2차확정안_20061103_2007년도 경영계획" xfId="349"/>
    <cellStyle name="_견적공종대비_06년판매계획(최종)_2007년판매계획(영업안)_영업2차확정안_20061103_2007년도 경영계획_GI 수정안" xfId="350"/>
    <cellStyle name="_견적공종대비_06년판매계획(최종)_5월 경영실적" xfId="1741"/>
    <cellStyle name="_견적공종대비_06년판매계획(최종)_6월 경영실적" xfId="1742"/>
    <cellStyle name="_견적공종대비_06년판매계획(최종)_7월 경영실적" xfId="1743"/>
    <cellStyle name="_견적공종대비_06년판매계획(최종)_7월 경영실적_9월 경영실적" xfId="1744"/>
    <cellStyle name="_견적공종대비_06년판매계획(최종)_7월 경영실적_9월 경영실적_12" xfId="1745"/>
    <cellStyle name="_견적공종대비_06년판매계획(최종)_7월 경영실적_9월 경영실적_5월 경영실적" xfId="1746"/>
    <cellStyle name="_견적공종대비_06년판매계획(최종)_7월 경영실적_9월 경영실적_6월 경영실적" xfId="1747"/>
    <cellStyle name="_견적공종대비_06년판매계획(최종)_7월 경영실적_9월 경영실적_7월 경영실적" xfId="1748"/>
    <cellStyle name="_견적공종대비_06년판매계획(최종)_7월 경영실적_9월 경영실적_GI매원" xfId="1749"/>
    <cellStyle name="_견적공종대비_06년판매계획(최종)_7월 경영실적_9월 경영실적_Sheet1" xfId="1750"/>
    <cellStyle name="_견적공종대비_06년판매계획(최종)_7월 경영실적_9월 경영실적_칼라매원" xfId="1751"/>
    <cellStyle name="_견적공종대비_06년판매계획(최종)_GI매원" xfId="1752"/>
    <cellStyle name="_견적공종대비_06년판매계획(최종)_Sheet1" xfId="1753"/>
    <cellStyle name="_견적공종대비_06년판매계획(최종)_칼라매원" xfId="1754"/>
    <cellStyle name="_견적공종대비_12" xfId="1755"/>
    <cellStyle name="_견적공종대비_2006년 경영계획(1안)" xfId="351"/>
    <cellStyle name="_견적공종대비_2006년 경영계획(1안)_12" xfId="1756"/>
    <cellStyle name="_견적공종대비_2006년 경영계획(1안)_2006년실적" xfId="352"/>
    <cellStyle name="_견적공종대비_2006년 경영계획(1안)_2006년실적_2007년도 경영계획" xfId="353"/>
    <cellStyle name="_견적공종대비_2006년 경영계획(1안)_2006년실적_2007년도 경영계획_GI 수정안" xfId="354"/>
    <cellStyle name="_견적공종대비_2006년 경영계획(1안)_2007년 판매계획(GI)" xfId="355"/>
    <cellStyle name="_견적공종대비_2006년 경영계획(1안)_2007년 판매계획(GI)_2007년도 경영계획" xfId="356"/>
    <cellStyle name="_견적공종대비_2006년 경영계획(1안)_2007년 판매계획(GI)_2007년도 경영계획_GI 수정안" xfId="357"/>
    <cellStyle name="_견적공종대비_2006년 경영계획(1안)_2007년판매계획(영업안)_영업2차확정안_20061103" xfId="358"/>
    <cellStyle name="_견적공종대비_2006년 경영계획(1안)_2007년판매계획(영업안)_영업2차확정안_20061103_2007년도 경영계획" xfId="359"/>
    <cellStyle name="_견적공종대비_2006년 경영계획(1안)_2007년판매계획(영업안)_영업2차확정안_20061103_2007년도 경영계획_GI 수정안" xfId="360"/>
    <cellStyle name="_견적공종대비_2006년 경영계획(1안)_5월 경영실적" xfId="1757"/>
    <cellStyle name="_견적공종대비_2006년 경영계획(1안)_6월 경영실적" xfId="1758"/>
    <cellStyle name="_견적공종대비_2006년 경영계획(1안)_7월 경영실적" xfId="1759"/>
    <cellStyle name="_견적공종대비_2006년 경영계획(1안)_7월 경영실적_9월 경영실적" xfId="1760"/>
    <cellStyle name="_견적공종대비_2006년 경영계획(1안)_7월 경영실적_9월 경영실적_12" xfId="1761"/>
    <cellStyle name="_견적공종대비_2006년 경영계획(1안)_7월 경영실적_9월 경영실적_5월 경영실적" xfId="1762"/>
    <cellStyle name="_견적공종대비_2006년 경영계획(1안)_7월 경영실적_9월 경영실적_6월 경영실적" xfId="1763"/>
    <cellStyle name="_견적공종대비_2006년 경영계획(1안)_7월 경영실적_9월 경영실적_7월 경영실적" xfId="1764"/>
    <cellStyle name="_견적공종대비_2006년 경영계획(1안)_7월 경영실적_9월 경영실적_GI매원" xfId="1765"/>
    <cellStyle name="_견적공종대비_2006년 경영계획(1안)_7월 경영실적_9월 경영실적_Sheet1" xfId="1766"/>
    <cellStyle name="_견적공종대비_2006년 경영계획(1안)_7월 경영실적_9월 경영실적_칼라매원" xfId="1767"/>
    <cellStyle name="_견적공종대비_2006년 경영계획(1안)_GI매원" xfId="1768"/>
    <cellStyle name="_견적공종대비_2006년 경영계획(1안)_Sheet1" xfId="1769"/>
    <cellStyle name="_견적공종대비_2006년 경영계획(1안)_칼라매원" xfId="1770"/>
    <cellStyle name="_견적공종대비_2006년 경영계획(안)" xfId="361"/>
    <cellStyle name="_견적공종대비_2006년 경영계획(안)_12" xfId="1771"/>
    <cellStyle name="_견적공종대비_2006년 경영계획(안)_2006년실적" xfId="362"/>
    <cellStyle name="_견적공종대비_2006년 경영계획(안)_2006년실적_2007년도 경영계획" xfId="363"/>
    <cellStyle name="_견적공종대비_2006년 경영계획(안)_2006년실적_2007년도 경영계획_GI 수정안" xfId="364"/>
    <cellStyle name="_견적공종대비_2006년 경영계획(안)_2007년 판매계획(GI)" xfId="365"/>
    <cellStyle name="_견적공종대비_2006년 경영계획(안)_2007년 판매계획(GI)_2007년도 경영계획" xfId="366"/>
    <cellStyle name="_견적공종대비_2006년 경영계획(안)_2007년 판매계획(GI)_2007년도 경영계획_GI 수정안" xfId="367"/>
    <cellStyle name="_견적공종대비_2006년 경영계획(안)_2007년판매계획(영업안)_영업2차확정안_20061103" xfId="368"/>
    <cellStyle name="_견적공종대비_2006년 경영계획(안)_2007년판매계획(영업안)_영업2차확정안_20061103_2007년도 경영계획" xfId="369"/>
    <cellStyle name="_견적공종대비_2006년 경영계획(안)_2007년판매계획(영업안)_영업2차확정안_20061103_2007년도 경영계획_GI 수정안" xfId="370"/>
    <cellStyle name="_견적공종대비_2006년 경영계획(안)_5월 경영실적" xfId="1772"/>
    <cellStyle name="_견적공종대비_2006년 경영계획(안)_6월 경영실적" xfId="1773"/>
    <cellStyle name="_견적공종대비_2006년 경영계획(안)_7월 경영실적" xfId="1774"/>
    <cellStyle name="_견적공종대비_2006년 경영계획(안)_7월 경영실적_9월 경영실적" xfId="1775"/>
    <cellStyle name="_견적공종대비_2006년 경영계획(안)_7월 경영실적_9월 경영실적_12" xfId="1776"/>
    <cellStyle name="_견적공종대비_2006년 경영계획(안)_7월 경영실적_9월 경영실적_5월 경영실적" xfId="1777"/>
    <cellStyle name="_견적공종대비_2006년 경영계획(안)_7월 경영실적_9월 경영실적_6월 경영실적" xfId="1778"/>
    <cellStyle name="_견적공종대비_2006년 경영계획(안)_7월 경영실적_9월 경영실적_7월 경영실적" xfId="1779"/>
    <cellStyle name="_견적공종대비_2006년 경영계획(안)_7월 경영실적_9월 경영실적_GI매원" xfId="1780"/>
    <cellStyle name="_견적공종대비_2006년 경영계획(안)_7월 경영실적_9월 경영실적_Sheet1" xfId="1781"/>
    <cellStyle name="_견적공종대비_2006년 경영계획(안)_7월 경영실적_9월 경영실적_칼라매원" xfId="1782"/>
    <cellStyle name="_견적공종대비_2006년 경영계획(안)_GI매원" xfId="1783"/>
    <cellStyle name="_견적공종대비_2006년 경영계획(안)_Sheet1" xfId="1784"/>
    <cellStyle name="_견적공종대비_2006년 경영계획(안)_칼라매원" xfId="1785"/>
    <cellStyle name="_견적공종대비_2006년실적" xfId="371"/>
    <cellStyle name="_견적공종대비_2006년실적_2007년도 경영계획" xfId="372"/>
    <cellStyle name="_견적공종대비_2006년실적_2007년도 경영계획_GI 수정안" xfId="373"/>
    <cellStyle name="_견적공종대비_2007년 판매계획(GI)" xfId="374"/>
    <cellStyle name="_견적공종대비_2007년 판매계획(GI)_2007년도 경영계획" xfId="375"/>
    <cellStyle name="_견적공종대비_2007년 판매계획(GI)_2007년도 경영계획_GI 수정안" xfId="376"/>
    <cellStyle name="_견적공종대비_2007년판매계획(영업안)_영업2차확정안_20061103" xfId="377"/>
    <cellStyle name="_견적공종대비_2007년판매계획(영업안)_영업2차확정안_20061103_2007년도 경영계획" xfId="378"/>
    <cellStyle name="_견적공종대비_2007년판매계획(영업안)_영업2차확정안_20061103_2007년도 경영계획_GI 수정안" xfId="379"/>
    <cellStyle name="_견적공종대비_2008년 도급비 지급현황" xfId="4258"/>
    <cellStyle name="_견적공종대비_2008년 도급비 지급현황_2008년 도급비 지급현황" xfId="4257"/>
    <cellStyle name="_견적공종대비_2008년 도급비 지급현황_2008년 도급비 지급현황_2008년 도급비 지급현황" xfId="4256"/>
    <cellStyle name="_견적공종대비_2008년 도급비 지급현황_2008년 도급비 지급현황_2008년 도급비 지급현황_2009년 도급비 지급현황" xfId="4255"/>
    <cellStyle name="_견적공종대비_2008년 도급비 지급현황_2009년 도급비 지급현황" xfId="4254"/>
    <cellStyle name="_견적공종대비_5월 경영실적" xfId="1786"/>
    <cellStyle name="_견적공종대비_6월 경영실적" xfId="1787"/>
    <cellStyle name="_견적공종대비_7월 경영실적" xfId="1788"/>
    <cellStyle name="_견적공종대비_7월 경영실적_9월 경영실적" xfId="1789"/>
    <cellStyle name="_견적공종대비_7월 경영실적_9월 경영실적_12" xfId="1790"/>
    <cellStyle name="_견적공종대비_7월 경영실적_9월 경영실적_5월 경영실적" xfId="1791"/>
    <cellStyle name="_견적공종대비_7월 경영실적_9월 경영실적_6월 경영실적" xfId="1792"/>
    <cellStyle name="_견적공종대비_7월 경영실적_9월 경영실적_7월 경영실적" xfId="1793"/>
    <cellStyle name="_견적공종대비_7월 경영실적_9월 경영실적_GI매원" xfId="1794"/>
    <cellStyle name="_견적공종대비_7월 경영실적_9월 경영실적_Sheet1" xfId="1795"/>
    <cellStyle name="_견적공종대비_7월 경영실적_9월 경영실적_칼라매원" xfId="1796"/>
    <cellStyle name="_견적공종대비_GI매원" xfId="1797"/>
    <cellStyle name="_견적공종대비_Sheet1" xfId="1798"/>
    <cellStyle name="_견적공종대비_칼라매원" xfId="1799"/>
    <cellStyle name="_견적서갑지양식" xfId="380"/>
    <cellStyle name="_견적서갑지양식_06년판매계획(최종)" xfId="381"/>
    <cellStyle name="_견적서갑지양식_06년판매계획(최종)_12" xfId="1800"/>
    <cellStyle name="_견적서갑지양식_06년판매계획(최종)_2006년실적" xfId="382"/>
    <cellStyle name="_견적서갑지양식_06년판매계획(최종)_2006년실적_2007년도 경영계획" xfId="383"/>
    <cellStyle name="_견적서갑지양식_06년판매계획(최종)_2006년실적_2007년도 경영계획_GI 수정안" xfId="384"/>
    <cellStyle name="_견적서갑지양식_06년판매계획(최종)_2007년 판매계획(GI)" xfId="385"/>
    <cellStyle name="_견적서갑지양식_06년판매계획(최종)_2007년 판매계획(GI)_2007년도 경영계획" xfId="386"/>
    <cellStyle name="_견적서갑지양식_06년판매계획(최종)_2007년 판매계획(GI)_2007년도 경영계획_GI 수정안" xfId="387"/>
    <cellStyle name="_견적서갑지양식_06년판매계획(최종)_2007년판매계획(영업안)_영업2차확정안_20061103" xfId="388"/>
    <cellStyle name="_견적서갑지양식_06년판매계획(최종)_2007년판매계획(영업안)_영업2차확정안_20061103_2007년도 경영계획" xfId="389"/>
    <cellStyle name="_견적서갑지양식_06년판매계획(최종)_2007년판매계획(영업안)_영업2차확정안_20061103_2007년도 경영계획_GI 수정안" xfId="390"/>
    <cellStyle name="_견적서갑지양식_06년판매계획(최종)_5월 경영실적" xfId="1801"/>
    <cellStyle name="_견적서갑지양식_06년판매계획(최종)_6월 경영실적" xfId="1802"/>
    <cellStyle name="_견적서갑지양식_06년판매계획(최종)_7월 경영실적" xfId="1803"/>
    <cellStyle name="_견적서갑지양식_06년판매계획(최종)_7월 경영실적_9월 경영실적" xfId="1804"/>
    <cellStyle name="_견적서갑지양식_06년판매계획(최종)_7월 경영실적_9월 경영실적_12" xfId="1805"/>
    <cellStyle name="_견적서갑지양식_06년판매계획(최종)_7월 경영실적_9월 경영실적_5월 경영실적" xfId="1806"/>
    <cellStyle name="_견적서갑지양식_06년판매계획(최종)_7월 경영실적_9월 경영실적_6월 경영실적" xfId="1807"/>
    <cellStyle name="_견적서갑지양식_06년판매계획(최종)_7월 경영실적_9월 경영실적_7월 경영실적" xfId="1808"/>
    <cellStyle name="_견적서갑지양식_06년판매계획(최종)_7월 경영실적_9월 경영실적_GI매원" xfId="1809"/>
    <cellStyle name="_견적서갑지양식_06년판매계획(최종)_7월 경영실적_9월 경영실적_Sheet1" xfId="1810"/>
    <cellStyle name="_견적서갑지양식_06년판매계획(최종)_7월 경영실적_9월 경영실적_칼라매원" xfId="1811"/>
    <cellStyle name="_견적서갑지양식_06년판매계획(최종)_GI매원" xfId="1812"/>
    <cellStyle name="_견적서갑지양식_06년판매계획(최종)_Sheet1" xfId="1813"/>
    <cellStyle name="_견적서갑지양식_06년판매계획(최종)_칼라매원" xfId="1814"/>
    <cellStyle name="_견적서갑지양식_12" xfId="1815"/>
    <cellStyle name="_견적서갑지양식_2006년 경영계획(1안)" xfId="391"/>
    <cellStyle name="_견적서갑지양식_2006년 경영계획(1안)_12" xfId="1816"/>
    <cellStyle name="_견적서갑지양식_2006년 경영계획(1안)_2006년실적" xfId="392"/>
    <cellStyle name="_견적서갑지양식_2006년 경영계획(1안)_2006년실적_2007년도 경영계획" xfId="393"/>
    <cellStyle name="_견적서갑지양식_2006년 경영계획(1안)_2006년실적_2007년도 경영계획_GI 수정안" xfId="394"/>
    <cellStyle name="_견적서갑지양식_2006년 경영계획(1안)_2007년 판매계획(GI)" xfId="395"/>
    <cellStyle name="_견적서갑지양식_2006년 경영계획(1안)_2007년 판매계획(GI)_2007년도 경영계획" xfId="396"/>
    <cellStyle name="_견적서갑지양식_2006년 경영계획(1안)_2007년 판매계획(GI)_2007년도 경영계획_GI 수정안" xfId="397"/>
    <cellStyle name="_견적서갑지양식_2006년 경영계획(1안)_2007년판매계획(영업안)_영업2차확정안_20061103" xfId="398"/>
    <cellStyle name="_견적서갑지양식_2006년 경영계획(1안)_2007년판매계획(영업안)_영업2차확정안_20061103_2007년도 경영계획" xfId="399"/>
    <cellStyle name="_견적서갑지양식_2006년 경영계획(1안)_2007년판매계획(영업안)_영업2차확정안_20061103_2007년도 경영계획_GI 수정안" xfId="400"/>
    <cellStyle name="_견적서갑지양식_2006년 경영계획(1안)_5월 경영실적" xfId="1817"/>
    <cellStyle name="_견적서갑지양식_2006년 경영계획(1안)_6월 경영실적" xfId="1818"/>
    <cellStyle name="_견적서갑지양식_2006년 경영계획(1안)_7월 경영실적" xfId="1819"/>
    <cellStyle name="_견적서갑지양식_2006년 경영계획(1안)_7월 경영실적_9월 경영실적" xfId="1820"/>
    <cellStyle name="_견적서갑지양식_2006년 경영계획(1안)_7월 경영실적_9월 경영실적_12" xfId="1821"/>
    <cellStyle name="_견적서갑지양식_2006년 경영계획(1안)_7월 경영실적_9월 경영실적_5월 경영실적" xfId="1822"/>
    <cellStyle name="_견적서갑지양식_2006년 경영계획(1안)_7월 경영실적_9월 경영실적_6월 경영실적" xfId="1823"/>
    <cellStyle name="_견적서갑지양식_2006년 경영계획(1안)_7월 경영실적_9월 경영실적_7월 경영실적" xfId="1824"/>
    <cellStyle name="_견적서갑지양식_2006년 경영계획(1안)_7월 경영실적_9월 경영실적_GI매원" xfId="1825"/>
    <cellStyle name="_견적서갑지양식_2006년 경영계획(1안)_7월 경영실적_9월 경영실적_Sheet1" xfId="1826"/>
    <cellStyle name="_견적서갑지양식_2006년 경영계획(1안)_7월 경영실적_9월 경영실적_칼라매원" xfId="1827"/>
    <cellStyle name="_견적서갑지양식_2006년 경영계획(1안)_GI매원" xfId="1828"/>
    <cellStyle name="_견적서갑지양식_2006년 경영계획(1안)_Sheet1" xfId="1829"/>
    <cellStyle name="_견적서갑지양식_2006년 경영계획(1안)_칼라매원" xfId="1830"/>
    <cellStyle name="_견적서갑지양식_2006년 경영계획(안)" xfId="401"/>
    <cellStyle name="_견적서갑지양식_2006년 경영계획(안)_12" xfId="1831"/>
    <cellStyle name="_견적서갑지양식_2006년 경영계획(안)_2006년실적" xfId="402"/>
    <cellStyle name="_견적서갑지양식_2006년 경영계획(안)_2006년실적_2007년도 경영계획" xfId="403"/>
    <cellStyle name="_견적서갑지양식_2006년 경영계획(안)_2006년실적_2007년도 경영계획_GI 수정안" xfId="404"/>
    <cellStyle name="_견적서갑지양식_2006년 경영계획(안)_2007년 판매계획(GI)" xfId="405"/>
    <cellStyle name="_견적서갑지양식_2006년 경영계획(안)_2007년 판매계획(GI)_2007년도 경영계획" xfId="406"/>
    <cellStyle name="_견적서갑지양식_2006년 경영계획(안)_2007년 판매계획(GI)_2007년도 경영계획_GI 수정안" xfId="407"/>
    <cellStyle name="_견적서갑지양식_2006년 경영계획(안)_2007년판매계획(영업안)_영업2차확정안_20061103" xfId="408"/>
    <cellStyle name="_견적서갑지양식_2006년 경영계획(안)_2007년판매계획(영업안)_영업2차확정안_20061103_2007년도 경영계획" xfId="409"/>
    <cellStyle name="_견적서갑지양식_2006년 경영계획(안)_2007년판매계획(영업안)_영업2차확정안_20061103_2007년도 경영계획_GI 수정안" xfId="410"/>
    <cellStyle name="_견적서갑지양식_2006년 경영계획(안)_5월 경영실적" xfId="1832"/>
    <cellStyle name="_견적서갑지양식_2006년 경영계획(안)_6월 경영실적" xfId="1833"/>
    <cellStyle name="_견적서갑지양식_2006년 경영계획(안)_7월 경영실적" xfId="1834"/>
    <cellStyle name="_견적서갑지양식_2006년 경영계획(안)_7월 경영실적_9월 경영실적" xfId="1835"/>
    <cellStyle name="_견적서갑지양식_2006년 경영계획(안)_7월 경영실적_9월 경영실적_12" xfId="1836"/>
    <cellStyle name="_견적서갑지양식_2006년 경영계획(안)_7월 경영실적_9월 경영실적_5월 경영실적" xfId="1837"/>
    <cellStyle name="_견적서갑지양식_2006년 경영계획(안)_7월 경영실적_9월 경영실적_6월 경영실적" xfId="1838"/>
    <cellStyle name="_견적서갑지양식_2006년 경영계획(안)_7월 경영실적_9월 경영실적_7월 경영실적" xfId="1839"/>
    <cellStyle name="_견적서갑지양식_2006년 경영계획(안)_7월 경영실적_9월 경영실적_GI매원" xfId="1840"/>
    <cellStyle name="_견적서갑지양식_2006년 경영계획(안)_7월 경영실적_9월 경영실적_Sheet1" xfId="1841"/>
    <cellStyle name="_견적서갑지양식_2006년 경영계획(안)_7월 경영실적_9월 경영실적_칼라매원" xfId="1842"/>
    <cellStyle name="_견적서갑지양식_2006년 경영계획(안)_GI매원" xfId="1843"/>
    <cellStyle name="_견적서갑지양식_2006년 경영계획(안)_Sheet1" xfId="1844"/>
    <cellStyle name="_견적서갑지양식_2006년 경영계획(안)_칼라매원" xfId="1845"/>
    <cellStyle name="_견적서갑지양식_2006년실적" xfId="411"/>
    <cellStyle name="_견적서갑지양식_2006년실적_2007년도 경영계획" xfId="412"/>
    <cellStyle name="_견적서갑지양식_2006년실적_2007년도 경영계획_GI 수정안" xfId="413"/>
    <cellStyle name="_견적서갑지양식_2007년 판매계획(GI)" xfId="414"/>
    <cellStyle name="_견적서갑지양식_2007년 판매계획(GI)_2007년도 경영계획" xfId="415"/>
    <cellStyle name="_견적서갑지양식_2007년 판매계획(GI)_2007년도 경영계획_GI 수정안" xfId="416"/>
    <cellStyle name="_견적서갑지양식_2007년판매계획(영업안)_영업2차확정안_20061103" xfId="417"/>
    <cellStyle name="_견적서갑지양식_2007년판매계획(영업안)_영업2차확정안_20061103_2007년도 경영계획" xfId="418"/>
    <cellStyle name="_견적서갑지양식_2007년판매계획(영업안)_영업2차확정안_20061103_2007년도 경영계획_GI 수정안" xfId="419"/>
    <cellStyle name="_견적서갑지양식_2008년 도급비 지급현황" xfId="4253"/>
    <cellStyle name="_견적서갑지양식_2008년 도급비 지급현황_2008년 도급비 지급현황" xfId="4252"/>
    <cellStyle name="_견적서갑지양식_2008년 도급비 지급현황_2008년 도급비 지급현황_2008년 도급비 지급현황" xfId="4251"/>
    <cellStyle name="_견적서갑지양식_2008년 도급비 지급현황_2008년 도급비 지급현황_2008년 도급비 지급현황_2009년 도급비 지급현황" xfId="4250"/>
    <cellStyle name="_견적서갑지양식_2008년 도급비 지급현황_2009년 도급비 지급현황" xfId="4249"/>
    <cellStyle name="_견적서갑지양식_5월 경영실적" xfId="1846"/>
    <cellStyle name="_견적서갑지양식_6월 경영실적" xfId="1847"/>
    <cellStyle name="_견적서갑지양식_7월 경영실적" xfId="1848"/>
    <cellStyle name="_견적서갑지양식_7월 경영실적_9월 경영실적" xfId="1849"/>
    <cellStyle name="_견적서갑지양식_7월 경영실적_9월 경영실적_12" xfId="1850"/>
    <cellStyle name="_견적서갑지양식_7월 경영실적_9월 경영실적_5월 경영실적" xfId="1851"/>
    <cellStyle name="_견적서갑지양식_7월 경영실적_9월 경영실적_6월 경영실적" xfId="1852"/>
    <cellStyle name="_견적서갑지양식_7월 경영실적_9월 경영실적_7월 경영실적" xfId="1853"/>
    <cellStyle name="_견적서갑지양식_7월 경영실적_9월 경영실적_GI매원" xfId="1854"/>
    <cellStyle name="_견적서갑지양식_7월 경영실적_9월 경영실적_Sheet1" xfId="1855"/>
    <cellStyle name="_견적서갑지양식_7월 경영실적_9월 경영실적_칼라매원" xfId="1856"/>
    <cellStyle name="_견적서갑지양식_GI매원" xfId="1857"/>
    <cellStyle name="_견적서갑지양식_Sheet1" xfId="1858"/>
    <cellStyle name="_견적서갑지양식_칼라매원" xfId="1859"/>
    <cellStyle name="_견적서양식" xfId="420"/>
    <cellStyle name="_고가차도산출서" xfId="421"/>
    <cellStyle name="_고려-수원미네시티(작업)" xfId="422"/>
    <cellStyle name="_공량단가산출서" xfId="423"/>
    <cellStyle name="_공량단가산출서_06년판매계획(최종)" xfId="424"/>
    <cellStyle name="_공량단가산출서_06년판매계획(최종)_12" xfId="1860"/>
    <cellStyle name="_공량단가산출서_06년판매계획(최종)_2006년실적" xfId="425"/>
    <cellStyle name="_공량단가산출서_06년판매계획(최종)_2006년실적_2007년도 경영계획" xfId="426"/>
    <cellStyle name="_공량단가산출서_06년판매계획(최종)_2006년실적_2007년도 경영계획_GI 수정안" xfId="427"/>
    <cellStyle name="_공량단가산출서_06년판매계획(최종)_2007년 판매계획(GI)" xfId="428"/>
    <cellStyle name="_공량단가산출서_06년판매계획(최종)_2007년 판매계획(GI)_2007년도 경영계획" xfId="429"/>
    <cellStyle name="_공량단가산출서_06년판매계획(최종)_2007년 판매계획(GI)_2007년도 경영계획_GI 수정안" xfId="430"/>
    <cellStyle name="_공량단가산출서_06년판매계획(최종)_2007년판매계획(영업안)_영업2차확정안_20061103" xfId="431"/>
    <cellStyle name="_공량단가산출서_06년판매계획(최종)_2007년판매계획(영업안)_영업2차확정안_20061103_2007년도 경영계획" xfId="432"/>
    <cellStyle name="_공량단가산출서_06년판매계획(최종)_2007년판매계획(영업안)_영업2차확정안_20061103_2007년도 경영계획_GI 수정안" xfId="433"/>
    <cellStyle name="_공량단가산출서_06년판매계획(최종)_5월 경영실적" xfId="1861"/>
    <cellStyle name="_공량단가산출서_06년판매계획(최종)_6월 경영실적" xfId="1862"/>
    <cellStyle name="_공량단가산출서_06년판매계획(최종)_7월 경영실적" xfId="1863"/>
    <cellStyle name="_공량단가산출서_06년판매계획(최종)_7월 경영실적_9월 경영실적" xfId="1864"/>
    <cellStyle name="_공량단가산출서_06년판매계획(최종)_7월 경영실적_9월 경영실적_12" xfId="1865"/>
    <cellStyle name="_공량단가산출서_06년판매계획(최종)_7월 경영실적_9월 경영실적_5월 경영실적" xfId="1866"/>
    <cellStyle name="_공량단가산출서_06년판매계획(최종)_7월 경영실적_9월 경영실적_6월 경영실적" xfId="1867"/>
    <cellStyle name="_공량단가산출서_06년판매계획(최종)_7월 경영실적_9월 경영실적_7월 경영실적" xfId="1868"/>
    <cellStyle name="_공량단가산출서_06년판매계획(최종)_7월 경영실적_9월 경영실적_GI매원" xfId="1869"/>
    <cellStyle name="_공량단가산출서_06년판매계획(최종)_7월 경영실적_9월 경영실적_Sheet1" xfId="1870"/>
    <cellStyle name="_공량단가산출서_06년판매계획(최종)_7월 경영실적_9월 경영실적_칼라매원" xfId="1871"/>
    <cellStyle name="_공량단가산출서_06년판매계획(최종)_GI매원" xfId="1872"/>
    <cellStyle name="_공량단가산출서_06년판매계획(최종)_Sheet1" xfId="1873"/>
    <cellStyle name="_공량단가산출서_06년판매계획(최종)_칼라매원" xfId="1874"/>
    <cellStyle name="_공량단가산출서_12" xfId="1875"/>
    <cellStyle name="_공량단가산출서_2006년 경영계획(1안)" xfId="434"/>
    <cellStyle name="_공량단가산출서_2006년 경영계획(1안)_12" xfId="1876"/>
    <cellStyle name="_공량단가산출서_2006년 경영계획(1안)_2006년실적" xfId="435"/>
    <cellStyle name="_공량단가산출서_2006년 경영계획(1안)_2006년실적_2007년도 경영계획" xfId="436"/>
    <cellStyle name="_공량단가산출서_2006년 경영계획(1안)_2006년실적_2007년도 경영계획_GI 수정안" xfId="437"/>
    <cellStyle name="_공량단가산출서_2006년 경영계획(1안)_2007년 판매계획(GI)" xfId="438"/>
    <cellStyle name="_공량단가산출서_2006년 경영계획(1안)_2007년 판매계획(GI)_2007년도 경영계획" xfId="439"/>
    <cellStyle name="_공량단가산출서_2006년 경영계획(1안)_2007년 판매계획(GI)_2007년도 경영계획_GI 수정안" xfId="440"/>
    <cellStyle name="_공량단가산출서_2006년 경영계획(1안)_2007년판매계획(영업안)_영업2차확정안_20061103" xfId="441"/>
    <cellStyle name="_공량단가산출서_2006년 경영계획(1안)_2007년판매계획(영업안)_영업2차확정안_20061103_2007년도 경영계획" xfId="442"/>
    <cellStyle name="_공량단가산출서_2006년 경영계획(1안)_2007년판매계획(영업안)_영업2차확정안_20061103_2007년도 경영계획_GI 수정안" xfId="443"/>
    <cellStyle name="_공량단가산출서_2006년 경영계획(1안)_5월 경영실적" xfId="1877"/>
    <cellStyle name="_공량단가산출서_2006년 경영계획(1안)_6월 경영실적" xfId="1878"/>
    <cellStyle name="_공량단가산출서_2006년 경영계획(1안)_7월 경영실적" xfId="1879"/>
    <cellStyle name="_공량단가산출서_2006년 경영계획(1안)_7월 경영실적_9월 경영실적" xfId="1880"/>
    <cellStyle name="_공량단가산출서_2006년 경영계획(1안)_7월 경영실적_9월 경영실적_12" xfId="1881"/>
    <cellStyle name="_공량단가산출서_2006년 경영계획(1안)_7월 경영실적_9월 경영실적_5월 경영실적" xfId="1882"/>
    <cellStyle name="_공량단가산출서_2006년 경영계획(1안)_7월 경영실적_9월 경영실적_6월 경영실적" xfId="1883"/>
    <cellStyle name="_공량단가산출서_2006년 경영계획(1안)_7월 경영실적_9월 경영실적_7월 경영실적" xfId="1884"/>
    <cellStyle name="_공량단가산출서_2006년 경영계획(1안)_7월 경영실적_9월 경영실적_GI매원" xfId="1885"/>
    <cellStyle name="_공량단가산출서_2006년 경영계획(1안)_7월 경영실적_9월 경영실적_Sheet1" xfId="1886"/>
    <cellStyle name="_공량단가산출서_2006년 경영계획(1안)_7월 경영실적_9월 경영실적_칼라매원" xfId="1887"/>
    <cellStyle name="_공량단가산출서_2006년 경영계획(1안)_GI매원" xfId="1888"/>
    <cellStyle name="_공량단가산출서_2006년 경영계획(1안)_Sheet1" xfId="1889"/>
    <cellStyle name="_공량단가산출서_2006년 경영계획(1안)_칼라매원" xfId="1890"/>
    <cellStyle name="_공량단가산출서_2006년 경영계획(안)" xfId="444"/>
    <cellStyle name="_공량단가산출서_2006년 경영계획(안)_12" xfId="1891"/>
    <cellStyle name="_공량단가산출서_2006년 경영계획(안)_2006년실적" xfId="445"/>
    <cellStyle name="_공량단가산출서_2006년 경영계획(안)_2006년실적_2007년도 경영계획" xfId="446"/>
    <cellStyle name="_공량단가산출서_2006년 경영계획(안)_2006년실적_2007년도 경영계획_GI 수정안" xfId="447"/>
    <cellStyle name="_공량단가산출서_2006년 경영계획(안)_2007년 판매계획(GI)" xfId="448"/>
    <cellStyle name="_공량단가산출서_2006년 경영계획(안)_2007년 판매계획(GI)_2007년도 경영계획" xfId="449"/>
    <cellStyle name="_공량단가산출서_2006년 경영계획(안)_2007년 판매계획(GI)_2007년도 경영계획_GI 수정안" xfId="450"/>
    <cellStyle name="_공량단가산출서_2006년 경영계획(안)_2007년판매계획(영업안)_영업2차확정안_20061103" xfId="451"/>
    <cellStyle name="_공량단가산출서_2006년 경영계획(안)_2007년판매계획(영업안)_영업2차확정안_20061103_2007년도 경영계획" xfId="452"/>
    <cellStyle name="_공량단가산출서_2006년 경영계획(안)_2007년판매계획(영업안)_영업2차확정안_20061103_2007년도 경영계획_GI 수정안" xfId="453"/>
    <cellStyle name="_공량단가산출서_2006년 경영계획(안)_5월 경영실적" xfId="1892"/>
    <cellStyle name="_공량단가산출서_2006년 경영계획(안)_6월 경영실적" xfId="1893"/>
    <cellStyle name="_공량단가산출서_2006년 경영계획(안)_7월 경영실적" xfId="1894"/>
    <cellStyle name="_공량단가산출서_2006년 경영계획(안)_7월 경영실적_9월 경영실적" xfId="1895"/>
    <cellStyle name="_공량단가산출서_2006년 경영계획(안)_7월 경영실적_9월 경영실적_12" xfId="1896"/>
    <cellStyle name="_공량단가산출서_2006년 경영계획(안)_7월 경영실적_9월 경영실적_5월 경영실적" xfId="1897"/>
    <cellStyle name="_공량단가산출서_2006년 경영계획(안)_7월 경영실적_9월 경영실적_6월 경영실적" xfId="1898"/>
    <cellStyle name="_공량단가산출서_2006년 경영계획(안)_7월 경영실적_9월 경영실적_7월 경영실적" xfId="1899"/>
    <cellStyle name="_공량단가산출서_2006년 경영계획(안)_7월 경영실적_9월 경영실적_GI매원" xfId="1900"/>
    <cellStyle name="_공량단가산출서_2006년 경영계획(안)_7월 경영실적_9월 경영실적_Sheet1" xfId="1901"/>
    <cellStyle name="_공량단가산출서_2006년 경영계획(안)_7월 경영실적_9월 경영실적_칼라매원" xfId="1902"/>
    <cellStyle name="_공량단가산출서_2006년 경영계획(안)_GI매원" xfId="1903"/>
    <cellStyle name="_공량단가산출서_2006년 경영계획(안)_Sheet1" xfId="1904"/>
    <cellStyle name="_공량단가산출서_2006년 경영계획(안)_칼라매원" xfId="1905"/>
    <cellStyle name="_공량단가산출서_2006년실적" xfId="454"/>
    <cellStyle name="_공량단가산출서_2006년실적_2007년도 경영계획" xfId="455"/>
    <cellStyle name="_공량단가산출서_2006년실적_2007년도 경영계획_GI 수정안" xfId="456"/>
    <cellStyle name="_공량단가산출서_2007년 판매계획(GI)" xfId="457"/>
    <cellStyle name="_공량단가산출서_2007년 판매계획(GI)_2007년도 경영계획" xfId="458"/>
    <cellStyle name="_공량단가산출서_2007년 판매계획(GI)_2007년도 경영계획_GI 수정안" xfId="459"/>
    <cellStyle name="_공량단가산출서_2007년판매계획(영업안)_영업2차확정안_20061103" xfId="460"/>
    <cellStyle name="_공량단가산출서_2007년판매계획(영업안)_영업2차확정안_20061103_2007년도 경영계획" xfId="461"/>
    <cellStyle name="_공량단가산출서_2007년판매계획(영업안)_영업2차확정안_20061103_2007년도 경영계획_GI 수정안" xfId="462"/>
    <cellStyle name="_공량단가산출서_2008년 도급비 지급현황" xfId="4248"/>
    <cellStyle name="_공량단가산출서_2008년 도급비 지급현황_2008년 도급비 지급현황" xfId="4242"/>
    <cellStyle name="_공량단가산출서_2008년 도급비 지급현황_2008년 도급비 지급현황_2008년 도급비 지급현황" xfId="4241"/>
    <cellStyle name="_공량단가산출서_2008년 도급비 지급현황_2008년 도급비 지급현황_2008년 도급비 지급현황_2009년 도급비 지급현황" xfId="4240"/>
    <cellStyle name="_공량단가산출서_2008년 도급비 지급현황_2009년 도급비 지급현황" xfId="4239"/>
    <cellStyle name="_공량단가산출서_5월 경영실적" xfId="1906"/>
    <cellStyle name="_공량단가산출서_6월 경영실적" xfId="1907"/>
    <cellStyle name="_공량단가산출서_7월 경영실적" xfId="1908"/>
    <cellStyle name="_공량단가산출서_7월 경영실적_9월 경영실적" xfId="1909"/>
    <cellStyle name="_공량단가산출서_7월 경영실적_9월 경영실적_12" xfId="1910"/>
    <cellStyle name="_공량단가산출서_7월 경영실적_9월 경영실적_5월 경영실적" xfId="1911"/>
    <cellStyle name="_공량단가산출서_7월 경영실적_9월 경영실적_6월 경영실적" xfId="1912"/>
    <cellStyle name="_공량단가산출서_7월 경영실적_9월 경영실적_7월 경영실적" xfId="1913"/>
    <cellStyle name="_공량단가산출서_7월 경영실적_9월 경영실적_GI매원" xfId="1914"/>
    <cellStyle name="_공량단가산출서_7월 경영실적_9월 경영실적_Sheet1" xfId="1915"/>
    <cellStyle name="_공량단가산출서_7월 경영실적_9월 경영실적_칼라매원" xfId="1916"/>
    <cellStyle name="_공량단가산출서_GI매원" xfId="1917"/>
    <cellStyle name="_공량단가산출서_Sheet1" xfId="1918"/>
    <cellStyle name="_공량단가산출서_칼라매원" xfId="1919"/>
    <cellStyle name="_공량단가산출서r1" xfId="463"/>
    <cellStyle name="_공량단가산출서r1_06년판매계획(최종)" xfId="464"/>
    <cellStyle name="_공량단가산출서r1_06년판매계획(최종)_12" xfId="1920"/>
    <cellStyle name="_공량단가산출서r1_06년판매계획(최종)_2006년실적" xfId="465"/>
    <cellStyle name="_공량단가산출서r1_06년판매계획(최종)_2006년실적_2007년도 경영계획" xfId="466"/>
    <cellStyle name="_공량단가산출서r1_06년판매계획(최종)_2006년실적_2007년도 경영계획_GI 수정안" xfId="467"/>
    <cellStyle name="_공량단가산출서r1_06년판매계획(최종)_2007년 판매계획(GI)" xfId="468"/>
    <cellStyle name="_공량단가산출서r1_06년판매계획(최종)_2007년 판매계획(GI)_2007년도 경영계획" xfId="469"/>
    <cellStyle name="_공량단가산출서r1_06년판매계획(최종)_2007년 판매계획(GI)_2007년도 경영계획_GI 수정안" xfId="470"/>
    <cellStyle name="_공량단가산출서r1_06년판매계획(최종)_2007년판매계획(영업안)_영업2차확정안_20061103" xfId="471"/>
    <cellStyle name="_공량단가산출서r1_06년판매계획(최종)_2007년판매계획(영업안)_영업2차확정안_20061103_2007년도 경영계획" xfId="472"/>
    <cellStyle name="_공량단가산출서r1_06년판매계획(최종)_2007년판매계획(영업안)_영업2차확정안_20061103_2007년도 경영계획_GI 수정안" xfId="473"/>
    <cellStyle name="_공량단가산출서r1_06년판매계획(최종)_5월 경영실적" xfId="1921"/>
    <cellStyle name="_공량단가산출서r1_06년판매계획(최종)_6월 경영실적" xfId="1922"/>
    <cellStyle name="_공량단가산출서r1_06년판매계획(최종)_7월 경영실적" xfId="1923"/>
    <cellStyle name="_공량단가산출서r1_06년판매계획(최종)_7월 경영실적_9월 경영실적" xfId="1924"/>
    <cellStyle name="_공량단가산출서r1_06년판매계획(최종)_7월 경영실적_9월 경영실적_12" xfId="1925"/>
    <cellStyle name="_공량단가산출서r1_06년판매계획(최종)_7월 경영실적_9월 경영실적_5월 경영실적" xfId="1926"/>
    <cellStyle name="_공량단가산출서r1_06년판매계획(최종)_7월 경영실적_9월 경영실적_6월 경영실적" xfId="1927"/>
    <cellStyle name="_공량단가산출서r1_06년판매계획(최종)_7월 경영실적_9월 경영실적_7월 경영실적" xfId="1928"/>
    <cellStyle name="_공량단가산출서r1_06년판매계획(최종)_7월 경영실적_9월 경영실적_GI매원" xfId="1929"/>
    <cellStyle name="_공량단가산출서r1_06년판매계획(최종)_7월 경영실적_9월 경영실적_Sheet1" xfId="1930"/>
    <cellStyle name="_공량단가산출서r1_06년판매계획(최종)_7월 경영실적_9월 경영실적_칼라매원" xfId="1931"/>
    <cellStyle name="_공량단가산출서r1_06년판매계획(최종)_GI매원" xfId="1932"/>
    <cellStyle name="_공량단가산출서r1_06년판매계획(최종)_Sheet1" xfId="1933"/>
    <cellStyle name="_공량단가산출서r1_06년판매계획(최종)_칼라매원" xfId="1934"/>
    <cellStyle name="_공량단가산출서r1_12" xfId="1935"/>
    <cellStyle name="_공량단가산출서r1_2006년 경영계획(1안)" xfId="474"/>
    <cellStyle name="_공량단가산출서r1_2006년 경영계획(1안)_12" xfId="1936"/>
    <cellStyle name="_공량단가산출서r1_2006년 경영계획(1안)_2006년실적" xfId="475"/>
    <cellStyle name="_공량단가산출서r1_2006년 경영계획(1안)_2006년실적_2007년도 경영계획" xfId="476"/>
    <cellStyle name="_공량단가산출서r1_2006년 경영계획(1안)_2006년실적_2007년도 경영계획_GI 수정안" xfId="477"/>
    <cellStyle name="_공량단가산출서r1_2006년 경영계획(1안)_2007년 판매계획(GI)" xfId="478"/>
    <cellStyle name="_공량단가산출서r1_2006년 경영계획(1안)_2007년 판매계획(GI)_2007년도 경영계획" xfId="479"/>
    <cellStyle name="_공량단가산출서r1_2006년 경영계획(1안)_2007년 판매계획(GI)_2007년도 경영계획_GI 수정안" xfId="480"/>
    <cellStyle name="_공량단가산출서r1_2006년 경영계획(1안)_2007년판매계획(영업안)_영업2차확정안_20061103" xfId="481"/>
    <cellStyle name="_공량단가산출서r1_2006년 경영계획(1안)_2007년판매계획(영업안)_영업2차확정안_20061103_2007년도 경영계획" xfId="482"/>
    <cellStyle name="_공량단가산출서r1_2006년 경영계획(1안)_2007년판매계획(영업안)_영업2차확정안_20061103_2007년도 경영계획_GI 수정안" xfId="483"/>
    <cellStyle name="_공량단가산출서r1_2006년 경영계획(1안)_5월 경영실적" xfId="1937"/>
    <cellStyle name="_공량단가산출서r1_2006년 경영계획(1안)_6월 경영실적" xfId="1938"/>
    <cellStyle name="_공량단가산출서r1_2006년 경영계획(1안)_7월 경영실적" xfId="1939"/>
    <cellStyle name="_공량단가산출서r1_2006년 경영계획(1안)_7월 경영실적_9월 경영실적" xfId="1940"/>
    <cellStyle name="_공량단가산출서r1_2006년 경영계획(1안)_7월 경영실적_9월 경영실적_12" xfId="1941"/>
    <cellStyle name="_공량단가산출서r1_2006년 경영계획(1안)_7월 경영실적_9월 경영실적_5월 경영실적" xfId="1942"/>
    <cellStyle name="_공량단가산출서r1_2006년 경영계획(1안)_7월 경영실적_9월 경영실적_6월 경영실적" xfId="1943"/>
    <cellStyle name="_공량단가산출서r1_2006년 경영계획(1안)_7월 경영실적_9월 경영실적_7월 경영실적" xfId="1944"/>
    <cellStyle name="_공량단가산출서r1_2006년 경영계획(1안)_7월 경영실적_9월 경영실적_GI매원" xfId="1945"/>
    <cellStyle name="_공량단가산출서r1_2006년 경영계획(1안)_7월 경영실적_9월 경영실적_Sheet1" xfId="1946"/>
    <cellStyle name="_공량단가산출서r1_2006년 경영계획(1안)_7월 경영실적_9월 경영실적_칼라매원" xfId="1947"/>
    <cellStyle name="_공량단가산출서r1_2006년 경영계획(1안)_GI매원" xfId="1948"/>
    <cellStyle name="_공량단가산출서r1_2006년 경영계획(1안)_Sheet1" xfId="1949"/>
    <cellStyle name="_공량단가산출서r1_2006년 경영계획(1안)_칼라매원" xfId="1950"/>
    <cellStyle name="_공량단가산출서r1_2006년 경영계획(안)" xfId="484"/>
    <cellStyle name="_공량단가산출서r1_2006년 경영계획(안)_12" xfId="1951"/>
    <cellStyle name="_공량단가산출서r1_2006년 경영계획(안)_2006년실적" xfId="485"/>
    <cellStyle name="_공량단가산출서r1_2006년 경영계획(안)_2006년실적_2007년도 경영계획" xfId="486"/>
    <cellStyle name="_공량단가산출서r1_2006년 경영계획(안)_2006년실적_2007년도 경영계획_GI 수정안" xfId="487"/>
    <cellStyle name="_공량단가산출서r1_2006년 경영계획(안)_2007년 판매계획(GI)" xfId="488"/>
    <cellStyle name="_공량단가산출서r1_2006년 경영계획(안)_2007년 판매계획(GI)_2007년도 경영계획" xfId="489"/>
    <cellStyle name="_공량단가산출서r1_2006년 경영계획(안)_2007년 판매계획(GI)_2007년도 경영계획_GI 수정안" xfId="490"/>
    <cellStyle name="_공량단가산출서r1_2006년 경영계획(안)_2007년판매계획(영업안)_영업2차확정안_20061103" xfId="491"/>
    <cellStyle name="_공량단가산출서r1_2006년 경영계획(안)_2007년판매계획(영업안)_영업2차확정안_20061103_2007년도 경영계획" xfId="492"/>
    <cellStyle name="_공량단가산출서r1_2006년 경영계획(안)_2007년판매계획(영업안)_영업2차확정안_20061103_2007년도 경영계획_GI 수정안" xfId="493"/>
    <cellStyle name="_공량단가산출서r1_2006년 경영계획(안)_5월 경영실적" xfId="1952"/>
    <cellStyle name="_공량단가산출서r1_2006년 경영계획(안)_6월 경영실적" xfId="1953"/>
    <cellStyle name="_공량단가산출서r1_2006년 경영계획(안)_7월 경영실적" xfId="1954"/>
    <cellStyle name="_공량단가산출서r1_2006년 경영계획(안)_7월 경영실적_9월 경영실적" xfId="1955"/>
    <cellStyle name="_공량단가산출서r1_2006년 경영계획(안)_7월 경영실적_9월 경영실적_12" xfId="1956"/>
    <cellStyle name="_공량단가산출서r1_2006년 경영계획(안)_7월 경영실적_9월 경영실적_5월 경영실적" xfId="1957"/>
    <cellStyle name="_공량단가산출서r1_2006년 경영계획(안)_7월 경영실적_9월 경영실적_6월 경영실적" xfId="1958"/>
    <cellStyle name="_공량단가산출서r1_2006년 경영계획(안)_7월 경영실적_9월 경영실적_7월 경영실적" xfId="1959"/>
    <cellStyle name="_공량단가산출서r1_2006년 경영계획(안)_7월 경영실적_9월 경영실적_GI매원" xfId="1960"/>
    <cellStyle name="_공량단가산출서r1_2006년 경영계획(안)_7월 경영실적_9월 경영실적_Sheet1" xfId="1961"/>
    <cellStyle name="_공량단가산출서r1_2006년 경영계획(안)_7월 경영실적_9월 경영실적_칼라매원" xfId="1962"/>
    <cellStyle name="_공량단가산출서r1_2006년 경영계획(안)_GI매원" xfId="1963"/>
    <cellStyle name="_공량단가산출서r1_2006년 경영계획(안)_Sheet1" xfId="1964"/>
    <cellStyle name="_공량단가산출서r1_2006년 경영계획(안)_칼라매원" xfId="1965"/>
    <cellStyle name="_공량단가산출서r1_2006년실적" xfId="494"/>
    <cellStyle name="_공량단가산출서r1_2006년실적_2007년도 경영계획" xfId="495"/>
    <cellStyle name="_공량단가산출서r1_2006년실적_2007년도 경영계획_GI 수정안" xfId="496"/>
    <cellStyle name="_공량단가산출서r1_2007년 판매계획(GI)" xfId="497"/>
    <cellStyle name="_공량단가산출서r1_2007년 판매계획(GI)_2007년도 경영계획" xfId="498"/>
    <cellStyle name="_공량단가산출서r1_2007년 판매계획(GI)_2007년도 경영계획_GI 수정안" xfId="499"/>
    <cellStyle name="_공량단가산출서r1_2007년판매계획(영업안)_영업2차확정안_20061103" xfId="500"/>
    <cellStyle name="_공량단가산출서r1_2007년판매계획(영업안)_영업2차확정안_20061103_2007년도 경영계획" xfId="501"/>
    <cellStyle name="_공량단가산출서r1_2007년판매계획(영업안)_영업2차확정안_20061103_2007년도 경영계획_GI 수정안" xfId="502"/>
    <cellStyle name="_공량단가산출서r1_2008년 도급비 지급현황" xfId="4238"/>
    <cellStyle name="_공량단가산출서r1_2008년 도급비 지급현황_2008년 도급비 지급현황" xfId="4237"/>
    <cellStyle name="_공량단가산출서r1_2008년 도급비 지급현황_2008년 도급비 지급현황_2008년 도급비 지급현황" xfId="4236"/>
    <cellStyle name="_공량단가산출서r1_2008년 도급비 지급현황_2008년 도급비 지급현황_2008년 도급비 지급현황_2009년 도급비 지급현황" xfId="4235"/>
    <cellStyle name="_공량단가산출서r1_2008년 도급비 지급현황_2009년 도급비 지급현황" xfId="4234"/>
    <cellStyle name="_공량단가산출서r1_5월 경영실적" xfId="1966"/>
    <cellStyle name="_공량단가산출서r1_6월 경영실적" xfId="1967"/>
    <cellStyle name="_공량단가산출서r1_7월 경영실적" xfId="1968"/>
    <cellStyle name="_공량단가산출서r1_7월 경영실적_9월 경영실적" xfId="1969"/>
    <cellStyle name="_공량단가산출서r1_7월 경영실적_9월 경영실적_12" xfId="1970"/>
    <cellStyle name="_공량단가산출서r1_7월 경영실적_9월 경영실적_5월 경영실적" xfId="1971"/>
    <cellStyle name="_공량단가산출서r1_7월 경영실적_9월 경영실적_6월 경영실적" xfId="1972"/>
    <cellStyle name="_공량단가산출서r1_7월 경영실적_9월 경영실적_7월 경영실적" xfId="1973"/>
    <cellStyle name="_공량단가산출서r1_7월 경영실적_9월 경영실적_GI매원" xfId="1974"/>
    <cellStyle name="_공량단가산출서r1_7월 경영실적_9월 경영실적_Sheet1" xfId="1975"/>
    <cellStyle name="_공량단가산출서r1_7월 경영실적_9월 경영실적_칼라매원" xfId="1976"/>
    <cellStyle name="_공량단가산출서r1_GI매원" xfId="1977"/>
    <cellStyle name="_공량단가산출서r1_Sheet1" xfId="1978"/>
    <cellStyle name="_공량단가산출서r1_칼라매원" xfId="1979"/>
    <cellStyle name="_단가표" xfId="503"/>
    <cellStyle name="_단가표_06년판매계획(최종)" xfId="504"/>
    <cellStyle name="_단가표_06년판매계획(최종)_12" xfId="1980"/>
    <cellStyle name="_단가표_06년판매계획(최종)_2006년실적" xfId="505"/>
    <cellStyle name="_단가표_06년판매계획(최종)_2006년실적_2007년도 경영계획" xfId="506"/>
    <cellStyle name="_단가표_06년판매계획(최종)_2006년실적_2007년도 경영계획_GI 수정안" xfId="507"/>
    <cellStyle name="_단가표_06년판매계획(최종)_2007년 판매계획(GI)" xfId="508"/>
    <cellStyle name="_단가표_06년판매계획(최종)_2007년 판매계획(GI)_2007년도 경영계획" xfId="509"/>
    <cellStyle name="_단가표_06년판매계획(최종)_2007년 판매계획(GI)_2007년도 경영계획_GI 수정안" xfId="510"/>
    <cellStyle name="_단가표_06년판매계획(최종)_2007년판매계획(영업안)_영업2차확정안_20061103" xfId="511"/>
    <cellStyle name="_단가표_06년판매계획(최종)_2007년판매계획(영업안)_영업2차확정안_20061103_2007년도 경영계획" xfId="512"/>
    <cellStyle name="_단가표_06년판매계획(최종)_2007년판매계획(영업안)_영업2차확정안_20061103_2007년도 경영계획_GI 수정안" xfId="513"/>
    <cellStyle name="_단가표_06년판매계획(최종)_5월 경영실적" xfId="1981"/>
    <cellStyle name="_단가표_06년판매계획(최종)_6월 경영실적" xfId="1982"/>
    <cellStyle name="_단가표_06년판매계획(최종)_7월 경영실적" xfId="1983"/>
    <cellStyle name="_단가표_06년판매계획(최종)_7월 경영실적_9월 경영실적" xfId="1984"/>
    <cellStyle name="_단가표_06년판매계획(최종)_7월 경영실적_9월 경영실적_12" xfId="1985"/>
    <cellStyle name="_단가표_06년판매계획(최종)_7월 경영실적_9월 경영실적_5월 경영실적" xfId="1986"/>
    <cellStyle name="_단가표_06년판매계획(최종)_7월 경영실적_9월 경영실적_6월 경영실적" xfId="1987"/>
    <cellStyle name="_단가표_06년판매계획(최종)_7월 경영실적_9월 경영실적_7월 경영실적" xfId="1988"/>
    <cellStyle name="_단가표_06년판매계획(최종)_7월 경영실적_9월 경영실적_GI매원" xfId="1989"/>
    <cellStyle name="_단가표_06년판매계획(최종)_7월 경영실적_9월 경영실적_Sheet1" xfId="1990"/>
    <cellStyle name="_단가표_06년판매계획(최종)_7월 경영실적_9월 경영실적_칼라매원" xfId="1991"/>
    <cellStyle name="_단가표_06년판매계획(최종)_GI매원" xfId="1992"/>
    <cellStyle name="_단가표_06년판매계획(최종)_Sheet1" xfId="1993"/>
    <cellStyle name="_단가표_06년판매계획(최종)_칼라매원" xfId="1994"/>
    <cellStyle name="_단가표_12" xfId="1995"/>
    <cellStyle name="_단가표_2006년 경영계획(1안)" xfId="514"/>
    <cellStyle name="_단가표_2006년 경영계획(1안)_12" xfId="1996"/>
    <cellStyle name="_단가표_2006년 경영계획(1안)_2006년실적" xfId="515"/>
    <cellStyle name="_단가표_2006년 경영계획(1안)_2006년실적_2007년도 경영계획" xfId="516"/>
    <cellStyle name="_단가표_2006년 경영계획(1안)_2006년실적_2007년도 경영계획_GI 수정안" xfId="517"/>
    <cellStyle name="_단가표_2006년 경영계획(1안)_2007년 판매계획(GI)" xfId="518"/>
    <cellStyle name="_단가표_2006년 경영계획(1안)_2007년 판매계획(GI)_2007년도 경영계획" xfId="519"/>
    <cellStyle name="_단가표_2006년 경영계획(1안)_2007년 판매계획(GI)_2007년도 경영계획_GI 수정안" xfId="520"/>
    <cellStyle name="_단가표_2006년 경영계획(1안)_2007년판매계획(영업안)_영업2차확정안_20061103" xfId="521"/>
    <cellStyle name="_단가표_2006년 경영계획(1안)_2007년판매계획(영업안)_영업2차확정안_20061103_2007년도 경영계획" xfId="522"/>
    <cellStyle name="_단가표_2006년 경영계획(1안)_2007년판매계획(영업안)_영업2차확정안_20061103_2007년도 경영계획_GI 수정안" xfId="523"/>
    <cellStyle name="_단가표_2006년 경영계획(1안)_5월 경영실적" xfId="1997"/>
    <cellStyle name="_단가표_2006년 경영계획(1안)_6월 경영실적" xfId="1998"/>
    <cellStyle name="_단가표_2006년 경영계획(1안)_7월 경영실적" xfId="1999"/>
    <cellStyle name="_단가표_2006년 경영계획(1안)_7월 경영실적_9월 경영실적" xfId="2000"/>
    <cellStyle name="_단가표_2006년 경영계획(1안)_7월 경영실적_9월 경영실적_12" xfId="2001"/>
    <cellStyle name="_단가표_2006년 경영계획(1안)_7월 경영실적_9월 경영실적_5월 경영실적" xfId="2002"/>
    <cellStyle name="_단가표_2006년 경영계획(1안)_7월 경영실적_9월 경영실적_6월 경영실적" xfId="2003"/>
    <cellStyle name="_단가표_2006년 경영계획(1안)_7월 경영실적_9월 경영실적_7월 경영실적" xfId="2004"/>
    <cellStyle name="_단가표_2006년 경영계획(1안)_7월 경영실적_9월 경영실적_GI매원" xfId="2005"/>
    <cellStyle name="_단가표_2006년 경영계획(1안)_7월 경영실적_9월 경영실적_Sheet1" xfId="2006"/>
    <cellStyle name="_단가표_2006년 경영계획(1안)_7월 경영실적_9월 경영실적_칼라매원" xfId="2007"/>
    <cellStyle name="_단가표_2006년 경영계획(1안)_GI매원" xfId="2008"/>
    <cellStyle name="_단가표_2006년 경영계획(1안)_Sheet1" xfId="2009"/>
    <cellStyle name="_단가표_2006년 경영계획(1안)_칼라매원" xfId="2010"/>
    <cellStyle name="_단가표_2006년 경영계획(안)" xfId="524"/>
    <cellStyle name="_단가표_2006년 경영계획(안)_12" xfId="2011"/>
    <cellStyle name="_단가표_2006년 경영계획(안)_2006년실적" xfId="525"/>
    <cellStyle name="_단가표_2006년 경영계획(안)_2006년실적_2007년도 경영계획" xfId="526"/>
    <cellStyle name="_단가표_2006년 경영계획(안)_2006년실적_2007년도 경영계획_GI 수정안" xfId="527"/>
    <cellStyle name="_단가표_2006년 경영계획(안)_2007년 판매계획(GI)" xfId="528"/>
    <cellStyle name="_단가표_2006년 경영계획(안)_2007년 판매계획(GI)_2007년도 경영계획" xfId="529"/>
    <cellStyle name="_단가표_2006년 경영계획(안)_2007년 판매계획(GI)_2007년도 경영계획_GI 수정안" xfId="530"/>
    <cellStyle name="_단가표_2006년 경영계획(안)_2007년판매계획(영업안)_영업2차확정안_20061103" xfId="531"/>
    <cellStyle name="_단가표_2006년 경영계획(안)_2007년판매계획(영업안)_영업2차확정안_20061103_2007년도 경영계획" xfId="532"/>
    <cellStyle name="_단가표_2006년 경영계획(안)_2007년판매계획(영업안)_영업2차확정안_20061103_2007년도 경영계획_GI 수정안" xfId="533"/>
    <cellStyle name="_단가표_2006년 경영계획(안)_5월 경영실적" xfId="2012"/>
    <cellStyle name="_단가표_2006년 경영계획(안)_6월 경영실적" xfId="2013"/>
    <cellStyle name="_단가표_2006년 경영계획(안)_7월 경영실적" xfId="2014"/>
    <cellStyle name="_단가표_2006년 경영계획(안)_7월 경영실적_9월 경영실적" xfId="2015"/>
    <cellStyle name="_단가표_2006년 경영계획(안)_7월 경영실적_9월 경영실적_12" xfId="2016"/>
    <cellStyle name="_단가표_2006년 경영계획(안)_7월 경영실적_9월 경영실적_5월 경영실적" xfId="2017"/>
    <cellStyle name="_단가표_2006년 경영계획(안)_7월 경영실적_9월 경영실적_6월 경영실적" xfId="2018"/>
    <cellStyle name="_단가표_2006년 경영계획(안)_7월 경영실적_9월 경영실적_7월 경영실적" xfId="2019"/>
    <cellStyle name="_단가표_2006년 경영계획(안)_7월 경영실적_9월 경영실적_GI매원" xfId="2020"/>
    <cellStyle name="_단가표_2006년 경영계획(안)_7월 경영실적_9월 경영실적_Sheet1" xfId="2021"/>
    <cellStyle name="_단가표_2006년 경영계획(안)_7월 경영실적_9월 경영실적_칼라매원" xfId="2022"/>
    <cellStyle name="_단가표_2006년 경영계획(안)_GI매원" xfId="2023"/>
    <cellStyle name="_단가표_2006년 경영계획(안)_Sheet1" xfId="2024"/>
    <cellStyle name="_단가표_2006년 경영계획(안)_칼라매원" xfId="2025"/>
    <cellStyle name="_단가표_2006년실적" xfId="534"/>
    <cellStyle name="_단가표_2006년실적_2007년도 경영계획" xfId="535"/>
    <cellStyle name="_단가표_2006년실적_2007년도 경영계획_GI 수정안" xfId="536"/>
    <cellStyle name="_단가표_2007년 판매계획(GI)" xfId="537"/>
    <cellStyle name="_단가표_2007년 판매계획(GI)_2007년도 경영계획" xfId="538"/>
    <cellStyle name="_단가표_2007년 판매계획(GI)_2007년도 경영계획_GI 수정안" xfId="539"/>
    <cellStyle name="_단가표_2007년판매계획(영업안)_영업2차확정안_20061103" xfId="540"/>
    <cellStyle name="_단가표_2007년판매계획(영업안)_영업2차확정안_20061103_2007년도 경영계획" xfId="541"/>
    <cellStyle name="_단가표_2007년판매계획(영업안)_영업2차확정안_20061103_2007년도 경영계획_GI 수정안" xfId="542"/>
    <cellStyle name="_단가표_2008년 도급비 지급현황" xfId="4233"/>
    <cellStyle name="_단가표_2008년 도급비 지급현황_2008년 도급비 지급현황" xfId="4232"/>
    <cellStyle name="_단가표_2008년 도급비 지급현황_2008년 도급비 지급현황_2008년 도급비 지급현황" xfId="4231"/>
    <cellStyle name="_단가표_2008년 도급비 지급현황_2008년 도급비 지급현황_2008년 도급비 지급현황_2009년 도급비 지급현황" xfId="4230"/>
    <cellStyle name="_단가표_2008년 도급비 지급현황_2009년 도급비 지급현황" xfId="4229"/>
    <cellStyle name="_단가표_5월 경영실적" xfId="2026"/>
    <cellStyle name="_단가표_6월 경영실적" xfId="2027"/>
    <cellStyle name="_단가표_7월 경영실적" xfId="2028"/>
    <cellStyle name="_단가표_7월 경영실적_9월 경영실적" xfId="2029"/>
    <cellStyle name="_단가표_7월 경영실적_9월 경영실적_12" xfId="2030"/>
    <cellStyle name="_단가표_7월 경영실적_9월 경영실적_5월 경영실적" xfId="2031"/>
    <cellStyle name="_단가표_7월 경영실적_9월 경영실적_6월 경영실적" xfId="2032"/>
    <cellStyle name="_단가표_7월 경영실적_9월 경영실적_7월 경영실적" xfId="2033"/>
    <cellStyle name="_단가표_7월 경영실적_9월 경영실적_GI매원" xfId="2034"/>
    <cellStyle name="_단가표_7월 경영실적_9월 경영실적_Sheet1" xfId="2035"/>
    <cellStyle name="_단가표_7월 경영실적_9월 경영실적_칼라매원" xfId="2036"/>
    <cellStyle name="_단가표_GI매원" xfId="2037"/>
    <cellStyle name="_단가표_Sheet1" xfId="2038"/>
    <cellStyle name="_단가표_칼라매원" xfId="2039"/>
    <cellStyle name="_문정apt(최종)-2" xfId="543"/>
    <cellStyle name="_변경내역서" xfId="544"/>
    <cellStyle name="_변경내역서_06년판매계획(최종)" xfId="545"/>
    <cellStyle name="_변경내역서_06년판매계획(최종)_12" xfId="2040"/>
    <cellStyle name="_변경내역서_06년판매계획(최종)_2006년실적" xfId="546"/>
    <cellStyle name="_변경내역서_06년판매계획(최종)_2006년실적_2007년도 경영계획" xfId="547"/>
    <cellStyle name="_변경내역서_06년판매계획(최종)_2006년실적_2007년도 경영계획_GI 수정안" xfId="548"/>
    <cellStyle name="_변경내역서_06년판매계획(최종)_2007년 판매계획(GI)" xfId="549"/>
    <cellStyle name="_변경내역서_06년판매계획(최종)_2007년 판매계획(GI)_2007년도 경영계획" xfId="550"/>
    <cellStyle name="_변경내역서_06년판매계획(최종)_2007년 판매계획(GI)_2007년도 경영계획_GI 수정안" xfId="551"/>
    <cellStyle name="_변경내역서_06년판매계획(최종)_2007년판매계획(영업안)_영업2차확정안_20061103" xfId="552"/>
    <cellStyle name="_변경내역서_06년판매계획(최종)_2007년판매계획(영업안)_영업2차확정안_20061103_2007년도 경영계획" xfId="553"/>
    <cellStyle name="_변경내역서_06년판매계획(최종)_2007년판매계획(영업안)_영업2차확정안_20061103_2007년도 경영계획_GI 수정안" xfId="554"/>
    <cellStyle name="_변경내역서_06년판매계획(최종)_5월 경영실적" xfId="2041"/>
    <cellStyle name="_변경내역서_06년판매계획(최종)_6월 경영실적" xfId="2042"/>
    <cellStyle name="_변경내역서_06년판매계획(최종)_7월 경영실적" xfId="2043"/>
    <cellStyle name="_변경내역서_06년판매계획(최종)_7월 경영실적_9월 경영실적" xfId="2044"/>
    <cellStyle name="_변경내역서_06년판매계획(최종)_7월 경영실적_9월 경영실적_12" xfId="2045"/>
    <cellStyle name="_변경내역서_06년판매계획(최종)_7월 경영실적_9월 경영실적_5월 경영실적" xfId="2046"/>
    <cellStyle name="_변경내역서_06년판매계획(최종)_7월 경영실적_9월 경영실적_6월 경영실적" xfId="2047"/>
    <cellStyle name="_변경내역서_06년판매계획(최종)_7월 경영실적_9월 경영실적_7월 경영실적" xfId="2048"/>
    <cellStyle name="_변경내역서_06년판매계획(최종)_7월 경영실적_9월 경영실적_GI매원" xfId="2049"/>
    <cellStyle name="_변경내역서_06년판매계획(최종)_7월 경영실적_9월 경영실적_Sheet1" xfId="2050"/>
    <cellStyle name="_변경내역서_06년판매계획(최종)_7월 경영실적_9월 경영실적_칼라매원" xfId="2051"/>
    <cellStyle name="_변경내역서_06년판매계획(최종)_GI매원" xfId="2052"/>
    <cellStyle name="_변경내역서_06년판매계획(최종)_Sheet1" xfId="2053"/>
    <cellStyle name="_변경내역서_06년판매계획(최종)_칼라매원" xfId="2054"/>
    <cellStyle name="_변경내역서_12" xfId="2055"/>
    <cellStyle name="_변경내역서_2006년 경영계획(1안)" xfId="555"/>
    <cellStyle name="_변경내역서_2006년 경영계획(1안)_12" xfId="2056"/>
    <cellStyle name="_변경내역서_2006년 경영계획(1안)_2006년실적" xfId="556"/>
    <cellStyle name="_변경내역서_2006년 경영계획(1안)_2006년실적_2007년도 경영계획" xfId="557"/>
    <cellStyle name="_변경내역서_2006년 경영계획(1안)_2006년실적_2007년도 경영계획_GI 수정안" xfId="558"/>
    <cellStyle name="_변경내역서_2006년 경영계획(1안)_2007년 판매계획(GI)" xfId="559"/>
    <cellStyle name="_변경내역서_2006년 경영계획(1안)_2007년 판매계획(GI)_2007년도 경영계획" xfId="560"/>
    <cellStyle name="_변경내역서_2006년 경영계획(1안)_2007년 판매계획(GI)_2007년도 경영계획_GI 수정안" xfId="561"/>
    <cellStyle name="_변경내역서_2006년 경영계획(1안)_2007년판매계획(영업안)_영업2차확정안_20061103" xfId="562"/>
    <cellStyle name="_변경내역서_2006년 경영계획(1안)_2007년판매계획(영업안)_영업2차확정안_20061103_2007년도 경영계획" xfId="563"/>
    <cellStyle name="_변경내역서_2006년 경영계획(1안)_2007년판매계획(영업안)_영업2차확정안_20061103_2007년도 경영계획_GI 수정안" xfId="564"/>
    <cellStyle name="_변경내역서_2006년 경영계획(1안)_5월 경영실적" xfId="2057"/>
    <cellStyle name="_변경내역서_2006년 경영계획(1안)_6월 경영실적" xfId="2058"/>
    <cellStyle name="_변경내역서_2006년 경영계획(1안)_7월 경영실적" xfId="2059"/>
    <cellStyle name="_변경내역서_2006년 경영계획(1안)_7월 경영실적_9월 경영실적" xfId="2060"/>
    <cellStyle name="_변경내역서_2006년 경영계획(1안)_7월 경영실적_9월 경영실적_12" xfId="2061"/>
    <cellStyle name="_변경내역서_2006년 경영계획(1안)_7월 경영실적_9월 경영실적_5월 경영실적" xfId="2062"/>
    <cellStyle name="_변경내역서_2006년 경영계획(1안)_7월 경영실적_9월 경영실적_6월 경영실적" xfId="2063"/>
    <cellStyle name="_변경내역서_2006년 경영계획(1안)_7월 경영실적_9월 경영실적_7월 경영실적" xfId="2064"/>
    <cellStyle name="_변경내역서_2006년 경영계획(1안)_7월 경영실적_9월 경영실적_GI매원" xfId="2065"/>
    <cellStyle name="_변경내역서_2006년 경영계획(1안)_7월 경영실적_9월 경영실적_Sheet1" xfId="2066"/>
    <cellStyle name="_변경내역서_2006년 경영계획(1안)_7월 경영실적_9월 경영실적_칼라매원" xfId="2067"/>
    <cellStyle name="_변경내역서_2006년 경영계획(1안)_GI매원" xfId="2068"/>
    <cellStyle name="_변경내역서_2006년 경영계획(1안)_Sheet1" xfId="2069"/>
    <cellStyle name="_변경내역서_2006년 경영계획(1안)_칼라매원" xfId="2070"/>
    <cellStyle name="_변경내역서_2006년 경영계획(안)" xfId="565"/>
    <cellStyle name="_변경내역서_2006년 경영계획(안)_12" xfId="2071"/>
    <cellStyle name="_변경내역서_2006년 경영계획(안)_2006년실적" xfId="566"/>
    <cellStyle name="_변경내역서_2006년 경영계획(안)_2006년실적_2007년도 경영계획" xfId="567"/>
    <cellStyle name="_변경내역서_2006년 경영계획(안)_2006년실적_2007년도 경영계획_GI 수정안" xfId="568"/>
    <cellStyle name="_변경내역서_2006년 경영계획(안)_2007년 판매계획(GI)" xfId="569"/>
    <cellStyle name="_변경내역서_2006년 경영계획(안)_2007년 판매계획(GI)_2007년도 경영계획" xfId="570"/>
    <cellStyle name="_변경내역서_2006년 경영계획(안)_2007년 판매계획(GI)_2007년도 경영계획_GI 수정안" xfId="571"/>
    <cellStyle name="_변경내역서_2006년 경영계획(안)_2007년판매계획(영업안)_영업2차확정안_20061103" xfId="572"/>
    <cellStyle name="_변경내역서_2006년 경영계획(안)_2007년판매계획(영업안)_영업2차확정안_20061103_2007년도 경영계획" xfId="573"/>
    <cellStyle name="_변경내역서_2006년 경영계획(안)_2007년판매계획(영업안)_영업2차확정안_20061103_2007년도 경영계획_GI 수정안" xfId="574"/>
    <cellStyle name="_변경내역서_2006년 경영계획(안)_5월 경영실적" xfId="2072"/>
    <cellStyle name="_변경내역서_2006년 경영계획(안)_6월 경영실적" xfId="2073"/>
    <cellStyle name="_변경내역서_2006년 경영계획(안)_7월 경영실적" xfId="2074"/>
    <cellStyle name="_변경내역서_2006년 경영계획(안)_7월 경영실적_9월 경영실적" xfId="2075"/>
    <cellStyle name="_변경내역서_2006년 경영계획(안)_7월 경영실적_9월 경영실적_12" xfId="2076"/>
    <cellStyle name="_변경내역서_2006년 경영계획(안)_7월 경영실적_9월 경영실적_5월 경영실적" xfId="2077"/>
    <cellStyle name="_변경내역서_2006년 경영계획(안)_7월 경영실적_9월 경영실적_6월 경영실적" xfId="2078"/>
    <cellStyle name="_변경내역서_2006년 경영계획(안)_7월 경영실적_9월 경영실적_7월 경영실적" xfId="2079"/>
    <cellStyle name="_변경내역서_2006년 경영계획(안)_7월 경영실적_9월 경영실적_GI매원" xfId="2080"/>
    <cellStyle name="_변경내역서_2006년 경영계획(안)_7월 경영실적_9월 경영실적_Sheet1" xfId="2081"/>
    <cellStyle name="_변경내역서_2006년 경영계획(안)_7월 경영실적_9월 경영실적_칼라매원" xfId="2082"/>
    <cellStyle name="_변경내역서_2006년 경영계획(안)_GI매원" xfId="2083"/>
    <cellStyle name="_변경내역서_2006년 경영계획(안)_Sheet1" xfId="2084"/>
    <cellStyle name="_변경내역서_2006년 경영계획(안)_칼라매원" xfId="2085"/>
    <cellStyle name="_변경내역서_2006년실적" xfId="575"/>
    <cellStyle name="_변경내역서_2006년실적_2007년도 경영계획" xfId="576"/>
    <cellStyle name="_변경내역서_2006년실적_2007년도 경영계획_GI 수정안" xfId="577"/>
    <cellStyle name="_변경내역서_2007년 판매계획(GI)" xfId="578"/>
    <cellStyle name="_변경내역서_2007년 판매계획(GI)_2007년도 경영계획" xfId="579"/>
    <cellStyle name="_변경내역서_2007년 판매계획(GI)_2007년도 경영계획_GI 수정안" xfId="580"/>
    <cellStyle name="_변경내역서_2007년판매계획(영업안)_영업2차확정안_20061103" xfId="581"/>
    <cellStyle name="_변경내역서_2007년판매계획(영업안)_영업2차확정안_20061103_2007년도 경영계획" xfId="582"/>
    <cellStyle name="_변경내역서_2007년판매계획(영업안)_영업2차확정안_20061103_2007년도 경영계획_GI 수정안" xfId="583"/>
    <cellStyle name="_변경내역서_2008년 도급비 지급현황" xfId="4228"/>
    <cellStyle name="_변경내역서_2008년 도급비 지급현황_2008년 도급비 지급현황" xfId="4227"/>
    <cellStyle name="_변경내역서_2008년 도급비 지급현황_2008년 도급비 지급현황_2008년 도급비 지급현황" xfId="4226"/>
    <cellStyle name="_변경내역서_2008년 도급비 지급현황_2008년 도급비 지급현황_2008년 도급비 지급현황_2009년 도급비 지급현황" xfId="4225"/>
    <cellStyle name="_변경내역서_2008년 도급비 지급현황_2009년 도급비 지급현황" xfId="4224"/>
    <cellStyle name="_변경내역서_5월 경영실적" xfId="2086"/>
    <cellStyle name="_변경내역서_6월 경영실적" xfId="2087"/>
    <cellStyle name="_변경내역서_7월 경영실적" xfId="2088"/>
    <cellStyle name="_변경내역서_7월 경영실적_9월 경영실적" xfId="2089"/>
    <cellStyle name="_변경내역서_7월 경영실적_9월 경영실적_12" xfId="2090"/>
    <cellStyle name="_변경내역서_7월 경영실적_9월 경영실적_5월 경영실적" xfId="2091"/>
    <cellStyle name="_변경내역서_7월 경영실적_9월 경영실적_6월 경영실적" xfId="2092"/>
    <cellStyle name="_변경내역서_7월 경영실적_9월 경영실적_7월 경영실적" xfId="2093"/>
    <cellStyle name="_변경내역서_7월 경영실적_9월 경영실적_GI매원" xfId="2094"/>
    <cellStyle name="_변경내역서_7월 경영실적_9월 경영실적_Sheet1" xfId="2095"/>
    <cellStyle name="_변경내역서_7월 경영실적_9월 경영실적_칼라매원" xfId="2096"/>
    <cellStyle name="_변경내역서_GI매원" xfId="2097"/>
    <cellStyle name="_변경내역서_Sheet1" xfId="2098"/>
    <cellStyle name="_변경내역서_칼라매원" xfId="2099"/>
    <cellStyle name="_부천홈프러스(실행)" xfId="584"/>
    <cellStyle name="_부천홈프러스(실행)_06년판매계획(최종)" xfId="585"/>
    <cellStyle name="_부천홈프러스(실행)_06년판매계획(최종)_12" xfId="2100"/>
    <cellStyle name="_부천홈프러스(실행)_06년판매계획(최종)_2006년실적" xfId="586"/>
    <cellStyle name="_부천홈프러스(실행)_06년판매계획(최종)_2006년실적_2007년도 경영계획" xfId="587"/>
    <cellStyle name="_부천홈프러스(실행)_06년판매계획(최종)_2006년실적_2007년도 경영계획_GI 수정안" xfId="588"/>
    <cellStyle name="_부천홈프러스(실행)_06년판매계획(최종)_2007년 판매계획(GI)" xfId="589"/>
    <cellStyle name="_부천홈프러스(실행)_06년판매계획(최종)_2007년 판매계획(GI)_2007년도 경영계획" xfId="590"/>
    <cellStyle name="_부천홈프러스(실행)_06년판매계획(최종)_2007년 판매계획(GI)_2007년도 경영계획_GI 수정안" xfId="591"/>
    <cellStyle name="_부천홈프러스(실행)_06년판매계획(최종)_2007년판매계획(영업안)_영업2차확정안_20061103" xfId="592"/>
    <cellStyle name="_부천홈프러스(실행)_06년판매계획(최종)_2007년판매계획(영업안)_영업2차확정안_20061103_2007년도 경영계획" xfId="593"/>
    <cellStyle name="_부천홈프러스(실행)_06년판매계획(최종)_2007년판매계획(영업안)_영업2차확정안_20061103_2007년도 경영계획_GI 수정안" xfId="594"/>
    <cellStyle name="_부천홈프러스(실행)_06년판매계획(최종)_5월 경영실적" xfId="2101"/>
    <cellStyle name="_부천홈프러스(실행)_06년판매계획(최종)_6월 경영실적" xfId="2102"/>
    <cellStyle name="_부천홈프러스(실행)_06년판매계획(최종)_7월 경영실적" xfId="2103"/>
    <cellStyle name="_부천홈프러스(실행)_06년판매계획(최종)_7월 경영실적_9월 경영실적" xfId="2104"/>
    <cellStyle name="_부천홈프러스(실행)_06년판매계획(최종)_7월 경영실적_9월 경영실적_12" xfId="2105"/>
    <cellStyle name="_부천홈프러스(실행)_06년판매계획(최종)_7월 경영실적_9월 경영실적_5월 경영실적" xfId="2106"/>
    <cellStyle name="_부천홈프러스(실행)_06년판매계획(최종)_7월 경영실적_9월 경영실적_6월 경영실적" xfId="2107"/>
    <cellStyle name="_부천홈프러스(실행)_06년판매계획(최종)_7월 경영실적_9월 경영실적_7월 경영실적" xfId="2108"/>
    <cellStyle name="_부천홈프러스(실행)_06년판매계획(최종)_7월 경영실적_9월 경영실적_GI매원" xfId="2109"/>
    <cellStyle name="_부천홈프러스(실행)_06년판매계획(최종)_7월 경영실적_9월 경영실적_Sheet1" xfId="2110"/>
    <cellStyle name="_부천홈프러스(실행)_06년판매계획(최종)_7월 경영실적_9월 경영실적_칼라매원" xfId="2111"/>
    <cellStyle name="_부천홈프러스(실행)_06년판매계획(최종)_GI매원" xfId="2112"/>
    <cellStyle name="_부천홈프러스(실행)_06년판매계획(최종)_Sheet1" xfId="2113"/>
    <cellStyle name="_부천홈프러스(실행)_06년판매계획(최종)_칼라매원" xfId="2114"/>
    <cellStyle name="_부천홈프러스(실행)_12" xfId="2115"/>
    <cellStyle name="_부천홈프러스(실행)_2006년 경영계획(1안)" xfId="595"/>
    <cellStyle name="_부천홈프러스(실행)_2006년 경영계획(1안)_12" xfId="2116"/>
    <cellStyle name="_부천홈프러스(실행)_2006년 경영계획(1안)_2006년실적" xfId="596"/>
    <cellStyle name="_부천홈프러스(실행)_2006년 경영계획(1안)_2006년실적_2007년도 경영계획" xfId="597"/>
    <cellStyle name="_부천홈프러스(실행)_2006년 경영계획(1안)_2006년실적_2007년도 경영계획_GI 수정안" xfId="598"/>
    <cellStyle name="_부천홈프러스(실행)_2006년 경영계획(1안)_2007년 판매계획(GI)" xfId="599"/>
    <cellStyle name="_부천홈프러스(실행)_2006년 경영계획(1안)_2007년 판매계획(GI)_2007년도 경영계획" xfId="600"/>
    <cellStyle name="_부천홈프러스(실행)_2006년 경영계획(1안)_2007년 판매계획(GI)_2007년도 경영계획_GI 수정안" xfId="601"/>
    <cellStyle name="_부천홈프러스(실행)_2006년 경영계획(1안)_2007년판매계획(영업안)_영업2차확정안_20061103" xfId="602"/>
    <cellStyle name="_부천홈프러스(실행)_2006년 경영계획(1안)_2007년판매계획(영업안)_영업2차확정안_20061103_2007년도 경영계획" xfId="603"/>
    <cellStyle name="_부천홈프러스(실행)_2006년 경영계획(1안)_2007년판매계획(영업안)_영업2차확정안_20061103_2007년도 경영계획_GI 수정안" xfId="604"/>
    <cellStyle name="_부천홈프러스(실행)_2006년 경영계획(1안)_5월 경영실적" xfId="2117"/>
    <cellStyle name="_부천홈프러스(실행)_2006년 경영계획(1안)_6월 경영실적" xfId="2118"/>
    <cellStyle name="_부천홈프러스(실행)_2006년 경영계획(1안)_7월 경영실적" xfId="2119"/>
    <cellStyle name="_부천홈프러스(실행)_2006년 경영계획(1안)_7월 경영실적_9월 경영실적" xfId="2120"/>
    <cellStyle name="_부천홈프러스(실행)_2006년 경영계획(1안)_7월 경영실적_9월 경영실적_12" xfId="2121"/>
    <cellStyle name="_부천홈프러스(실행)_2006년 경영계획(1안)_7월 경영실적_9월 경영실적_5월 경영실적" xfId="2122"/>
    <cellStyle name="_부천홈프러스(실행)_2006년 경영계획(1안)_7월 경영실적_9월 경영실적_6월 경영실적" xfId="2123"/>
    <cellStyle name="_부천홈프러스(실행)_2006년 경영계획(1안)_7월 경영실적_9월 경영실적_7월 경영실적" xfId="2124"/>
    <cellStyle name="_부천홈프러스(실행)_2006년 경영계획(1안)_7월 경영실적_9월 경영실적_GI매원" xfId="2125"/>
    <cellStyle name="_부천홈프러스(실행)_2006년 경영계획(1안)_7월 경영실적_9월 경영실적_Sheet1" xfId="2126"/>
    <cellStyle name="_부천홈프러스(실행)_2006년 경영계획(1안)_7월 경영실적_9월 경영실적_칼라매원" xfId="2127"/>
    <cellStyle name="_부천홈프러스(실행)_2006년 경영계획(1안)_GI매원" xfId="2128"/>
    <cellStyle name="_부천홈프러스(실행)_2006년 경영계획(1안)_Sheet1" xfId="2129"/>
    <cellStyle name="_부천홈프러스(실행)_2006년 경영계획(1안)_칼라매원" xfId="2130"/>
    <cellStyle name="_부천홈프러스(실행)_2006년 경영계획(안)" xfId="605"/>
    <cellStyle name="_부천홈프러스(실행)_2006년 경영계획(안)_12" xfId="2131"/>
    <cellStyle name="_부천홈프러스(실행)_2006년 경영계획(안)_2006년실적" xfId="606"/>
    <cellStyle name="_부천홈프러스(실행)_2006년 경영계획(안)_2006년실적_2007년도 경영계획" xfId="607"/>
    <cellStyle name="_부천홈프러스(실행)_2006년 경영계획(안)_2006년실적_2007년도 경영계획_GI 수정안" xfId="608"/>
    <cellStyle name="_부천홈프러스(실행)_2006년 경영계획(안)_2007년 판매계획(GI)" xfId="609"/>
    <cellStyle name="_부천홈프러스(실행)_2006년 경영계획(안)_2007년 판매계획(GI)_2007년도 경영계획" xfId="610"/>
    <cellStyle name="_부천홈프러스(실행)_2006년 경영계획(안)_2007년 판매계획(GI)_2007년도 경영계획_GI 수정안" xfId="611"/>
    <cellStyle name="_부천홈프러스(실행)_2006년 경영계획(안)_2007년판매계획(영업안)_영업2차확정안_20061103" xfId="612"/>
    <cellStyle name="_부천홈프러스(실행)_2006년 경영계획(안)_2007년판매계획(영업안)_영업2차확정안_20061103_2007년도 경영계획" xfId="613"/>
    <cellStyle name="_부천홈프러스(실행)_2006년 경영계획(안)_2007년판매계획(영업안)_영업2차확정안_20061103_2007년도 경영계획_GI 수정안" xfId="614"/>
    <cellStyle name="_부천홈프러스(실행)_2006년 경영계획(안)_5월 경영실적" xfId="2132"/>
    <cellStyle name="_부천홈프러스(실행)_2006년 경영계획(안)_6월 경영실적" xfId="2133"/>
    <cellStyle name="_부천홈프러스(실행)_2006년 경영계획(안)_7월 경영실적" xfId="2134"/>
    <cellStyle name="_부천홈프러스(실행)_2006년 경영계획(안)_7월 경영실적_9월 경영실적" xfId="2135"/>
    <cellStyle name="_부천홈프러스(실행)_2006년 경영계획(안)_7월 경영실적_9월 경영실적_12" xfId="2136"/>
    <cellStyle name="_부천홈프러스(실행)_2006년 경영계획(안)_7월 경영실적_9월 경영실적_5월 경영실적" xfId="2137"/>
    <cellStyle name="_부천홈프러스(실행)_2006년 경영계획(안)_7월 경영실적_9월 경영실적_6월 경영실적" xfId="2138"/>
    <cellStyle name="_부천홈프러스(실행)_2006년 경영계획(안)_7월 경영실적_9월 경영실적_7월 경영실적" xfId="2139"/>
    <cellStyle name="_부천홈프러스(실행)_2006년 경영계획(안)_7월 경영실적_9월 경영실적_GI매원" xfId="2140"/>
    <cellStyle name="_부천홈프러스(실행)_2006년 경영계획(안)_7월 경영실적_9월 경영실적_Sheet1" xfId="2141"/>
    <cellStyle name="_부천홈프러스(실행)_2006년 경영계획(안)_7월 경영실적_9월 경영실적_칼라매원" xfId="2142"/>
    <cellStyle name="_부천홈프러스(실행)_2006년 경영계획(안)_GI매원" xfId="2143"/>
    <cellStyle name="_부천홈프러스(실행)_2006년 경영계획(안)_Sheet1" xfId="2144"/>
    <cellStyle name="_부천홈프러스(실행)_2006년 경영계획(안)_칼라매원" xfId="2145"/>
    <cellStyle name="_부천홈프러스(실행)_2006년실적" xfId="615"/>
    <cellStyle name="_부천홈프러스(실행)_2006년실적_2007년도 경영계획" xfId="616"/>
    <cellStyle name="_부천홈프러스(실행)_2006년실적_2007년도 경영계획_GI 수정안" xfId="617"/>
    <cellStyle name="_부천홈프러스(실행)_2007년 판매계획(GI)" xfId="618"/>
    <cellStyle name="_부천홈프러스(실행)_2007년 판매계획(GI)_2007년도 경영계획" xfId="619"/>
    <cellStyle name="_부천홈프러스(실행)_2007년 판매계획(GI)_2007년도 경영계획_GI 수정안" xfId="620"/>
    <cellStyle name="_부천홈프러스(실행)_2007년판매계획(영업안)_영업2차확정안_20061103" xfId="621"/>
    <cellStyle name="_부천홈프러스(실행)_2007년판매계획(영업안)_영업2차확정안_20061103_2007년도 경영계획" xfId="622"/>
    <cellStyle name="_부천홈프러스(실행)_2007년판매계획(영업안)_영업2차확정안_20061103_2007년도 경영계획_GI 수정안" xfId="623"/>
    <cellStyle name="_부천홈프러스(실행)_2008년 도급비 지급현황" xfId="4223"/>
    <cellStyle name="_부천홈프러스(실행)_2008년 도급비 지급현황_2008년 도급비 지급현황" xfId="4222"/>
    <cellStyle name="_부천홈프러스(실행)_2008년 도급비 지급현황_2008년 도급비 지급현황_2008년 도급비 지급현황" xfId="4221"/>
    <cellStyle name="_부천홈프러스(실행)_2008년 도급비 지급현황_2008년 도급비 지급현황_2008년 도급비 지급현황_2009년 도급비 지급현황" xfId="4220"/>
    <cellStyle name="_부천홈프러스(실행)_2008년 도급비 지급현황_2009년 도급비 지급현황" xfId="4219"/>
    <cellStyle name="_부천홈프러스(실행)_5월 경영실적" xfId="2146"/>
    <cellStyle name="_부천홈프러스(실행)_6월 경영실적" xfId="2147"/>
    <cellStyle name="_부천홈프러스(실행)_7월 경영실적" xfId="2148"/>
    <cellStyle name="_부천홈프러스(실행)_7월 경영실적_9월 경영실적" xfId="2149"/>
    <cellStyle name="_부천홈프러스(실행)_7월 경영실적_9월 경영실적_12" xfId="2150"/>
    <cellStyle name="_부천홈프러스(실행)_7월 경영실적_9월 경영실적_5월 경영실적" xfId="2151"/>
    <cellStyle name="_부천홈프러스(실행)_7월 경영실적_9월 경영실적_6월 경영실적" xfId="2152"/>
    <cellStyle name="_부천홈프러스(실행)_7월 경영실적_9월 경영실적_7월 경영실적" xfId="2153"/>
    <cellStyle name="_부천홈프러스(실행)_7월 경영실적_9월 경영실적_GI매원" xfId="2154"/>
    <cellStyle name="_부천홈프러스(실행)_7월 경영실적_9월 경영실적_Sheet1" xfId="2155"/>
    <cellStyle name="_부천홈프러스(실행)_7월 경영실적_9월 경영실적_칼라매원" xfId="2156"/>
    <cellStyle name="_부천홈프러스(실행)_GI매원" xfId="2157"/>
    <cellStyle name="_부천홈프러스(실행)_Sheet1" xfId="2158"/>
    <cellStyle name="_부천홈프러스(실행)_칼라매원" xfId="2159"/>
    <cellStyle name="_사본 - 고가차도(전력)" xfId="624"/>
    <cellStyle name="_사본 - 고가차도(전력)_06년판매계획(최종)" xfId="625"/>
    <cellStyle name="_사본 - 고가차도(전력)_06년판매계획(최종)_12" xfId="2160"/>
    <cellStyle name="_사본 - 고가차도(전력)_06년판매계획(최종)_2006년실적" xfId="626"/>
    <cellStyle name="_사본 - 고가차도(전력)_06년판매계획(최종)_2006년실적_2007년도 경영계획" xfId="627"/>
    <cellStyle name="_사본 - 고가차도(전력)_06년판매계획(최종)_2006년실적_2007년도 경영계획_GI 수정안" xfId="628"/>
    <cellStyle name="_사본 - 고가차도(전력)_06년판매계획(최종)_2007년 판매계획(GI)" xfId="629"/>
    <cellStyle name="_사본 - 고가차도(전력)_06년판매계획(최종)_2007년 판매계획(GI)_2007년도 경영계획" xfId="630"/>
    <cellStyle name="_사본 - 고가차도(전력)_06년판매계획(최종)_2007년 판매계획(GI)_2007년도 경영계획_GI 수정안" xfId="631"/>
    <cellStyle name="_사본 - 고가차도(전력)_06년판매계획(최종)_2007년판매계획(영업안)_영업2차확정안_20061103" xfId="632"/>
    <cellStyle name="_사본 - 고가차도(전력)_06년판매계획(최종)_2007년판매계획(영업안)_영업2차확정안_20061103_2007년도 경영계획" xfId="633"/>
    <cellStyle name="_사본 - 고가차도(전력)_06년판매계획(최종)_2007년판매계획(영업안)_영업2차확정안_20061103_2007년도 경영계획_GI 수정안" xfId="634"/>
    <cellStyle name="_사본 - 고가차도(전력)_06년판매계획(최종)_5월 경영실적" xfId="2161"/>
    <cellStyle name="_사본 - 고가차도(전력)_06년판매계획(최종)_6월 경영실적" xfId="2162"/>
    <cellStyle name="_사본 - 고가차도(전력)_06년판매계획(최종)_7월 경영실적" xfId="2163"/>
    <cellStyle name="_사본 - 고가차도(전력)_06년판매계획(최종)_7월 경영실적_9월 경영실적" xfId="2164"/>
    <cellStyle name="_사본 - 고가차도(전력)_06년판매계획(최종)_7월 경영실적_9월 경영실적_12" xfId="2165"/>
    <cellStyle name="_사본 - 고가차도(전력)_06년판매계획(최종)_7월 경영실적_9월 경영실적_5월 경영실적" xfId="2166"/>
    <cellStyle name="_사본 - 고가차도(전력)_06년판매계획(최종)_7월 경영실적_9월 경영실적_6월 경영실적" xfId="2167"/>
    <cellStyle name="_사본 - 고가차도(전력)_06년판매계획(최종)_7월 경영실적_9월 경영실적_7월 경영실적" xfId="2168"/>
    <cellStyle name="_사본 - 고가차도(전력)_06년판매계획(최종)_7월 경영실적_9월 경영실적_GI매원" xfId="2169"/>
    <cellStyle name="_사본 - 고가차도(전력)_06년판매계획(최종)_7월 경영실적_9월 경영실적_Sheet1" xfId="2170"/>
    <cellStyle name="_사본 - 고가차도(전력)_06년판매계획(최종)_7월 경영실적_9월 경영실적_칼라매원" xfId="2171"/>
    <cellStyle name="_사본 - 고가차도(전력)_06년판매계획(최종)_GI매원" xfId="2172"/>
    <cellStyle name="_사본 - 고가차도(전력)_06년판매계획(최종)_Sheet1" xfId="2173"/>
    <cellStyle name="_사본 - 고가차도(전력)_06년판매계획(최종)_칼라매원" xfId="2174"/>
    <cellStyle name="_사본 - 고가차도(전력)_12" xfId="2175"/>
    <cellStyle name="_사본 - 고가차도(전력)_2006년 경영계획(1안)" xfId="635"/>
    <cellStyle name="_사본 - 고가차도(전력)_2006년 경영계획(1안)_12" xfId="2176"/>
    <cellStyle name="_사본 - 고가차도(전력)_2006년 경영계획(1안)_2006년실적" xfId="636"/>
    <cellStyle name="_사본 - 고가차도(전력)_2006년 경영계획(1안)_2006년실적_2007년도 경영계획" xfId="637"/>
    <cellStyle name="_사본 - 고가차도(전력)_2006년 경영계획(1안)_2006년실적_2007년도 경영계획_GI 수정안" xfId="638"/>
    <cellStyle name="_사본 - 고가차도(전력)_2006년 경영계획(1안)_2007년 판매계획(GI)" xfId="639"/>
    <cellStyle name="_사본 - 고가차도(전력)_2006년 경영계획(1안)_2007년 판매계획(GI)_2007년도 경영계획" xfId="640"/>
    <cellStyle name="_사본 - 고가차도(전력)_2006년 경영계획(1안)_2007년 판매계획(GI)_2007년도 경영계획_GI 수정안" xfId="641"/>
    <cellStyle name="_사본 - 고가차도(전력)_2006년 경영계획(1안)_2007년판매계획(영업안)_영업2차확정안_20061103" xfId="642"/>
    <cellStyle name="_사본 - 고가차도(전력)_2006년 경영계획(1안)_2007년판매계획(영업안)_영업2차확정안_20061103_2007년도 경영계획" xfId="643"/>
    <cellStyle name="_사본 - 고가차도(전력)_2006년 경영계획(1안)_2007년판매계획(영업안)_영업2차확정안_20061103_2007년도 경영계획_GI 수정안" xfId="644"/>
    <cellStyle name="_사본 - 고가차도(전력)_2006년 경영계획(1안)_5월 경영실적" xfId="2177"/>
    <cellStyle name="_사본 - 고가차도(전력)_2006년 경영계획(1안)_6월 경영실적" xfId="2178"/>
    <cellStyle name="_사본 - 고가차도(전력)_2006년 경영계획(1안)_7월 경영실적" xfId="2179"/>
    <cellStyle name="_사본 - 고가차도(전력)_2006년 경영계획(1안)_7월 경영실적_9월 경영실적" xfId="2180"/>
    <cellStyle name="_사본 - 고가차도(전력)_2006년 경영계획(1안)_7월 경영실적_9월 경영실적_12" xfId="2181"/>
    <cellStyle name="_사본 - 고가차도(전력)_2006년 경영계획(1안)_7월 경영실적_9월 경영실적_5월 경영실적" xfId="2182"/>
    <cellStyle name="_사본 - 고가차도(전력)_2006년 경영계획(1안)_7월 경영실적_9월 경영실적_6월 경영실적" xfId="2183"/>
    <cellStyle name="_사본 - 고가차도(전력)_2006년 경영계획(1안)_7월 경영실적_9월 경영실적_7월 경영실적" xfId="2184"/>
    <cellStyle name="_사본 - 고가차도(전력)_2006년 경영계획(1안)_7월 경영실적_9월 경영실적_GI매원" xfId="2185"/>
    <cellStyle name="_사본 - 고가차도(전력)_2006년 경영계획(1안)_7월 경영실적_9월 경영실적_Sheet1" xfId="2186"/>
    <cellStyle name="_사본 - 고가차도(전력)_2006년 경영계획(1안)_7월 경영실적_9월 경영실적_칼라매원" xfId="2187"/>
    <cellStyle name="_사본 - 고가차도(전력)_2006년 경영계획(1안)_GI매원" xfId="2188"/>
    <cellStyle name="_사본 - 고가차도(전력)_2006년 경영계획(1안)_Sheet1" xfId="2189"/>
    <cellStyle name="_사본 - 고가차도(전력)_2006년 경영계획(1안)_칼라매원" xfId="2190"/>
    <cellStyle name="_사본 - 고가차도(전력)_2006년 경영계획(안)" xfId="645"/>
    <cellStyle name="_사본 - 고가차도(전력)_2006년 경영계획(안)_12" xfId="2191"/>
    <cellStyle name="_사본 - 고가차도(전력)_2006년 경영계획(안)_2006년실적" xfId="646"/>
    <cellStyle name="_사본 - 고가차도(전력)_2006년 경영계획(안)_2006년실적_2007년도 경영계획" xfId="647"/>
    <cellStyle name="_사본 - 고가차도(전력)_2006년 경영계획(안)_2006년실적_2007년도 경영계획_GI 수정안" xfId="648"/>
    <cellStyle name="_사본 - 고가차도(전력)_2006년 경영계획(안)_2007년 판매계획(GI)" xfId="649"/>
    <cellStyle name="_사본 - 고가차도(전력)_2006년 경영계획(안)_2007년 판매계획(GI)_2007년도 경영계획" xfId="650"/>
    <cellStyle name="_사본 - 고가차도(전력)_2006년 경영계획(안)_2007년 판매계획(GI)_2007년도 경영계획_GI 수정안" xfId="651"/>
    <cellStyle name="_사본 - 고가차도(전력)_2006년 경영계획(안)_2007년판매계획(영업안)_영업2차확정안_20061103" xfId="652"/>
    <cellStyle name="_사본 - 고가차도(전력)_2006년 경영계획(안)_2007년판매계획(영업안)_영업2차확정안_20061103_2007년도 경영계획" xfId="653"/>
    <cellStyle name="_사본 - 고가차도(전력)_2006년 경영계획(안)_2007년판매계획(영업안)_영업2차확정안_20061103_2007년도 경영계획_GI 수정안" xfId="654"/>
    <cellStyle name="_사본 - 고가차도(전력)_2006년 경영계획(안)_5월 경영실적" xfId="2192"/>
    <cellStyle name="_사본 - 고가차도(전력)_2006년 경영계획(안)_6월 경영실적" xfId="2193"/>
    <cellStyle name="_사본 - 고가차도(전력)_2006년 경영계획(안)_7월 경영실적" xfId="2194"/>
    <cellStyle name="_사본 - 고가차도(전력)_2006년 경영계획(안)_7월 경영실적_9월 경영실적" xfId="2195"/>
    <cellStyle name="_사본 - 고가차도(전력)_2006년 경영계획(안)_7월 경영실적_9월 경영실적_12" xfId="2196"/>
    <cellStyle name="_사본 - 고가차도(전력)_2006년 경영계획(안)_7월 경영실적_9월 경영실적_5월 경영실적" xfId="2197"/>
    <cellStyle name="_사본 - 고가차도(전력)_2006년 경영계획(안)_7월 경영실적_9월 경영실적_6월 경영실적" xfId="2198"/>
    <cellStyle name="_사본 - 고가차도(전력)_2006년 경영계획(안)_7월 경영실적_9월 경영실적_7월 경영실적" xfId="2199"/>
    <cellStyle name="_사본 - 고가차도(전력)_2006년 경영계획(안)_7월 경영실적_9월 경영실적_GI매원" xfId="2200"/>
    <cellStyle name="_사본 - 고가차도(전력)_2006년 경영계획(안)_7월 경영실적_9월 경영실적_Sheet1" xfId="2201"/>
    <cellStyle name="_사본 - 고가차도(전력)_2006년 경영계획(안)_7월 경영실적_9월 경영실적_칼라매원" xfId="2202"/>
    <cellStyle name="_사본 - 고가차도(전력)_2006년 경영계획(안)_GI매원" xfId="2203"/>
    <cellStyle name="_사본 - 고가차도(전력)_2006년 경영계획(안)_Sheet1" xfId="2204"/>
    <cellStyle name="_사본 - 고가차도(전력)_2006년 경영계획(안)_칼라매원" xfId="2205"/>
    <cellStyle name="_사본 - 고가차도(전력)_2006년실적" xfId="655"/>
    <cellStyle name="_사본 - 고가차도(전력)_2006년실적_2007년도 경영계획" xfId="656"/>
    <cellStyle name="_사본 - 고가차도(전력)_2006년실적_2007년도 경영계획_GI 수정안" xfId="657"/>
    <cellStyle name="_사본 - 고가차도(전력)_2007년 판매계획(GI)" xfId="658"/>
    <cellStyle name="_사본 - 고가차도(전력)_2007년 판매계획(GI)_2007년도 경영계획" xfId="659"/>
    <cellStyle name="_사본 - 고가차도(전력)_2007년 판매계획(GI)_2007년도 경영계획_GI 수정안" xfId="660"/>
    <cellStyle name="_사본 - 고가차도(전력)_2007년판매계획(영업안)_영업2차확정안_20061103" xfId="661"/>
    <cellStyle name="_사본 - 고가차도(전력)_2007년판매계획(영업안)_영업2차확정안_20061103_2007년도 경영계획" xfId="662"/>
    <cellStyle name="_사본 - 고가차도(전력)_2007년판매계획(영업안)_영업2차확정안_20061103_2007년도 경영계획_GI 수정안" xfId="663"/>
    <cellStyle name="_사본 - 고가차도(전력)_2008년 도급비 지급현황" xfId="4218"/>
    <cellStyle name="_사본 - 고가차도(전력)_2008년 도급비 지급현황_2008년 도급비 지급현황" xfId="4217"/>
    <cellStyle name="_사본 - 고가차도(전력)_2008년 도급비 지급현황_2008년 도급비 지급현황_2008년 도급비 지급현황" xfId="4216"/>
    <cellStyle name="_사본 - 고가차도(전력)_2008년 도급비 지급현황_2008년 도급비 지급현황_2008년 도급비 지급현황_2009년 도급비 지급현황" xfId="4215"/>
    <cellStyle name="_사본 - 고가차도(전력)_2008년 도급비 지급현황_2009년 도급비 지급현황" xfId="4214"/>
    <cellStyle name="_사본 - 고가차도(전력)_5월 경영실적" xfId="2206"/>
    <cellStyle name="_사본 - 고가차도(전력)_6월 경영실적" xfId="2207"/>
    <cellStyle name="_사본 - 고가차도(전력)_7월 경영실적" xfId="2208"/>
    <cellStyle name="_사본 - 고가차도(전력)_7월 경영실적_9월 경영실적" xfId="2209"/>
    <cellStyle name="_사본 - 고가차도(전력)_7월 경영실적_9월 경영실적_12" xfId="2210"/>
    <cellStyle name="_사본 - 고가차도(전력)_7월 경영실적_9월 경영실적_5월 경영실적" xfId="2211"/>
    <cellStyle name="_사본 - 고가차도(전력)_7월 경영실적_9월 경영실적_6월 경영실적" xfId="2212"/>
    <cellStyle name="_사본 - 고가차도(전력)_7월 경영실적_9월 경영실적_7월 경영실적" xfId="2213"/>
    <cellStyle name="_사본 - 고가차도(전력)_7월 경영실적_9월 경영실적_GI매원" xfId="2214"/>
    <cellStyle name="_사본 - 고가차도(전력)_7월 경영실적_9월 경영실적_Sheet1" xfId="2215"/>
    <cellStyle name="_사본 - 고가차도(전력)_7월 경영실적_9월 경영실적_칼라매원" xfId="2216"/>
    <cellStyle name="_사본 - 고가차도(전력)_GI매원" xfId="2217"/>
    <cellStyle name="_사본 - 고가차도(전력)_Sheet1" xfId="2218"/>
    <cellStyle name="_사본 - 고가차도(전력)_칼라매원" xfId="2219"/>
    <cellStyle name="_서초동 빌딩-1" xfId="664"/>
    <cellStyle name="_서초동 빌딩-1_06년판매계획(최종)" xfId="665"/>
    <cellStyle name="_서초동 빌딩-1_06년판매계획(최종)_12" xfId="2220"/>
    <cellStyle name="_서초동 빌딩-1_06년판매계획(최종)_2006년실적" xfId="666"/>
    <cellStyle name="_서초동 빌딩-1_06년판매계획(최종)_2006년실적_2007년도 경영계획" xfId="667"/>
    <cellStyle name="_서초동 빌딩-1_06년판매계획(최종)_2006년실적_2007년도 경영계획_GI 수정안" xfId="668"/>
    <cellStyle name="_서초동 빌딩-1_06년판매계획(최종)_2007년 판매계획(GI)" xfId="669"/>
    <cellStyle name="_서초동 빌딩-1_06년판매계획(최종)_2007년 판매계획(GI)_2007년도 경영계획" xfId="670"/>
    <cellStyle name="_서초동 빌딩-1_06년판매계획(최종)_2007년 판매계획(GI)_2007년도 경영계획_GI 수정안" xfId="671"/>
    <cellStyle name="_서초동 빌딩-1_06년판매계획(최종)_2007년판매계획(영업안)_영업2차확정안_20061103" xfId="672"/>
    <cellStyle name="_서초동 빌딩-1_06년판매계획(최종)_2007년판매계획(영업안)_영업2차확정안_20061103_2007년도 경영계획" xfId="673"/>
    <cellStyle name="_서초동 빌딩-1_06년판매계획(최종)_2007년판매계획(영업안)_영업2차확정안_20061103_2007년도 경영계획_GI 수정안" xfId="674"/>
    <cellStyle name="_서초동 빌딩-1_06년판매계획(최종)_5월 경영실적" xfId="2221"/>
    <cellStyle name="_서초동 빌딩-1_06년판매계획(최종)_6월 경영실적" xfId="2222"/>
    <cellStyle name="_서초동 빌딩-1_06년판매계획(최종)_7월 경영실적" xfId="2223"/>
    <cellStyle name="_서초동 빌딩-1_06년판매계획(최종)_7월 경영실적_9월 경영실적" xfId="2224"/>
    <cellStyle name="_서초동 빌딩-1_06년판매계획(최종)_7월 경영실적_9월 경영실적_12" xfId="2225"/>
    <cellStyle name="_서초동 빌딩-1_06년판매계획(최종)_7월 경영실적_9월 경영실적_5월 경영실적" xfId="2226"/>
    <cellStyle name="_서초동 빌딩-1_06년판매계획(최종)_7월 경영실적_9월 경영실적_6월 경영실적" xfId="2227"/>
    <cellStyle name="_서초동 빌딩-1_06년판매계획(최종)_7월 경영실적_9월 경영실적_7월 경영실적" xfId="2228"/>
    <cellStyle name="_서초동 빌딩-1_06년판매계획(최종)_7월 경영실적_9월 경영실적_GI매원" xfId="2229"/>
    <cellStyle name="_서초동 빌딩-1_06년판매계획(최종)_7월 경영실적_9월 경영실적_Sheet1" xfId="2230"/>
    <cellStyle name="_서초동 빌딩-1_06년판매계획(최종)_7월 경영실적_9월 경영실적_칼라매원" xfId="2231"/>
    <cellStyle name="_서초동 빌딩-1_06년판매계획(최종)_GI매원" xfId="2232"/>
    <cellStyle name="_서초동 빌딩-1_06년판매계획(최종)_Sheet1" xfId="2233"/>
    <cellStyle name="_서초동 빌딩-1_06년판매계획(최종)_칼라매원" xfId="2234"/>
    <cellStyle name="_서초동 빌딩-1_12" xfId="2235"/>
    <cellStyle name="_서초동 빌딩-1_2006년 경영계획(1안)" xfId="675"/>
    <cellStyle name="_서초동 빌딩-1_2006년 경영계획(1안)_12" xfId="2236"/>
    <cellStyle name="_서초동 빌딩-1_2006년 경영계획(1안)_2006년실적" xfId="676"/>
    <cellStyle name="_서초동 빌딩-1_2006년 경영계획(1안)_2006년실적_2007년도 경영계획" xfId="677"/>
    <cellStyle name="_서초동 빌딩-1_2006년 경영계획(1안)_2006년실적_2007년도 경영계획_GI 수정안" xfId="678"/>
    <cellStyle name="_서초동 빌딩-1_2006년 경영계획(1안)_2007년 판매계획(GI)" xfId="679"/>
    <cellStyle name="_서초동 빌딩-1_2006년 경영계획(1안)_2007년 판매계획(GI)_2007년도 경영계획" xfId="680"/>
    <cellStyle name="_서초동 빌딩-1_2006년 경영계획(1안)_2007년 판매계획(GI)_2007년도 경영계획_GI 수정안" xfId="681"/>
    <cellStyle name="_서초동 빌딩-1_2006년 경영계획(1안)_2007년판매계획(영업안)_영업2차확정안_20061103" xfId="682"/>
    <cellStyle name="_서초동 빌딩-1_2006년 경영계획(1안)_2007년판매계획(영업안)_영업2차확정안_20061103_2007년도 경영계획" xfId="683"/>
    <cellStyle name="_서초동 빌딩-1_2006년 경영계획(1안)_2007년판매계획(영업안)_영업2차확정안_20061103_2007년도 경영계획_GI 수정안" xfId="684"/>
    <cellStyle name="_서초동 빌딩-1_2006년 경영계획(1안)_5월 경영실적" xfId="2237"/>
    <cellStyle name="_서초동 빌딩-1_2006년 경영계획(1안)_6월 경영실적" xfId="2238"/>
    <cellStyle name="_서초동 빌딩-1_2006년 경영계획(1안)_7월 경영실적" xfId="2239"/>
    <cellStyle name="_서초동 빌딩-1_2006년 경영계획(1안)_7월 경영실적_9월 경영실적" xfId="2240"/>
    <cellStyle name="_서초동 빌딩-1_2006년 경영계획(1안)_7월 경영실적_9월 경영실적_12" xfId="2241"/>
    <cellStyle name="_서초동 빌딩-1_2006년 경영계획(1안)_7월 경영실적_9월 경영실적_5월 경영실적" xfId="2242"/>
    <cellStyle name="_서초동 빌딩-1_2006년 경영계획(1안)_7월 경영실적_9월 경영실적_6월 경영실적" xfId="2243"/>
    <cellStyle name="_서초동 빌딩-1_2006년 경영계획(1안)_7월 경영실적_9월 경영실적_7월 경영실적" xfId="2244"/>
    <cellStyle name="_서초동 빌딩-1_2006년 경영계획(1안)_7월 경영실적_9월 경영실적_GI매원" xfId="2245"/>
    <cellStyle name="_서초동 빌딩-1_2006년 경영계획(1안)_7월 경영실적_9월 경영실적_Sheet1" xfId="2246"/>
    <cellStyle name="_서초동 빌딩-1_2006년 경영계획(1안)_7월 경영실적_9월 경영실적_칼라매원" xfId="2247"/>
    <cellStyle name="_서초동 빌딩-1_2006년 경영계획(1안)_GI매원" xfId="2248"/>
    <cellStyle name="_서초동 빌딩-1_2006년 경영계획(1안)_Sheet1" xfId="2249"/>
    <cellStyle name="_서초동 빌딩-1_2006년 경영계획(1안)_칼라매원" xfId="2250"/>
    <cellStyle name="_서초동 빌딩-1_2006년 경영계획(안)" xfId="685"/>
    <cellStyle name="_서초동 빌딩-1_2006년 경영계획(안)_12" xfId="2251"/>
    <cellStyle name="_서초동 빌딩-1_2006년 경영계획(안)_2006년실적" xfId="686"/>
    <cellStyle name="_서초동 빌딩-1_2006년 경영계획(안)_2006년실적_2007년도 경영계획" xfId="687"/>
    <cellStyle name="_서초동 빌딩-1_2006년 경영계획(안)_2006년실적_2007년도 경영계획_GI 수정안" xfId="688"/>
    <cellStyle name="_서초동 빌딩-1_2006년 경영계획(안)_2007년 판매계획(GI)" xfId="689"/>
    <cellStyle name="_서초동 빌딩-1_2006년 경영계획(안)_2007년 판매계획(GI)_2007년도 경영계획" xfId="690"/>
    <cellStyle name="_서초동 빌딩-1_2006년 경영계획(안)_2007년 판매계획(GI)_2007년도 경영계획_GI 수정안" xfId="691"/>
    <cellStyle name="_서초동 빌딩-1_2006년 경영계획(안)_2007년판매계획(영업안)_영업2차확정안_20061103" xfId="692"/>
    <cellStyle name="_서초동 빌딩-1_2006년 경영계획(안)_2007년판매계획(영업안)_영업2차확정안_20061103_2007년도 경영계획" xfId="693"/>
    <cellStyle name="_서초동 빌딩-1_2006년 경영계획(안)_2007년판매계획(영업안)_영업2차확정안_20061103_2007년도 경영계획_GI 수정안" xfId="694"/>
    <cellStyle name="_서초동 빌딩-1_2006년 경영계획(안)_5월 경영실적" xfId="2252"/>
    <cellStyle name="_서초동 빌딩-1_2006년 경영계획(안)_6월 경영실적" xfId="2253"/>
    <cellStyle name="_서초동 빌딩-1_2006년 경영계획(안)_7월 경영실적" xfId="2254"/>
    <cellStyle name="_서초동 빌딩-1_2006년 경영계획(안)_7월 경영실적_9월 경영실적" xfId="2255"/>
    <cellStyle name="_서초동 빌딩-1_2006년 경영계획(안)_7월 경영실적_9월 경영실적_12" xfId="2256"/>
    <cellStyle name="_서초동 빌딩-1_2006년 경영계획(안)_7월 경영실적_9월 경영실적_5월 경영실적" xfId="2257"/>
    <cellStyle name="_서초동 빌딩-1_2006년 경영계획(안)_7월 경영실적_9월 경영실적_6월 경영실적" xfId="2258"/>
    <cellStyle name="_서초동 빌딩-1_2006년 경영계획(안)_7월 경영실적_9월 경영실적_7월 경영실적" xfId="2259"/>
    <cellStyle name="_서초동 빌딩-1_2006년 경영계획(안)_7월 경영실적_9월 경영실적_GI매원" xfId="2260"/>
    <cellStyle name="_서초동 빌딩-1_2006년 경영계획(안)_7월 경영실적_9월 경영실적_Sheet1" xfId="2261"/>
    <cellStyle name="_서초동 빌딩-1_2006년 경영계획(안)_7월 경영실적_9월 경영실적_칼라매원" xfId="2262"/>
    <cellStyle name="_서초동 빌딩-1_2006년 경영계획(안)_GI매원" xfId="2263"/>
    <cellStyle name="_서초동 빌딩-1_2006년 경영계획(안)_Sheet1" xfId="2264"/>
    <cellStyle name="_서초동 빌딩-1_2006년 경영계획(안)_칼라매원" xfId="2265"/>
    <cellStyle name="_서초동 빌딩-1_2006년실적" xfId="695"/>
    <cellStyle name="_서초동 빌딩-1_2006년실적_2007년도 경영계획" xfId="696"/>
    <cellStyle name="_서초동 빌딩-1_2006년실적_2007년도 경영계획_GI 수정안" xfId="697"/>
    <cellStyle name="_서초동 빌딩-1_2007년 판매계획(GI)" xfId="698"/>
    <cellStyle name="_서초동 빌딩-1_2007년 판매계획(GI)_2007년도 경영계획" xfId="699"/>
    <cellStyle name="_서초동 빌딩-1_2007년 판매계획(GI)_2007년도 경영계획_GI 수정안" xfId="700"/>
    <cellStyle name="_서초동 빌딩-1_2007년판매계획(영업안)_영업2차확정안_20061103" xfId="701"/>
    <cellStyle name="_서초동 빌딩-1_2007년판매계획(영업안)_영업2차확정안_20061103_2007년도 경영계획" xfId="702"/>
    <cellStyle name="_서초동 빌딩-1_2007년판매계획(영업안)_영업2차확정안_20061103_2007년도 경영계획_GI 수정안" xfId="703"/>
    <cellStyle name="_서초동 빌딩-1_2008년 도급비 지급현황" xfId="4213"/>
    <cellStyle name="_서초동 빌딩-1_2008년 도급비 지급현황_2008년 도급비 지급현황" xfId="4212"/>
    <cellStyle name="_서초동 빌딩-1_2008년 도급비 지급현황_2008년 도급비 지급현황_2008년 도급비 지급현황" xfId="4211"/>
    <cellStyle name="_서초동 빌딩-1_2008년 도급비 지급현황_2008년 도급비 지급현황_2008년 도급비 지급현황_2009년 도급비 지급현황" xfId="4210"/>
    <cellStyle name="_서초동 빌딩-1_2008년 도급비 지급현황_2009년 도급비 지급현황" xfId="4209"/>
    <cellStyle name="_서초동 빌딩-1_5월 경영실적" xfId="2266"/>
    <cellStyle name="_서초동 빌딩-1_6월 경영실적" xfId="2267"/>
    <cellStyle name="_서초동 빌딩-1_7월 경영실적" xfId="2268"/>
    <cellStyle name="_서초동 빌딩-1_7월 경영실적_9월 경영실적" xfId="2269"/>
    <cellStyle name="_서초동 빌딩-1_7월 경영실적_9월 경영실적_12" xfId="2270"/>
    <cellStyle name="_서초동 빌딩-1_7월 경영실적_9월 경영실적_5월 경영실적" xfId="2271"/>
    <cellStyle name="_서초동 빌딩-1_7월 경영실적_9월 경영실적_6월 경영실적" xfId="2272"/>
    <cellStyle name="_서초동 빌딩-1_7월 경영실적_9월 경영실적_7월 경영실적" xfId="2273"/>
    <cellStyle name="_서초동 빌딩-1_7월 경영실적_9월 경영실적_GI매원" xfId="2274"/>
    <cellStyle name="_서초동 빌딩-1_7월 경영실적_9월 경영실적_Sheet1" xfId="2275"/>
    <cellStyle name="_서초동 빌딩-1_7월 경영실적_9월 경영실적_칼라매원" xfId="2276"/>
    <cellStyle name="_서초동 빌딩-1_GI매원" xfId="2277"/>
    <cellStyle name="_서초동 빌딩-1_Sheet1" xfId="2278"/>
    <cellStyle name="_서초동 빌딩-1_칼라매원" xfId="2279"/>
    <cellStyle name="_송현실행내역" xfId="704"/>
    <cellStyle name="_송현실행내역_06년판매계획(최종)" xfId="705"/>
    <cellStyle name="_송현실행내역_06년판매계획(최종)_12" xfId="2280"/>
    <cellStyle name="_송현실행내역_06년판매계획(최종)_2006년실적" xfId="706"/>
    <cellStyle name="_송현실행내역_06년판매계획(최종)_2006년실적_2007년도 경영계획" xfId="707"/>
    <cellStyle name="_송현실행내역_06년판매계획(최종)_2006년실적_2007년도 경영계획_GI 수정안" xfId="708"/>
    <cellStyle name="_송현실행내역_06년판매계획(최종)_2007년 판매계획(GI)" xfId="709"/>
    <cellStyle name="_송현실행내역_06년판매계획(최종)_2007년 판매계획(GI)_2007년도 경영계획" xfId="710"/>
    <cellStyle name="_송현실행내역_06년판매계획(최종)_2007년 판매계획(GI)_2007년도 경영계획_GI 수정안" xfId="711"/>
    <cellStyle name="_송현실행내역_06년판매계획(최종)_2007년판매계획(영업안)_영업2차확정안_20061103" xfId="712"/>
    <cellStyle name="_송현실행내역_06년판매계획(최종)_2007년판매계획(영업안)_영업2차확정안_20061103_2007년도 경영계획" xfId="713"/>
    <cellStyle name="_송현실행내역_06년판매계획(최종)_2007년판매계획(영업안)_영업2차확정안_20061103_2007년도 경영계획_GI 수정안" xfId="714"/>
    <cellStyle name="_송현실행내역_06년판매계획(최종)_5월 경영실적" xfId="2281"/>
    <cellStyle name="_송현실행내역_06년판매계획(최종)_6월 경영실적" xfId="2282"/>
    <cellStyle name="_송현실행내역_06년판매계획(최종)_7월 경영실적" xfId="2283"/>
    <cellStyle name="_송현실행내역_06년판매계획(최종)_7월 경영실적_9월 경영실적" xfId="2284"/>
    <cellStyle name="_송현실행내역_06년판매계획(최종)_7월 경영실적_9월 경영실적_12" xfId="2285"/>
    <cellStyle name="_송현실행내역_06년판매계획(최종)_7월 경영실적_9월 경영실적_5월 경영실적" xfId="2286"/>
    <cellStyle name="_송현실행내역_06년판매계획(최종)_7월 경영실적_9월 경영실적_6월 경영실적" xfId="2287"/>
    <cellStyle name="_송현실행내역_06년판매계획(최종)_7월 경영실적_9월 경영실적_7월 경영실적" xfId="2288"/>
    <cellStyle name="_송현실행내역_06년판매계획(최종)_7월 경영실적_9월 경영실적_GI매원" xfId="2289"/>
    <cellStyle name="_송현실행내역_06년판매계획(최종)_7월 경영실적_9월 경영실적_Sheet1" xfId="2290"/>
    <cellStyle name="_송현실행내역_06년판매계획(최종)_7월 경영실적_9월 경영실적_칼라매원" xfId="2291"/>
    <cellStyle name="_송현실행내역_06년판매계획(최종)_GI매원" xfId="2292"/>
    <cellStyle name="_송현실행내역_06년판매계획(최종)_Sheet1" xfId="2293"/>
    <cellStyle name="_송현실행내역_06년판매계획(최종)_칼라매원" xfId="2294"/>
    <cellStyle name="_송현실행내역_12" xfId="2295"/>
    <cellStyle name="_송현실행내역_2006년 경영계획(1안)" xfId="715"/>
    <cellStyle name="_송현실행내역_2006년 경영계획(1안)_12" xfId="2296"/>
    <cellStyle name="_송현실행내역_2006년 경영계획(1안)_2006년실적" xfId="716"/>
    <cellStyle name="_송현실행내역_2006년 경영계획(1안)_2006년실적_2007년도 경영계획" xfId="717"/>
    <cellStyle name="_송현실행내역_2006년 경영계획(1안)_2006년실적_2007년도 경영계획_GI 수정안" xfId="718"/>
    <cellStyle name="_송현실행내역_2006년 경영계획(1안)_2007년 판매계획(GI)" xfId="719"/>
    <cellStyle name="_송현실행내역_2006년 경영계획(1안)_2007년 판매계획(GI)_2007년도 경영계획" xfId="720"/>
    <cellStyle name="_송현실행내역_2006년 경영계획(1안)_2007년 판매계획(GI)_2007년도 경영계획_GI 수정안" xfId="721"/>
    <cellStyle name="_송현실행내역_2006년 경영계획(1안)_2007년판매계획(영업안)_영업2차확정안_20061103" xfId="722"/>
    <cellStyle name="_송현실행내역_2006년 경영계획(1안)_2007년판매계획(영업안)_영업2차확정안_20061103_2007년도 경영계획" xfId="723"/>
    <cellStyle name="_송현실행내역_2006년 경영계획(1안)_2007년판매계획(영업안)_영업2차확정안_20061103_2007년도 경영계획_GI 수정안" xfId="724"/>
    <cellStyle name="_송현실행내역_2006년 경영계획(1안)_5월 경영실적" xfId="2297"/>
    <cellStyle name="_송현실행내역_2006년 경영계획(1안)_6월 경영실적" xfId="2298"/>
    <cellStyle name="_송현실행내역_2006년 경영계획(1안)_7월 경영실적" xfId="2299"/>
    <cellStyle name="_송현실행내역_2006년 경영계획(1안)_7월 경영실적_9월 경영실적" xfId="2300"/>
    <cellStyle name="_송현실행내역_2006년 경영계획(1안)_7월 경영실적_9월 경영실적_12" xfId="2301"/>
    <cellStyle name="_송현실행내역_2006년 경영계획(1안)_7월 경영실적_9월 경영실적_5월 경영실적" xfId="2302"/>
    <cellStyle name="_송현실행내역_2006년 경영계획(1안)_7월 경영실적_9월 경영실적_6월 경영실적" xfId="2303"/>
    <cellStyle name="_송현실행내역_2006년 경영계획(1안)_7월 경영실적_9월 경영실적_7월 경영실적" xfId="2304"/>
    <cellStyle name="_송현실행내역_2006년 경영계획(1안)_7월 경영실적_9월 경영실적_GI매원" xfId="2305"/>
    <cellStyle name="_송현실행내역_2006년 경영계획(1안)_7월 경영실적_9월 경영실적_Sheet1" xfId="2306"/>
    <cellStyle name="_송현실행내역_2006년 경영계획(1안)_7월 경영실적_9월 경영실적_칼라매원" xfId="2307"/>
    <cellStyle name="_송현실행내역_2006년 경영계획(1안)_GI매원" xfId="2308"/>
    <cellStyle name="_송현실행내역_2006년 경영계획(1안)_Sheet1" xfId="2309"/>
    <cellStyle name="_송현실행내역_2006년 경영계획(1안)_칼라매원" xfId="2310"/>
    <cellStyle name="_송현실행내역_2006년 경영계획(안)" xfId="725"/>
    <cellStyle name="_송현실행내역_2006년 경영계획(안)_12" xfId="2311"/>
    <cellStyle name="_송현실행내역_2006년 경영계획(안)_2006년실적" xfId="726"/>
    <cellStyle name="_송현실행내역_2006년 경영계획(안)_2006년실적_2007년도 경영계획" xfId="727"/>
    <cellStyle name="_송현실행내역_2006년 경영계획(안)_2006년실적_2007년도 경영계획_GI 수정안" xfId="728"/>
    <cellStyle name="_송현실행내역_2006년 경영계획(안)_2007년 판매계획(GI)" xfId="729"/>
    <cellStyle name="_송현실행내역_2006년 경영계획(안)_2007년 판매계획(GI)_2007년도 경영계획" xfId="730"/>
    <cellStyle name="_송현실행내역_2006년 경영계획(안)_2007년 판매계획(GI)_2007년도 경영계획_GI 수정안" xfId="731"/>
    <cellStyle name="_송현실행내역_2006년 경영계획(안)_2007년판매계획(영업안)_영업2차확정안_20061103" xfId="732"/>
    <cellStyle name="_송현실행내역_2006년 경영계획(안)_2007년판매계획(영업안)_영업2차확정안_20061103_2007년도 경영계획" xfId="733"/>
    <cellStyle name="_송현실행내역_2006년 경영계획(안)_2007년판매계획(영업안)_영업2차확정안_20061103_2007년도 경영계획_GI 수정안" xfId="734"/>
    <cellStyle name="_송현실행내역_2006년 경영계획(안)_5월 경영실적" xfId="2312"/>
    <cellStyle name="_송현실행내역_2006년 경영계획(안)_6월 경영실적" xfId="2313"/>
    <cellStyle name="_송현실행내역_2006년 경영계획(안)_7월 경영실적" xfId="2314"/>
    <cellStyle name="_송현실행내역_2006년 경영계획(안)_7월 경영실적_9월 경영실적" xfId="2315"/>
    <cellStyle name="_송현실행내역_2006년 경영계획(안)_7월 경영실적_9월 경영실적_12" xfId="2316"/>
    <cellStyle name="_송현실행내역_2006년 경영계획(안)_7월 경영실적_9월 경영실적_5월 경영실적" xfId="2317"/>
    <cellStyle name="_송현실행내역_2006년 경영계획(안)_7월 경영실적_9월 경영실적_6월 경영실적" xfId="2318"/>
    <cellStyle name="_송현실행내역_2006년 경영계획(안)_7월 경영실적_9월 경영실적_7월 경영실적" xfId="2319"/>
    <cellStyle name="_송현실행내역_2006년 경영계획(안)_7월 경영실적_9월 경영실적_GI매원" xfId="2320"/>
    <cellStyle name="_송현실행내역_2006년 경영계획(안)_7월 경영실적_9월 경영실적_Sheet1" xfId="2321"/>
    <cellStyle name="_송현실행내역_2006년 경영계획(안)_7월 경영실적_9월 경영실적_칼라매원" xfId="2322"/>
    <cellStyle name="_송현실행내역_2006년 경영계획(안)_GI매원" xfId="2323"/>
    <cellStyle name="_송현실행내역_2006년 경영계획(안)_Sheet1" xfId="2324"/>
    <cellStyle name="_송현실행내역_2006년 경영계획(안)_칼라매원" xfId="2325"/>
    <cellStyle name="_송현실행내역_2006년실적" xfId="735"/>
    <cellStyle name="_송현실행내역_2006년실적_2007년도 경영계획" xfId="736"/>
    <cellStyle name="_송현실행내역_2006년실적_2007년도 경영계획_GI 수정안" xfId="737"/>
    <cellStyle name="_송현실행내역_2007년 판매계획(GI)" xfId="738"/>
    <cellStyle name="_송현실행내역_2007년 판매계획(GI)_2007년도 경영계획" xfId="739"/>
    <cellStyle name="_송현실행내역_2007년 판매계획(GI)_2007년도 경영계획_GI 수정안" xfId="740"/>
    <cellStyle name="_송현실행내역_2007년판매계획(영업안)_영업2차확정안_20061103" xfId="741"/>
    <cellStyle name="_송현실행내역_2007년판매계획(영업안)_영업2차확정안_20061103_2007년도 경영계획" xfId="742"/>
    <cellStyle name="_송현실행내역_2007년판매계획(영업안)_영업2차확정안_20061103_2007년도 경영계획_GI 수정안" xfId="743"/>
    <cellStyle name="_송현실행내역_2008년 도급비 지급현황" xfId="4208"/>
    <cellStyle name="_송현실행내역_2008년 도급비 지급현황_2008년 도급비 지급현황" xfId="4207"/>
    <cellStyle name="_송현실행내역_2008년 도급비 지급현황_2008년 도급비 지급현황_2008년 도급비 지급현황" xfId="4206"/>
    <cellStyle name="_송현실행내역_2008년 도급비 지급현황_2008년 도급비 지급현황_2008년 도급비 지급현황_2009년 도급비 지급현황" xfId="4205"/>
    <cellStyle name="_송현실행내역_2008년 도급비 지급현황_2009년 도급비 지급현황" xfId="4204"/>
    <cellStyle name="_송현실행내역_5월 경영실적" xfId="2326"/>
    <cellStyle name="_송현실행내역_6월 경영실적" xfId="2327"/>
    <cellStyle name="_송현실행내역_7월 경영실적" xfId="2328"/>
    <cellStyle name="_송현실행내역_7월 경영실적_9월 경영실적" xfId="2329"/>
    <cellStyle name="_송현실행내역_7월 경영실적_9월 경영실적_12" xfId="2330"/>
    <cellStyle name="_송현실행내역_7월 경영실적_9월 경영실적_5월 경영실적" xfId="2331"/>
    <cellStyle name="_송현실행내역_7월 경영실적_9월 경영실적_6월 경영실적" xfId="2332"/>
    <cellStyle name="_송현실행내역_7월 경영실적_9월 경영실적_7월 경영실적" xfId="2333"/>
    <cellStyle name="_송현실행내역_7월 경영실적_9월 경영실적_GI매원" xfId="2334"/>
    <cellStyle name="_송현실행내역_7월 경영실적_9월 경영실적_Sheet1" xfId="2335"/>
    <cellStyle name="_송현실행내역_7월 경영실적_9월 경영실적_칼라매원" xfId="2336"/>
    <cellStyle name="_송현실행내역_GI매원" xfId="2337"/>
    <cellStyle name="_송현실행내역_Sheet1" xfId="2338"/>
    <cellStyle name="_송현실행내역_칼라매원" xfId="2339"/>
    <cellStyle name="_안양점" xfId="744"/>
    <cellStyle name="_업로드시트 취합_V2" xfId="4203"/>
    <cellStyle name="_업로드시트 취합_최종" xfId="4202"/>
    <cellStyle name="_업무지원팀" xfId="4201"/>
    <cellStyle name="_용인명지대학과동234" xfId="745"/>
    <cellStyle name="_울산홈플러스 전기공사" xfId="746"/>
    <cellStyle name="_울산홈플러스 전기공사_06년판매계획(최종)" xfId="747"/>
    <cellStyle name="_울산홈플러스 전기공사_06년판매계획(최종)_12" xfId="2340"/>
    <cellStyle name="_울산홈플러스 전기공사_06년판매계획(최종)_2006년실적" xfId="748"/>
    <cellStyle name="_울산홈플러스 전기공사_06년판매계획(최종)_2006년실적_2007년도 경영계획" xfId="749"/>
    <cellStyle name="_울산홈플러스 전기공사_06년판매계획(최종)_2006년실적_2007년도 경영계획_GI 수정안" xfId="750"/>
    <cellStyle name="_울산홈플러스 전기공사_06년판매계획(최종)_2007년 판매계획(GI)" xfId="751"/>
    <cellStyle name="_울산홈플러스 전기공사_06년판매계획(최종)_2007년 판매계획(GI)_2007년도 경영계획" xfId="752"/>
    <cellStyle name="_울산홈플러스 전기공사_06년판매계획(최종)_2007년 판매계획(GI)_2007년도 경영계획_GI 수정안" xfId="753"/>
    <cellStyle name="_울산홈플러스 전기공사_06년판매계획(최종)_2007년판매계획(영업안)_영업2차확정안_20061103" xfId="754"/>
    <cellStyle name="_울산홈플러스 전기공사_06년판매계획(최종)_2007년판매계획(영업안)_영업2차확정안_20061103_2007년도 경영계획" xfId="755"/>
    <cellStyle name="_울산홈플러스 전기공사_06년판매계획(최종)_2007년판매계획(영업안)_영업2차확정안_20061103_2007년도 경영계획_GI 수정안" xfId="756"/>
    <cellStyle name="_울산홈플러스 전기공사_06년판매계획(최종)_5월 경영실적" xfId="2341"/>
    <cellStyle name="_울산홈플러스 전기공사_06년판매계획(최종)_6월 경영실적" xfId="2342"/>
    <cellStyle name="_울산홈플러스 전기공사_06년판매계획(최종)_7월 경영실적" xfId="2343"/>
    <cellStyle name="_울산홈플러스 전기공사_06년판매계획(최종)_7월 경영실적_9월 경영실적" xfId="2344"/>
    <cellStyle name="_울산홈플러스 전기공사_06년판매계획(최종)_7월 경영실적_9월 경영실적_12" xfId="2345"/>
    <cellStyle name="_울산홈플러스 전기공사_06년판매계획(최종)_7월 경영실적_9월 경영실적_5월 경영실적" xfId="2346"/>
    <cellStyle name="_울산홈플러스 전기공사_06년판매계획(최종)_7월 경영실적_9월 경영실적_6월 경영실적" xfId="2347"/>
    <cellStyle name="_울산홈플러스 전기공사_06년판매계획(최종)_7월 경영실적_9월 경영실적_7월 경영실적" xfId="2348"/>
    <cellStyle name="_울산홈플러스 전기공사_06년판매계획(최종)_7월 경영실적_9월 경영실적_GI매원" xfId="2349"/>
    <cellStyle name="_울산홈플러스 전기공사_06년판매계획(최종)_7월 경영실적_9월 경영실적_Sheet1" xfId="2350"/>
    <cellStyle name="_울산홈플러스 전기공사_06년판매계획(최종)_7월 경영실적_9월 경영실적_칼라매원" xfId="2351"/>
    <cellStyle name="_울산홈플러스 전기공사_06년판매계획(최종)_GI매원" xfId="2352"/>
    <cellStyle name="_울산홈플러스 전기공사_06년판매계획(최종)_Sheet1" xfId="2353"/>
    <cellStyle name="_울산홈플러스 전기공사_06년판매계획(최종)_칼라매원" xfId="2354"/>
    <cellStyle name="_울산홈플러스 전기공사_12" xfId="2355"/>
    <cellStyle name="_울산홈플러스 전기공사_2006년 경영계획(1안)" xfId="757"/>
    <cellStyle name="_울산홈플러스 전기공사_2006년 경영계획(1안)_12" xfId="2356"/>
    <cellStyle name="_울산홈플러스 전기공사_2006년 경영계획(1안)_2006년실적" xfId="758"/>
    <cellStyle name="_울산홈플러스 전기공사_2006년 경영계획(1안)_2006년실적_2007년도 경영계획" xfId="759"/>
    <cellStyle name="_울산홈플러스 전기공사_2006년 경영계획(1안)_2006년실적_2007년도 경영계획_GI 수정안" xfId="760"/>
    <cellStyle name="_울산홈플러스 전기공사_2006년 경영계획(1안)_2007년 판매계획(GI)" xfId="761"/>
    <cellStyle name="_울산홈플러스 전기공사_2006년 경영계획(1안)_2007년 판매계획(GI)_2007년도 경영계획" xfId="762"/>
    <cellStyle name="_울산홈플러스 전기공사_2006년 경영계획(1안)_2007년 판매계획(GI)_2007년도 경영계획_GI 수정안" xfId="763"/>
    <cellStyle name="_울산홈플러스 전기공사_2006년 경영계획(1안)_2007년판매계획(영업안)_영업2차확정안_20061103" xfId="764"/>
    <cellStyle name="_울산홈플러스 전기공사_2006년 경영계획(1안)_2007년판매계획(영업안)_영업2차확정안_20061103_2007년도 경영계획" xfId="765"/>
    <cellStyle name="_울산홈플러스 전기공사_2006년 경영계획(1안)_2007년판매계획(영업안)_영업2차확정안_20061103_2007년도 경영계획_GI 수정안" xfId="766"/>
    <cellStyle name="_울산홈플러스 전기공사_2006년 경영계획(1안)_5월 경영실적" xfId="2357"/>
    <cellStyle name="_울산홈플러스 전기공사_2006년 경영계획(1안)_6월 경영실적" xfId="2358"/>
    <cellStyle name="_울산홈플러스 전기공사_2006년 경영계획(1안)_7월 경영실적" xfId="2359"/>
    <cellStyle name="_울산홈플러스 전기공사_2006년 경영계획(1안)_7월 경영실적_9월 경영실적" xfId="2360"/>
    <cellStyle name="_울산홈플러스 전기공사_2006년 경영계획(1안)_7월 경영실적_9월 경영실적_12" xfId="2361"/>
    <cellStyle name="_울산홈플러스 전기공사_2006년 경영계획(1안)_7월 경영실적_9월 경영실적_5월 경영실적" xfId="2362"/>
    <cellStyle name="_울산홈플러스 전기공사_2006년 경영계획(1안)_7월 경영실적_9월 경영실적_6월 경영실적" xfId="2363"/>
    <cellStyle name="_울산홈플러스 전기공사_2006년 경영계획(1안)_7월 경영실적_9월 경영실적_7월 경영실적" xfId="2364"/>
    <cellStyle name="_울산홈플러스 전기공사_2006년 경영계획(1안)_7월 경영실적_9월 경영실적_GI매원" xfId="2365"/>
    <cellStyle name="_울산홈플러스 전기공사_2006년 경영계획(1안)_7월 경영실적_9월 경영실적_Sheet1" xfId="2366"/>
    <cellStyle name="_울산홈플러스 전기공사_2006년 경영계획(1안)_7월 경영실적_9월 경영실적_칼라매원" xfId="2367"/>
    <cellStyle name="_울산홈플러스 전기공사_2006년 경영계획(1안)_GI매원" xfId="2368"/>
    <cellStyle name="_울산홈플러스 전기공사_2006년 경영계획(1안)_Sheet1" xfId="2369"/>
    <cellStyle name="_울산홈플러스 전기공사_2006년 경영계획(1안)_칼라매원" xfId="2370"/>
    <cellStyle name="_울산홈플러스 전기공사_2006년 경영계획(안)" xfId="767"/>
    <cellStyle name="_울산홈플러스 전기공사_2006년 경영계획(안)_12" xfId="2371"/>
    <cellStyle name="_울산홈플러스 전기공사_2006년 경영계획(안)_2006년실적" xfId="768"/>
    <cellStyle name="_울산홈플러스 전기공사_2006년 경영계획(안)_2006년실적_2007년도 경영계획" xfId="769"/>
    <cellStyle name="_울산홈플러스 전기공사_2006년 경영계획(안)_2006년실적_2007년도 경영계획_GI 수정안" xfId="770"/>
    <cellStyle name="_울산홈플러스 전기공사_2006년 경영계획(안)_2007년 판매계획(GI)" xfId="771"/>
    <cellStyle name="_울산홈플러스 전기공사_2006년 경영계획(안)_2007년 판매계획(GI)_2007년도 경영계획" xfId="772"/>
    <cellStyle name="_울산홈플러스 전기공사_2006년 경영계획(안)_2007년 판매계획(GI)_2007년도 경영계획_GI 수정안" xfId="773"/>
    <cellStyle name="_울산홈플러스 전기공사_2006년 경영계획(안)_2007년판매계획(영업안)_영업2차확정안_20061103" xfId="774"/>
    <cellStyle name="_울산홈플러스 전기공사_2006년 경영계획(안)_2007년판매계획(영업안)_영업2차확정안_20061103_2007년도 경영계획" xfId="775"/>
    <cellStyle name="_울산홈플러스 전기공사_2006년 경영계획(안)_2007년판매계획(영업안)_영업2차확정안_20061103_2007년도 경영계획_GI 수정안" xfId="776"/>
    <cellStyle name="_울산홈플러스 전기공사_2006년 경영계획(안)_5월 경영실적" xfId="2372"/>
    <cellStyle name="_울산홈플러스 전기공사_2006년 경영계획(안)_6월 경영실적" xfId="2373"/>
    <cellStyle name="_울산홈플러스 전기공사_2006년 경영계획(안)_7월 경영실적" xfId="2374"/>
    <cellStyle name="_울산홈플러스 전기공사_2006년 경영계획(안)_7월 경영실적_9월 경영실적" xfId="2375"/>
    <cellStyle name="_울산홈플러스 전기공사_2006년 경영계획(안)_7월 경영실적_9월 경영실적_12" xfId="2376"/>
    <cellStyle name="_울산홈플러스 전기공사_2006년 경영계획(안)_7월 경영실적_9월 경영실적_5월 경영실적" xfId="2377"/>
    <cellStyle name="_울산홈플러스 전기공사_2006년 경영계획(안)_7월 경영실적_9월 경영실적_6월 경영실적" xfId="2378"/>
    <cellStyle name="_울산홈플러스 전기공사_2006년 경영계획(안)_7월 경영실적_9월 경영실적_7월 경영실적" xfId="2379"/>
    <cellStyle name="_울산홈플러스 전기공사_2006년 경영계획(안)_7월 경영실적_9월 경영실적_GI매원" xfId="2380"/>
    <cellStyle name="_울산홈플러스 전기공사_2006년 경영계획(안)_7월 경영실적_9월 경영실적_Sheet1" xfId="2381"/>
    <cellStyle name="_울산홈플러스 전기공사_2006년 경영계획(안)_7월 경영실적_9월 경영실적_칼라매원" xfId="2382"/>
    <cellStyle name="_울산홈플러스 전기공사_2006년 경영계획(안)_GI매원" xfId="2383"/>
    <cellStyle name="_울산홈플러스 전기공사_2006년 경영계획(안)_Sheet1" xfId="2384"/>
    <cellStyle name="_울산홈플러스 전기공사_2006년 경영계획(안)_칼라매원" xfId="2385"/>
    <cellStyle name="_울산홈플러스 전기공사_2006년실적" xfId="777"/>
    <cellStyle name="_울산홈플러스 전기공사_2006년실적_2007년도 경영계획" xfId="778"/>
    <cellStyle name="_울산홈플러스 전기공사_2006년실적_2007년도 경영계획_GI 수정안" xfId="779"/>
    <cellStyle name="_울산홈플러스 전기공사_2007년 판매계획(GI)" xfId="780"/>
    <cellStyle name="_울산홈플러스 전기공사_2007년 판매계획(GI)_2007년도 경영계획" xfId="781"/>
    <cellStyle name="_울산홈플러스 전기공사_2007년 판매계획(GI)_2007년도 경영계획_GI 수정안" xfId="782"/>
    <cellStyle name="_울산홈플러스 전기공사_2007년판매계획(영업안)_영업2차확정안_20061103" xfId="783"/>
    <cellStyle name="_울산홈플러스 전기공사_2007년판매계획(영업안)_영업2차확정안_20061103_2007년도 경영계획" xfId="784"/>
    <cellStyle name="_울산홈플러스 전기공사_2007년판매계획(영업안)_영업2차확정안_20061103_2007년도 경영계획_GI 수정안" xfId="785"/>
    <cellStyle name="_울산홈플러스 전기공사_2008년 도급비 지급현황" xfId="4200"/>
    <cellStyle name="_울산홈플러스 전기공사_2008년 도급비 지급현황_2008년 도급비 지급현황" xfId="4199"/>
    <cellStyle name="_울산홈플러스 전기공사_2008년 도급비 지급현황_2008년 도급비 지급현황_2008년 도급비 지급현황" xfId="4198"/>
    <cellStyle name="_울산홈플러스 전기공사_2008년 도급비 지급현황_2008년 도급비 지급현황_2008년 도급비 지급현황_2009년 도급비 지급현황" xfId="4197"/>
    <cellStyle name="_울산홈플러스 전기공사_2008년 도급비 지급현황_2009년 도급비 지급현황" xfId="4196"/>
    <cellStyle name="_울산홈플러스 전기공사_5월 경영실적" xfId="2386"/>
    <cellStyle name="_울산홈플러스 전기공사_6월 경영실적" xfId="2387"/>
    <cellStyle name="_울산홈플러스 전기공사_7월 경영실적" xfId="2388"/>
    <cellStyle name="_울산홈플러스 전기공사_7월 경영실적_9월 경영실적" xfId="2389"/>
    <cellStyle name="_울산홈플러스 전기공사_7월 경영실적_9월 경영실적_12" xfId="2390"/>
    <cellStyle name="_울산홈플러스 전기공사_7월 경영실적_9월 경영실적_5월 경영실적" xfId="2391"/>
    <cellStyle name="_울산홈플러스 전기공사_7월 경영실적_9월 경영실적_6월 경영실적" xfId="2392"/>
    <cellStyle name="_울산홈플러스 전기공사_7월 경영실적_9월 경영실적_7월 경영실적" xfId="2393"/>
    <cellStyle name="_울산홈플러스 전기공사_7월 경영실적_9월 경영실적_GI매원" xfId="2394"/>
    <cellStyle name="_울산홈플러스 전기공사_7월 경영실적_9월 경영실적_Sheet1" xfId="2395"/>
    <cellStyle name="_울산홈플러스 전기공사_7월 경영실적_9월 경영실적_칼라매원" xfId="2396"/>
    <cellStyle name="_울산홈플러스 전기공사_GI매원" xfId="2397"/>
    <cellStyle name="_울산홈플러스 전기공사_Sheet1" xfId="2398"/>
    <cellStyle name="_울산홈플러스 전기공사_칼라매원" xfId="2399"/>
    <cellStyle name="_작업내역(전기,통신)" xfId="786"/>
    <cellStyle name="_작업내역(전기,통신)_06년판매계획(최종)" xfId="787"/>
    <cellStyle name="_작업내역(전기,통신)_06년판매계획(최종)_12" xfId="2400"/>
    <cellStyle name="_작업내역(전기,통신)_06년판매계획(최종)_2006년실적" xfId="788"/>
    <cellStyle name="_작업내역(전기,통신)_06년판매계획(최종)_2006년실적_2007년도 경영계획" xfId="789"/>
    <cellStyle name="_작업내역(전기,통신)_06년판매계획(최종)_2006년실적_2007년도 경영계획_GI 수정안" xfId="790"/>
    <cellStyle name="_작업내역(전기,통신)_06년판매계획(최종)_2007년 판매계획(GI)" xfId="791"/>
    <cellStyle name="_작업내역(전기,통신)_06년판매계획(최종)_2007년 판매계획(GI)_2007년도 경영계획" xfId="792"/>
    <cellStyle name="_작업내역(전기,통신)_06년판매계획(최종)_2007년 판매계획(GI)_2007년도 경영계획_GI 수정안" xfId="793"/>
    <cellStyle name="_작업내역(전기,통신)_06년판매계획(최종)_2007년판매계획(영업안)_영업2차확정안_20061103" xfId="794"/>
    <cellStyle name="_작업내역(전기,통신)_06년판매계획(최종)_2007년판매계획(영업안)_영업2차확정안_20061103_2007년도 경영계획" xfId="795"/>
    <cellStyle name="_작업내역(전기,통신)_06년판매계획(최종)_2007년판매계획(영업안)_영업2차확정안_20061103_2007년도 경영계획_GI 수정안" xfId="796"/>
    <cellStyle name="_작업내역(전기,통신)_06년판매계획(최종)_5월 경영실적" xfId="2401"/>
    <cellStyle name="_작업내역(전기,통신)_06년판매계획(최종)_6월 경영실적" xfId="2402"/>
    <cellStyle name="_작업내역(전기,통신)_06년판매계획(최종)_7월 경영실적" xfId="2403"/>
    <cellStyle name="_작업내역(전기,통신)_06년판매계획(최종)_7월 경영실적_9월 경영실적" xfId="2404"/>
    <cellStyle name="_작업내역(전기,통신)_06년판매계획(최종)_7월 경영실적_9월 경영실적_12" xfId="2405"/>
    <cellStyle name="_작업내역(전기,통신)_06년판매계획(최종)_7월 경영실적_9월 경영실적_5월 경영실적" xfId="2406"/>
    <cellStyle name="_작업내역(전기,통신)_06년판매계획(최종)_7월 경영실적_9월 경영실적_6월 경영실적" xfId="2407"/>
    <cellStyle name="_작업내역(전기,통신)_06년판매계획(최종)_7월 경영실적_9월 경영실적_7월 경영실적" xfId="2408"/>
    <cellStyle name="_작업내역(전기,통신)_06년판매계획(최종)_7월 경영실적_9월 경영실적_GI매원" xfId="2409"/>
    <cellStyle name="_작업내역(전기,통신)_06년판매계획(최종)_7월 경영실적_9월 경영실적_Sheet1" xfId="2410"/>
    <cellStyle name="_작업내역(전기,통신)_06년판매계획(최종)_7월 경영실적_9월 경영실적_칼라매원" xfId="2411"/>
    <cellStyle name="_작업내역(전기,통신)_06년판매계획(최종)_GI매원" xfId="2412"/>
    <cellStyle name="_작업내역(전기,통신)_06년판매계획(최종)_Sheet1" xfId="2413"/>
    <cellStyle name="_작업내역(전기,통신)_06년판매계획(최종)_칼라매원" xfId="2414"/>
    <cellStyle name="_작업내역(전기,통신)_12" xfId="2415"/>
    <cellStyle name="_작업내역(전기,통신)_2006년 경영계획(1안)" xfId="797"/>
    <cellStyle name="_작업내역(전기,통신)_2006년 경영계획(1안)_12" xfId="2416"/>
    <cellStyle name="_작업내역(전기,통신)_2006년 경영계획(1안)_2006년실적" xfId="798"/>
    <cellStyle name="_작업내역(전기,통신)_2006년 경영계획(1안)_2006년실적_2007년도 경영계획" xfId="799"/>
    <cellStyle name="_작업내역(전기,통신)_2006년 경영계획(1안)_2006년실적_2007년도 경영계획_GI 수정안" xfId="800"/>
    <cellStyle name="_작업내역(전기,통신)_2006년 경영계획(1안)_2007년 판매계획(GI)" xfId="801"/>
    <cellStyle name="_작업내역(전기,통신)_2006년 경영계획(1안)_2007년 판매계획(GI)_2007년도 경영계획" xfId="802"/>
    <cellStyle name="_작업내역(전기,통신)_2006년 경영계획(1안)_2007년 판매계획(GI)_2007년도 경영계획_GI 수정안" xfId="803"/>
    <cellStyle name="_작업내역(전기,통신)_2006년 경영계획(1안)_2007년판매계획(영업안)_영업2차확정안_20061103" xfId="804"/>
    <cellStyle name="_작업내역(전기,통신)_2006년 경영계획(1안)_2007년판매계획(영업안)_영업2차확정안_20061103_2007년도 경영계획" xfId="805"/>
    <cellStyle name="_작업내역(전기,통신)_2006년 경영계획(1안)_2007년판매계획(영업안)_영업2차확정안_20061103_2007년도 경영계획_GI 수정안" xfId="806"/>
    <cellStyle name="_작업내역(전기,통신)_2006년 경영계획(1안)_5월 경영실적" xfId="2417"/>
    <cellStyle name="_작업내역(전기,통신)_2006년 경영계획(1안)_6월 경영실적" xfId="2418"/>
    <cellStyle name="_작업내역(전기,통신)_2006년 경영계획(1안)_7월 경영실적" xfId="2419"/>
    <cellStyle name="_작업내역(전기,통신)_2006년 경영계획(1안)_7월 경영실적_9월 경영실적" xfId="2420"/>
    <cellStyle name="_작업내역(전기,통신)_2006년 경영계획(1안)_7월 경영실적_9월 경영실적_12" xfId="2421"/>
    <cellStyle name="_작업내역(전기,통신)_2006년 경영계획(1안)_7월 경영실적_9월 경영실적_5월 경영실적" xfId="2422"/>
    <cellStyle name="_작업내역(전기,통신)_2006년 경영계획(1안)_7월 경영실적_9월 경영실적_6월 경영실적" xfId="2423"/>
    <cellStyle name="_작업내역(전기,통신)_2006년 경영계획(1안)_7월 경영실적_9월 경영실적_7월 경영실적" xfId="2424"/>
    <cellStyle name="_작업내역(전기,통신)_2006년 경영계획(1안)_7월 경영실적_9월 경영실적_GI매원" xfId="2425"/>
    <cellStyle name="_작업내역(전기,통신)_2006년 경영계획(1안)_7월 경영실적_9월 경영실적_Sheet1" xfId="2426"/>
    <cellStyle name="_작업내역(전기,통신)_2006년 경영계획(1안)_7월 경영실적_9월 경영실적_칼라매원" xfId="2427"/>
    <cellStyle name="_작업내역(전기,통신)_2006년 경영계획(1안)_GI매원" xfId="2428"/>
    <cellStyle name="_작업내역(전기,통신)_2006년 경영계획(1안)_Sheet1" xfId="2429"/>
    <cellStyle name="_작업내역(전기,통신)_2006년 경영계획(1안)_칼라매원" xfId="2430"/>
    <cellStyle name="_작업내역(전기,통신)_2006년 경영계획(안)" xfId="807"/>
    <cellStyle name="_작업내역(전기,통신)_2006년 경영계획(안)_12" xfId="2431"/>
    <cellStyle name="_작업내역(전기,통신)_2006년 경영계획(안)_2006년실적" xfId="808"/>
    <cellStyle name="_작업내역(전기,통신)_2006년 경영계획(안)_2006년실적_2007년도 경영계획" xfId="809"/>
    <cellStyle name="_작업내역(전기,통신)_2006년 경영계획(안)_2006년실적_2007년도 경영계획_GI 수정안" xfId="810"/>
    <cellStyle name="_작업내역(전기,통신)_2006년 경영계획(안)_2007년 판매계획(GI)" xfId="811"/>
    <cellStyle name="_작업내역(전기,통신)_2006년 경영계획(안)_2007년 판매계획(GI)_2007년도 경영계획" xfId="812"/>
    <cellStyle name="_작업내역(전기,통신)_2006년 경영계획(안)_2007년 판매계획(GI)_2007년도 경영계획_GI 수정안" xfId="813"/>
    <cellStyle name="_작업내역(전기,통신)_2006년 경영계획(안)_2007년판매계획(영업안)_영업2차확정안_20061103" xfId="814"/>
    <cellStyle name="_작업내역(전기,통신)_2006년 경영계획(안)_2007년판매계획(영업안)_영업2차확정안_20061103_2007년도 경영계획" xfId="815"/>
    <cellStyle name="_작업내역(전기,통신)_2006년 경영계획(안)_2007년판매계획(영업안)_영업2차확정안_20061103_2007년도 경영계획_GI 수정안" xfId="816"/>
    <cellStyle name="_작업내역(전기,통신)_2006년 경영계획(안)_5월 경영실적" xfId="2432"/>
    <cellStyle name="_작업내역(전기,통신)_2006년 경영계획(안)_6월 경영실적" xfId="2433"/>
    <cellStyle name="_작업내역(전기,통신)_2006년 경영계획(안)_7월 경영실적" xfId="2434"/>
    <cellStyle name="_작업내역(전기,통신)_2006년 경영계획(안)_7월 경영실적_9월 경영실적" xfId="2435"/>
    <cellStyle name="_작업내역(전기,통신)_2006년 경영계획(안)_7월 경영실적_9월 경영실적_12" xfId="2436"/>
    <cellStyle name="_작업내역(전기,통신)_2006년 경영계획(안)_7월 경영실적_9월 경영실적_5월 경영실적" xfId="2437"/>
    <cellStyle name="_작업내역(전기,통신)_2006년 경영계획(안)_7월 경영실적_9월 경영실적_6월 경영실적" xfId="2438"/>
    <cellStyle name="_작업내역(전기,통신)_2006년 경영계획(안)_7월 경영실적_9월 경영실적_7월 경영실적" xfId="2439"/>
    <cellStyle name="_작업내역(전기,통신)_2006년 경영계획(안)_7월 경영실적_9월 경영실적_GI매원" xfId="2440"/>
    <cellStyle name="_작업내역(전기,통신)_2006년 경영계획(안)_7월 경영실적_9월 경영실적_Sheet1" xfId="2441"/>
    <cellStyle name="_작업내역(전기,통신)_2006년 경영계획(안)_7월 경영실적_9월 경영실적_칼라매원" xfId="2442"/>
    <cellStyle name="_작업내역(전기,통신)_2006년 경영계획(안)_GI매원" xfId="2443"/>
    <cellStyle name="_작업내역(전기,통신)_2006년 경영계획(안)_Sheet1" xfId="2444"/>
    <cellStyle name="_작업내역(전기,통신)_2006년 경영계획(안)_칼라매원" xfId="2445"/>
    <cellStyle name="_작업내역(전기,통신)_2006년실적" xfId="817"/>
    <cellStyle name="_작업내역(전기,통신)_2006년실적_2007년도 경영계획" xfId="818"/>
    <cellStyle name="_작업내역(전기,통신)_2006년실적_2007년도 경영계획_GI 수정안" xfId="819"/>
    <cellStyle name="_작업내역(전기,통신)_2007년 판매계획(GI)" xfId="820"/>
    <cellStyle name="_작업내역(전기,통신)_2007년 판매계획(GI)_2007년도 경영계획" xfId="821"/>
    <cellStyle name="_작업내역(전기,통신)_2007년 판매계획(GI)_2007년도 경영계획_GI 수정안" xfId="822"/>
    <cellStyle name="_작업내역(전기,통신)_2007년판매계획(영업안)_영업2차확정안_20061103" xfId="823"/>
    <cellStyle name="_작업내역(전기,통신)_2007년판매계획(영업안)_영업2차확정안_20061103_2007년도 경영계획" xfId="824"/>
    <cellStyle name="_작업내역(전기,통신)_2007년판매계획(영업안)_영업2차확정안_20061103_2007년도 경영계획_GI 수정안" xfId="825"/>
    <cellStyle name="_작업내역(전기,통신)_2008년 도급비 지급현황" xfId="4195"/>
    <cellStyle name="_작업내역(전기,통신)_2008년 도급비 지급현황_2008년 도급비 지급현황" xfId="4194"/>
    <cellStyle name="_작업내역(전기,통신)_2008년 도급비 지급현황_2008년 도급비 지급현황_2008년 도급비 지급현황" xfId="4193"/>
    <cellStyle name="_작업내역(전기,통신)_2008년 도급비 지급현황_2008년 도급비 지급현황_2008년 도급비 지급현황_2009년 도급비 지급현황" xfId="4192"/>
    <cellStyle name="_작업내역(전기,통신)_2008년 도급비 지급현황_2009년 도급비 지급현황" xfId="4191"/>
    <cellStyle name="_작업내역(전기,통신)_5월 경영실적" xfId="2446"/>
    <cellStyle name="_작업내역(전기,통신)_6월 경영실적" xfId="2447"/>
    <cellStyle name="_작업내역(전기,통신)_7월 경영실적" xfId="2448"/>
    <cellStyle name="_작업내역(전기,통신)_7월 경영실적_9월 경영실적" xfId="2449"/>
    <cellStyle name="_작업내역(전기,통신)_7월 경영실적_9월 경영실적_12" xfId="2450"/>
    <cellStyle name="_작업내역(전기,통신)_7월 경영실적_9월 경영실적_5월 경영실적" xfId="2451"/>
    <cellStyle name="_작업내역(전기,통신)_7월 경영실적_9월 경영실적_6월 경영실적" xfId="2452"/>
    <cellStyle name="_작업내역(전기,통신)_7월 경영실적_9월 경영실적_7월 경영실적" xfId="2453"/>
    <cellStyle name="_작업내역(전기,통신)_7월 경영실적_9월 경영실적_GI매원" xfId="2454"/>
    <cellStyle name="_작업내역(전기,통신)_7월 경영실적_9월 경영실적_Sheet1" xfId="2455"/>
    <cellStyle name="_작업내역(전기,통신)_7월 경영실적_9월 경영실적_칼라매원" xfId="2456"/>
    <cellStyle name="_작업내역(전기,통신)_GI매원" xfId="2457"/>
    <cellStyle name="_작업내역(전기,통신)_Sheet1" xfId="2458"/>
    <cellStyle name="_작업내역(전기,통신)_칼라매원" xfId="2459"/>
    <cellStyle name="_전기실행" xfId="826"/>
    <cellStyle name="_정문전기공사최종" xfId="827"/>
    <cellStyle name="_정문전기공사최종_06년판매계획(최종)" xfId="828"/>
    <cellStyle name="_정문전기공사최종_06년판매계획(최종)_12" xfId="2460"/>
    <cellStyle name="_정문전기공사최종_06년판매계획(최종)_2006년실적" xfId="829"/>
    <cellStyle name="_정문전기공사최종_06년판매계획(최종)_2006년실적_2007년도 경영계획" xfId="830"/>
    <cellStyle name="_정문전기공사최종_06년판매계획(최종)_2006년실적_2007년도 경영계획_GI 수정안" xfId="831"/>
    <cellStyle name="_정문전기공사최종_06년판매계획(최종)_2007년 판매계획(GI)" xfId="832"/>
    <cellStyle name="_정문전기공사최종_06년판매계획(최종)_2007년 판매계획(GI)_2007년도 경영계획" xfId="833"/>
    <cellStyle name="_정문전기공사최종_06년판매계획(최종)_2007년 판매계획(GI)_2007년도 경영계획_GI 수정안" xfId="834"/>
    <cellStyle name="_정문전기공사최종_06년판매계획(최종)_2007년판매계획(영업안)_영업2차확정안_20061103" xfId="835"/>
    <cellStyle name="_정문전기공사최종_06년판매계획(최종)_2007년판매계획(영업안)_영업2차확정안_20061103_2007년도 경영계획" xfId="836"/>
    <cellStyle name="_정문전기공사최종_06년판매계획(최종)_2007년판매계획(영업안)_영업2차확정안_20061103_2007년도 경영계획_GI 수정안" xfId="837"/>
    <cellStyle name="_정문전기공사최종_06년판매계획(최종)_5월 경영실적" xfId="2461"/>
    <cellStyle name="_정문전기공사최종_06년판매계획(최종)_6월 경영실적" xfId="2462"/>
    <cellStyle name="_정문전기공사최종_06년판매계획(최종)_7월 경영실적" xfId="2463"/>
    <cellStyle name="_정문전기공사최종_06년판매계획(최종)_7월 경영실적_9월 경영실적" xfId="2464"/>
    <cellStyle name="_정문전기공사최종_06년판매계획(최종)_7월 경영실적_9월 경영실적_12" xfId="2465"/>
    <cellStyle name="_정문전기공사최종_06년판매계획(최종)_7월 경영실적_9월 경영실적_5월 경영실적" xfId="2466"/>
    <cellStyle name="_정문전기공사최종_06년판매계획(최종)_7월 경영실적_9월 경영실적_6월 경영실적" xfId="2467"/>
    <cellStyle name="_정문전기공사최종_06년판매계획(최종)_7월 경영실적_9월 경영실적_7월 경영실적" xfId="2468"/>
    <cellStyle name="_정문전기공사최종_06년판매계획(최종)_7월 경영실적_9월 경영실적_GI매원" xfId="2469"/>
    <cellStyle name="_정문전기공사최종_06년판매계획(최종)_7월 경영실적_9월 경영실적_Sheet1" xfId="2470"/>
    <cellStyle name="_정문전기공사최종_06년판매계획(최종)_7월 경영실적_9월 경영실적_칼라매원" xfId="2471"/>
    <cellStyle name="_정문전기공사최종_06년판매계획(최종)_GI매원" xfId="2472"/>
    <cellStyle name="_정문전기공사최종_06년판매계획(최종)_Sheet1" xfId="2473"/>
    <cellStyle name="_정문전기공사최종_06년판매계획(최종)_칼라매원" xfId="2474"/>
    <cellStyle name="_정문전기공사최종_12" xfId="2475"/>
    <cellStyle name="_정문전기공사최종_2006년 경영계획(1안)" xfId="838"/>
    <cellStyle name="_정문전기공사최종_2006년 경영계획(1안)_12" xfId="2476"/>
    <cellStyle name="_정문전기공사최종_2006년 경영계획(1안)_2006년실적" xfId="839"/>
    <cellStyle name="_정문전기공사최종_2006년 경영계획(1안)_2006년실적_2007년도 경영계획" xfId="840"/>
    <cellStyle name="_정문전기공사최종_2006년 경영계획(1안)_2006년실적_2007년도 경영계획_GI 수정안" xfId="841"/>
    <cellStyle name="_정문전기공사최종_2006년 경영계획(1안)_2007년 판매계획(GI)" xfId="842"/>
    <cellStyle name="_정문전기공사최종_2006년 경영계획(1안)_2007년 판매계획(GI)_2007년도 경영계획" xfId="843"/>
    <cellStyle name="_정문전기공사최종_2006년 경영계획(1안)_2007년 판매계획(GI)_2007년도 경영계획_GI 수정안" xfId="844"/>
    <cellStyle name="_정문전기공사최종_2006년 경영계획(1안)_2007년판매계획(영업안)_영업2차확정안_20061103" xfId="845"/>
    <cellStyle name="_정문전기공사최종_2006년 경영계획(1안)_2007년판매계획(영업안)_영업2차확정안_20061103_2007년도 경영계획" xfId="846"/>
    <cellStyle name="_정문전기공사최종_2006년 경영계획(1안)_2007년판매계획(영업안)_영업2차확정안_20061103_2007년도 경영계획_GI 수정안" xfId="847"/>
    <cellStyle name="_정문전기공사최종_2006년 경영계획(1안)_5월 경영실적" xfId="2477"/>
    <cellStyle name="_정문전기공사최종_2006년 경영계획(1안)_6월 경영실적" xfId="2478"/>
    <cellStyle name="_정문전기공사최종_2006년 경영계획(1안)_7월 경영실적" xfId="2479"/>
    <cellStyle name="_정문전기공사최종_2006년 경영계획(1안)_7월 경영실적_9월 경영실적" xfId="2480"/>
    <cellStyle name="_정문전기공사최종_2006년 경영계획(1안)_7월 경영실적_9월 경영실적_12" xfId="2481"/>
    <cellStyle name="_정문전기공사최종_2006년 경영계획(1안)_7월 경영실적_9월 경영실적_5월 경영실적" xfId="2482"/>
    <cellStyle name="_정문전기공사최종_2006년 경영계획(1안)_7월 경영실적_9월 경영실적_6월 경영실적" xfId="2483"/>
    <cellStyle name="_정문전기공사최종_2006년 경영계획(1안)_7월 경영실적_9월 경영실적_7월 경영실적" xfId="2484"/>
    <cellStyle name="_정문전기공사최종_2006년 경영계획(1안)_7월 경영실적_9월 경영실적_GI매원" xfId="2485"/>
    <cellStyle name="_정문전기공사최종_2006년 경영계획(1안)_7월 경영실적_9월 경영실적_Sheet1" xfId="2486"/>
    <cellStyle name="_정문전기공사최종_2006년 경영계획(1안)_7월 경영실적_9월 경영실적_칼라매원" xfId="2487"/>
    <cellStyle name="_정문전기공사최종_2006년 경영계획(1안)_GI매원" xfId="2488"/>
    <cellStyle name="_정문전기공사최종_2006년 경영계획(1안)_Sheet1" xfId="2489"/>
    <cellStyle name="_정문전기공사최종_2006년 경영계획(1안)_칼라매원" xfId="2490"/>
    <cellStyle name="_정문전기공사최종_2006년 경영계획(안)" xfId="848"/>
    <cellStyle name="_정문전기공사최종_2006년 경영계획(안)_12" xfId="2491"/>
    <cellStyle name="_정문전기공사최종_2006년 경영계획(안)_2006년실적" xfId="849"/>
    <cellStyle name="_정문전기공사최종_2006년 경영계획(안)_2006년실적_2007년도 경영계획" xfId="850"/>
    <cellStyle name="_정문전기공사최종_2006년 경영계획(안)_2006년실적_2007년도 경영계획_GI 수정안" xfId="851"/>
    <cellStyle name="_정문전기공사최종_2006년 경영계획(안)_2007년 판매계획(GI)" xfId="852"/>
    <cellStyle name="_정문전기공사최종_2006년 경영계획(안)_2007년 판매계획(GI)_2007년도 경영계획" xfId="853"/>
    <cellStyle name="_정문전기공사최종_2006년 경영계획(안)_2007년 판매계획(GI)_2007년도 경영계획_GI 수정안" xfId="854"/>
    <cellStyle name="_정문전기공사최종_2006년 경영계획(안)_2007년판매계획(영업안)_영업2차확정안_20061103" xfId="855"/>
    <cellStyle name="_정문전기공사최종_2006년 경영계획(안)_2007년판매계획(영업안)_영업2차확정안_20061103_2007년도 경영계획" xfId="856"/>
    <cellStyle name="_정문전기공사최종_2006년 경영계획(안)_2007년판매계획(영업안)_영업2차확정안_20061103_2007년도 경영계획_GI 수정안" xfId="857"/>
    <cellStyle name="_정문전기공사최종_2006년 경영계획(안)_5월 경영실적" xfId="2492"/>
    <cellStyle name="_정문전기공사최종_2006년 경영계획(안)_6월 경영실적" xfId="2493"/>
    <cellStyle name="_정문전기공사최종_2006년 경영계획(안)_7월 경영실적" xfId="2494"/>
    <cellStyle name="_정문전기공사최종_2006년 경영계획(안)_7월 경영실적_9월 경영실적" xfId="2495"/>
    <cellStyle name="_정문전기공사최종_2006년 경영계획(안)_7월 경영실적_9월 경영실적_12" xfId="2496"/>
    <cellStyle name="_정문전기공사최종_2006년 경영계획(안)_7월 경영실적_9월 경영실적_5월 경영실적" xfId="2497"/>
    <cellStyle name="_정문전기공사최종_2006년 경영계획(안)_7월 경영실적_9월 경영실적_6월 경영실적" xfId="2498"/>
    <cellStyle name="_정문전기공사최종_2006년 경영계획(안)_7월 경영실적_9월 경영실적_7월 경영실적" xfId="2499"/>
    <cellStyle name="_정문전기공사최종_2006년 경영계획(안)_7월 경영실적_9월 경영실적_GI매원" xfId="2500"/>
    <cellStyle name="_정문전기공사최종_2006년 경영계획(안)_7월 경영실적_9월 경영실적_Sheet1" xfId="2501"/>
    <cellStyle name="_정문전기공사최종_2006년 경영계획(안)_7월 경영실적_9월 경영실적_칼라매원" xfId="2502"/>
    <cellStyle name="_정문전기공사최종_2006년 경영계획(안)_GI매원" xfId="2503"/>
    <cellStyle name="_정문전기공사최종_2006년 경영계획(안)_Sheet1" xfId="2504"/>
    <cellStyle name="_정문전기공사최종_2006년 경영계획(안)_칼라매원" xfId="2505"/>
    <cellStyle name="_정문전기공사최종_2006년실적" xfId="858"/>
    <cellStyle name="_정문전기공사최종_2006년실적_2007년도 경영계획" xfId="859"/>
    <cellStyle name="_정문전기공사최종_2006년실적_2007년도 경영계획_GI 수정안" xfId="860"/>
    <cellStyle name="_정문전기공사최종_2007년 판매계획(GI)" xfId="861"/>
    <cellStyle name="_정문전기공사최종_2007년 판매계획(GI)_2007년도 경영계획" xfId="862"/>
    <cellStyle name="_정문전기공사최종_2007년 판매계획(GI)_2007년도 경영계획_GI 수정안" xfId="863"/>
    <cellStyle name="_정문전기공사최종_2007년판매계획(영업안)_영업2차확정안_20061103" xfId="864"/>
    <cellStyle name="_정문전기공사최종_2007년판매계획(영업안)_영업2차확정안_20061103_2007년도 경영계획" xfId="865"/>
    <cellStyle name="_정문전기공사최종_2007년판매계획(영업안)_영업2차확정안_20061103_2007년도 경영계획_GI 수정안" xfId="866"/>
    <cellStyle name="_정문전기공사최종_2008년 도급비 지급현황" xfId="4190"/>
    <cellStyle name="_정문전기공사최종_2008년 도급비 지급현황_2008년 도급비 지급현황" xfId="4189"/>
    <cellStyle name="_정문전기공사최종_2008년 도급비 지급현황_2008년 도급비 지급현황_2008년 도급비 지급현황" xfId="4188"/>
    <cellStyle name="_정문전기공사최종_2008년 도급비 지급현황_2008년 도급비 지급현황_2008년 도급비 지급현황_2009년 도급비 지급현황" xfId="4187"/>
    <cellStyle name="_정문전기공사최종_2008년 도급비 지급현황_2009년 도급비 지급현황" xfId="4186"/>
    <cellStyle name="_정문전기공사최종_5월 경영실적" xfId="2506"/>
    <cellStyle name="_정문전기공사최종_6월 경영실적" xfId="2507"/>
    <cellStyle name="_정문전기공사최종_7월 경영실적" xfId="2508"/>
    <cellStyle name="_정문전기공사최종_7월 경영실적_9월 경영실적" xfId="2509"/>
    <cellStyle name="_정문전기공사최종_7월 경영실적_9월 경영실적_12" xfId="2510"/>
    <cellStyle name="_정문전기공사최종_7월 경영실적_9월 경영실적_5월 경영실적" xfId="2511"/>
    <cellStyle name="_정문전기공사최종_7월 경영실적_9월 경영실적_6월 경영실적" xfId="2512"/>
    <cellStyle name="_정문전기공사최종_7월 경영실적_9월 경영실적_7월 경영실적" xfId="2513"/>
    <cellStyle name="_정문전기공사최종_7월 경영실적_9월 경영실적_GI매원" xfId="2514"/>
    <cellStyle name="_정문전기공사최종_7월 경영실적_9월 경영실적_Sheet1" xfId="2515"/>
    <cellStyle name="_정문전기공사최종_7월 경영실적_9월 경영실적_칼라매원" xfId="2516"/>
    <cellStyle name="_정문전기공사최종_GI매원" xfId="2517"/>
    <cellStyle name="_정문전기공사최종_Sheet1" xfId="2518"/>
    <cellStyle name="_정문전기공사최종_칼라매원" xfId="2519"/>
    <cellStyle name="_진해석동역(2공구)주공APT" xfId="867"/>
    <cellStyle name="_칼라매원" xfId="2520"/>
    <cellStyle name="_통광 폐수처리장(2002.5.24)" xfId="868"/>
    <cellStyle name="_통광 폐수처리장(2002.5.24)_06년판매계획(최종)" xfId="869"/>
    <cellStyle name="_통광 폐수처리장(2002.5.24)_06년판매계획(최종)_12" xfId="2521"/>
    <cellStyle name="_통광 폐수처리장(2002.5.24)_06년판매계획(최종)_2006년실적" xfId="870"/>
    <cellStyle name="_통광 폐수처리장(2002.5.24)_06년판매계획(최종)_2006년실적_2007년도 경영계획" xfId="871"/>
    <cellStyle name="_통광 폐수처리장(2002.5.24)_06년판매계획(최종)_2006년실적_2007년도 경영계획_GI 수정안" xfId="872"/>
    <cellStyle name="_통광 폐수처리장(2002.5.24)_06년판매계획(최종)_2007년 판매계획(GI)" xfId="873"/>
    <cellStyle name="_통광 폐수처리장(2002.5.24)_06년판매계획(최종)_2007년 판매계획(GI)_2007년도 경영계획" xfId="874"/>
    <cellStyle name="_통광 폐수처리장(2002.5.24)_06년판매계획(최종)_2007년 판매계획(GI)_2007년도 경영계획_GI 수정안" xfId="875"/>
    <cellStyle name="_통광 폐수처리장(2002.5.24)_06년판매계획(최종)_2007년판매계획(영업안)_영업2차확정안_20061103" xfId="876"/>
    <cellStyle name="_통광 폐수처리장(2002.5.24)_06년판매계획(최종)_2007년판매계획(영업안)_영업2차확정안_20061103_2007년도 경영계획" xfId="877"/>
    <cellStyle name="_통광 폐수처리장(2002.5.24)_06년판매계획(최종)_2007년판매계획(영업안)_영업2차확정안_20061103_2007년도 경영계획_GI 수정안" xfId="878"/>
    <cellStyle name="_통광 폐수처리장(2002.5.24)_06년판매계획(최종)_5월 경영실적" xfId="2522"/>
    <cellStyle name="_통광 폐수처리장(2002.5.24)_06년판매계획(최종)_6월 경영실적" xfId="2523"/>
    <cellStyle name="_통광 폐수처리장(2002.5.24)_06년판매계획(최종)_7월 경영실적" xfId="2524"/>
    <cellStyle name="_통광 폐수처리장(2002.5.24)_06년판매계획(최종)_7월 경영실적_9월 경영실적" xfId="2525"/>
    <cellStyle name="_통광 폐수처리장(2002.5.24)_06년판매계획(최종)_7월 경영실적_9월 경영실적_12" xfId="2526"/>
    <cellStyle name="_통광 폐수처리장(2002.5.24)_06년판매계획(최종)_7월 경영실적_9월 경영실적_5월 경영실적" xfId="2527"/>
    <cellStyle name="_통광 폐수처리장(2002.5.24)_06년판매계획(최종)_7월 경영실적_9월 경영실적_6월 경영실적" xfId="2528"/>
    <cellStyle name="_통광 폐수처리장(2002.5.24)_06년판매계획(최종)_7월 경영실적_9월 경영실적_7월 경영실적" xfId="2529"/>
    <cellStyle name="_통광 폐수처리장(2002.5.24)_06년판매계획(최종)_7월 경영실적_9월 경영실적_GI매원" xfId="2530"/>
    <cellStyle name="_통광 폐수처리장(2002.5.24)_06년판매계획(최종)_7월 경영실적_9월 경영실적_Sheet1" xfId="2531"/>
    <cellStyle name="_통광 폐수처리장(2002.5.24)_06년판매계획(최종)_7월 경영실적_9월 경영실적_칼라매원" xfId="2532"/>
    <cellStyle name="_통광 폐수처리장(2002.5.24)_06년판매계획(최종)_GI매원" xfId="2533"/>
    <cellStyle name="_통광 폐수처리장(2002.5.24)_06년판매계획(최종)_Sheet1" xfId="2534"/>
    <cellStyle name="_통광 폐수처리장(2002.5.24)_06년판매계획(최종)_칼라매원" xfId="2535"/>
    <cellStyle name="_통광 폐수처리장(2002.5.24)_12" xfId="2536"/>
    <cellStyle name="_통광 폐수처리장(2002.5.24)_2006년 경영계획(1안)" xfId="879"/>
    <cellStyle name="_통광 폐수처리장(2002.5.24)_2006년 경영계획(1안)_12" xfId="2537"/>
    <cellStyle name="_통광 폐수처리장(2002.5.24)_2006년 경영계획(1안)_2006년실적" xfId="880"/>
    <cellStyle name="_통광 폐수처리장(2002.5.24)_2006년 경영계획(1안)_2006년실적_2007년도 경영계획" xfId="881"/>
    <cellStyle name="_통광 폐수처리장(2002.5.24)_2006년 경영계획(1안)_2006년실적_2007년도 경영계획_GI 수정안" xfId="882"/>
    <cellStyle name="_통광 폐수처리장(2002.5.24)_2006년 경영계획(1안)_2007년 판매계획(GI)" xfId="883"/>
    <cellStyle name="_통광 폐수처리장(2002.5.24)_2006년 경영계획(1안)_2007년 판매계획(GI)_2007년도 경영계획" xfId="884"/>
    <cellStyle name="_통광 폐수처리장(2002.5.24)_2006년 경영계획(1안)_2007년 판매계획(GI)_2007년도 경영계획_GI 수정안" xfId="885"/>
    <cellStyle name="_통광 폐수처리장(2002.5.24)_2006년 경영계획(1안)_2007년판매계획(영업안)_영업2차확정안_20061103" xfId="886"/>
    <cellStyle name="_통광 폐수처리장(2002.5.24)_2006년 경영계획(1안)_2007년판매계획(영업안)_영업2차확정안_20061103_2007년도 경영계획" xfId="887"/>
    <cellStyle name="_통광 폐수처리장(2002.5.24)_2006년 경영계획(1안)_2007년판매계획(영업안)_영업2차확정안_20061103_2007년도 경영계획_GI 수정안" xfId="888"/>
    <cellStyle name="_통광 폐수처리장(2002.5.24)_2006년 경영계획(1안)_5월 경영실적" xfId="2538"/>
    <cellStyle name="_통광 폐수처리장(2002.5.24)_2006년 경영계획(1안)_6월 경영실적" xfId="2539"/>
    <cellStyle name="_통광 폐수처리장(2002.5.24)_2006년 경영계획(1안)_7월 경영실적" xfId="2540"/>
    <cellStyle name="_통광 폐수처리장(2002.5.24)_2006년 경영계획(1안)_7월 경영실적_9월 경영실적" xfId="2541"/>
    <cellStyle name="_통광 폐수처리장(2002.5.24)_2006년 경영계획(1안)_7월 경영실적_9월 경영실적_12" xfId="2542"/>
    <cellStyle name="_통광 폐수처리장(2002.5.24)_2006년 경영계획(1안)_7월 경영실적_9월 경영실적_5월 경영실적" xfId="2543"/>
    <cellStyle name="_통광 폐수처리장(2002.5.24)_2006년 경영계획(1안)_7월 경영실적_9월 경영실적_6월 경영실적" xfId="2544"/>
    <cellStyle name="_통광 폐수처리장(2002.5.24)_2006년 경영계획(1안)_7월 경영실적_9월 경영실적_7월 경영실적" xfId="2545"/>
    <cellStyle name="_통광 폐수처리장(2002.5.24)_2006년 경영계획(1안)_7월 경영실적_9월 경영실적_GI매원" xfId="2546"/>
    <cellStyle name="_통광 폐수처리장(2002.5.24)_2006년 경영계획(1안)_7월 경영실적_9월 경영실적_Sheet1" xfId="2547"/>
    <cellStyle name="_통광 폐수처리장(2002.5.24)_2006년 경영계획(1안)_7월 경영실적_9월 경영실적_칼라매원" xfId="2548"/>
    <cellStyle name="_통광 폐수처리장(2002.5.24)_2006년 경영계획(1안)_GI매원" xfId="2549"/>
    <cellStyle name="_통광 폐수처리장(2002.5.24)_2006년 경영계획(1안)_Sheet1" xfId="2550"/>
    <cellStyle name="_통광 폐수처리장(2002.5.24)_2006년 경영계획(1안)_칼라매원" xfId="2551"/>
    <cellStyle name="_통광 폐수처리장(2002.5.24)_2006년 경영계획(안)" xfId="889"/>
    <cellStyle name="_통광 폐수처리장(2002.5.24)_2006년 경영계획(안)_12" xfId="2552"/>
    <cellStyle name="_통광 폐수처리장(2002.5.24)_2006년 경영계획(안)_2006년실적" xfId="890"/>
    <cellStyle name="_통광 폐수처리장(2002.5.24)_2006년 경영계획(안)_2006년실적_2007년도 경영계획" xfId="891"/>
    <cellStyle name="_통광 폐수처리장(2002.5.24)_2006년 경영계획(안)_2006년실적_2007년도 경영계획_GI 수정안" xfId="892"/>
    <cellStyle name="_통광 폐수처리장(2002.5.24)_2006년 경영계획(안)_2007년 판매계획(GI)" xfId="893"/>
    <cellStyle name="_통광 폐수처리장(2002.5.24)_2006년 경영계획(안)_2007년 판매계획(GI)_2007년도 경영계획" xfId="894"/>
    <cellStyle name="_통광 폐수처리장(2002.5.24)_2006년 경영계획(안)_2007년 판매계획(GI)_2007년도 경영계획_GI 수정안" xfId="895"/>
    <cellStyle name="_통광 폐수처리장(2002.5.24)_2006년 경영계획(안)_2007년판매계획(영업안)_영업2차확정안_20061103" xfId="896"/>
    <cellStyle name="_통광 폐수처리장(2002.5.24)_2006년 경영계획(안)_2007년판매계획(영업안)_영업2차확정안_20061103_2007년도 경영계획" xfId="897"/>
    <cellStyle name="_통광 폐수처리장(2002.5.24)_2006년 경영계획(안)_2007년판매계획(영업안)_영업2차확정안_20061103_2007년도 경영계획_GI 수정안" xfId="898"/>
    <cellStyle name="_통광 폐수처리장(2002.5.24)_2006년 경영계획(안)_5월 경영실적" xfId="2553"/>
    <cellStyle name="_통광 폐수처리장(2002.5.24)_2006년 경영계획(안)_6월 경영실적" xfId="2554"/>
    <cellStyle name="_통광 폐수처리장(2002.5.24)_2006년 경영계획(안)_7월 경영실적" xfId="2555"/>
    <cellStyle name="_통광 폐수처리장(2002.5.24)_2006년 경영계획(안)_7월 경영실적_9월 경영실적" xfId="2556"/>
    <cellStyle name="_통광 폐수처리장(2002.5.24)_2006년 경영계획(안)_7월 경영실적_9월 경영실적_12" xfId="2557"/>
    <cellStyle name="_통광 폐수처리장(2002.5.24)_2006년 경영계획(안)_7월 경영실적_9월 경영실적_5월 경영실적" xfId="2558"/>
    <cellStyle name="_통광 폐수처리장(2002.5.24)_2006년 경영계획(안)_7월 경영실적_9월 경영실적_6월 경영실적" xfId="2559"/>
    <cellStyle name="_통광 폐수처리장(2002.5.24)_2006년 경영계획(안)_7월 경영실적_9월 경영실적_7월 경영실적" xfId="2560"/>
    <cellStyle name="_통광 폐수처리장(2002.5.24)_2006년 경영계획(안)_7월 경영실적_9월 경영실적_GI매원" xfId="2561"/>
    <cellStyle name="_통광 폐수처리장(2002.5.24)_2006년 경영계획(안)_7월 경영실적_9월 경영실적_Sheet1" xfId="2562"/>
    <cellStyle name="_통광 폐수처리장(2002.5.24)_2006년 경영계획(안)_7월 경영실적_9월 경영실적_칼라매원" xfId="2563"/>
    <cellStyle name="_통광 폐수처리장(2002.5.24)_2006년 경영계획(안)_GI매원" xfId="2564"/>
    <cellStyle name="_통광 폐수처리장(2002.5.24)_2006년 경영계획(안)_Sheet1" xfId="2565"/>
    <cellStyle name="_통광 폐수처리장(2002.5.24)_2006년 경영계획(안)_칼라매원" xfId="2566"/>
    <cellStyle name="_통광 폐수처리장(2002.5.24)_2006년실적" xfId="899"/>
    <cellStyle name="_통광 폐수처리장(2002.5.24)_2006년실적_2007년도 경영계획" xfId="900"/>
    <cellStyle name="_통광 폐수처리장(2002.5.24)_2006년실적_2007년도 경영계획_GI 수정안" xfId="901"/>
    <cellStyle name="_통광 폐수처리장(2002.5.24)_2007년 판매계획(GI)" xfId="902"/>
    <cellStyle name="_통광 폐수처리장(2002.5.24)_2007년 판매계획(GI)_2007년도 경영계획" xfId="903"/>
    <cellStyle name="_통광 폐수처리장(2002.5.24)_2007년 판매계획(GI)_2007년도 경영계획_GI 수정안" xfId="904"/>
    <cellStyle name="_통광 폐수처리장(2002.5.24)_2007년판매계획(영업안)_영업2차확정안_20061103" xfId="905"/>
    <cellStyle name="_통광 폐수처리장(2002.5.24)_2007년판매계획(영업안)_영업2차확정안_20061103_2007년도 경영계획" xfId="906"/>
    <cellStyle name="_통광 폐수처리장(2002.5.24)_2007년판매계획(영업안)_영업2차확정안_20061103_2007년도 경영계획_GI 수정안" xfId="907"/>
    <cellStyle name="_통광 폐수처리장(2002.5.24)_2008년 도급비 지급현황" xfId="4185"/>
    <cellStyle name="_통광 폐수처리장(2002.5.24)_2008년 도급비 지급현황_2008년 도급비 지급현황" xfId="4184"/>
    <cellStyle name="_통광 폐수처리장(2002.5.24)_2008년 도급비 지급현황_2008년 도급비 지급현황_2008년 도급비 지급현황" xfId="4183"/>
    <cellStyle name="_통광 폐수처리장(2002.5.24)_2008년 도급비 지급현황_2008년 도급비 지급현황_2008년 도급비 지급현황_2009년 도급비 지급현황" xfId="4182"/>
    <cellStyle name="_통광 폐수처리장(2002.5.24)_2008년 도급비 지급현황_2009년 도급비 지급현황" xfId="4181"/>
    <cellStyle name="_통광 폐수처리장(2002.5.24)_5월 경영실적" xfId="2567"/>
    <cellStyle name="_통광 폐수처리장(2002.5.24)_6월 경영실적" xfId="2568"/>
    <cellStyle name="_통광 폐수처리장(2002.5.24)_7월 경영실적" xfId="2569"/>
    <cellStyle name="_통광 폐수처리장(2002.5.24)_7월 경영실적_9월 경영실적" xfId="2570"/>
    <cellStyle name="_통광 폐수처리장(2002.5.24)_7월 경영실적_9월 경영실적_12" xfId="2571"/>
    <cellStyle name="_통광 폐수처리장(2002.5.24)_7월 경영실적_9월 경영실적_5월 경영실적" xfId="2572"/>
    <cellStyle name="_통광 폐수처리장(2002.5.24)_7월 경영실적_9월 경영실적_6월 경영실적" xfId="2573"/>
    <cellStyle name="_통광 폐수처리장(2002.5.24)_7월 경영실적_9월 경영실적_7월 경영실적" xfId="2574"/>
    <cellStyle name="_통광 폐수처리장(2002.5.24)_7월 경영실적_9월 경영실적_GI매원" xfId="2575"/>
    <cellStyle name="_통광 폐수처리장(2002.5.24)_7월 경영실적_9월 경영실적_Sheet1" xfId="2576"/>
    <cellStyle name="_통광 폐수처리장(2002.5.24)_7월 경영실적_9월 경영실적_칼라매원" xfId="2577"/>
    <cellStyle name="_통광 폐수처리장(2002.5.24)_GI매원" xfId="2578"/>
    <cellStyle name="_통광 폐수처리장(2002.5.24)_Sheet1" xfId="2579"/>
    <cellStyle name="_통광 폐수처리장(2002.5.24)_칼라매원" xfId="2580"/>
    <cellStyle name="_펌프장" xfId="908"/>
    <cellStyle name="_포항실행견적내역" xfId="909"/>
    <cellStyle name="_포항실행견적내역_06년판매계획(최종)" xfId="910"/>
    <cellStyle name="_포항실행견적내역_06년판매계획(최종)_12" xfId="2581"/>
    <cellStyle name="_포항실행견적내역_06년판매계획(최종)_2006년실적" xfId="911"/>
    <cellStyle name="_포항실행견적내역_06년판매계획(최종)_2006년실적_2007년도 경영계획" xfId="912"/>
    <cellStyle name="_포항실행견적내역_06년판매계획(최종)_2006년실적_2007년도 경영계획_GI 수정안" xfId="913"/>
    <cellStyle name="_포항실행견적내역_06년판매계획(최종)_2007년 판매계획(GI)" xfId="914"/>
    <cellStyle name="_포항실행견적내역_06년판매계획(최종)_2007년 판매계획(GI)_2007년도 경영계획" xfId="915"/>
    <cellStyle name="_포항실행견적내역_06년판매계획(최종)_2007년 판매계획(GI)_2007년도 경영계획_GI 수정안" xfId="916"/>
    <cellStyle name="_포항실행견적내역_06년판매계획(최종)_2007년판매계획(영업안)_영업2차확정안_20061103" xfId="917"/>
    <cellStyle name="_포항실행견적내역_06년판매계획(최종)_2007년판매계획(영업안)_영업2차확정안_20061103_2007년도 경영계획" xfId="918"/>
    <cellStyle name="_포항실행견적내역_06년판매계획(최종)_2007년판매계획(영업안)_영업2차확정안_20061103_2007년도 경영계획_GI 수정안" xfId="919"/>
    <cellStyle name="_포항실행견적내역_06년판매계획(최종)_5월 경영실적" xfId="2582"/>
    <cellStyle name="_포항실행견적내역_06년판매계획(최종)_6월 경영실적" xfId="2583"/>
    <cellStyle name="_포항실행견적내역_06년판매계획(최종)_7월 경영실적" xfId="2584"/>
    <cellStyle name="_포항실행견적내역_06년판매계획(최종)_7월 경영실적_9월 경영실적" xfId="2585"/>
    <cellStyle name="_포항실행견적내역_06년판매계획(최종)_7월 경영실적_9월 경영실적_12" xfId="2586"/>
    <cellStyle name="_포항실행견적내역_06년판매계획(최종)_7월 경영실적_9월 경영실적_5월 경영실적" xfId="2587"/>
    <cellStyle name="_포항실행견적내역_06년판매계획(최종)_7월 경영실적_9월 경영실적_6월 경영실적" xfId="2588"/>
    <cellStyle name="_포항실행견적내역_06년판매계획(최종)_7월 경영실적_9월 경영실적_7월 경영실적" xfId="2589"/>
    <cellStyle name="_포항실행견적내역_06년판매계획(최종)_7월 경영실적_9월 경영실적_GI매원" xfId="2590"/>
    <cellStyle name="_포항실행견적내역_06년판매계획(최종)_7월 경영실적_9월 경영실적_Sheet1" xfId="2591"/>
    <cellStyle name="_포항실행견적내역_06년판매계획(최종)_7월 경영실적_9월 경영실적_칼라매원" xfId="2592"/>
    <cellStyle name="_포항실행견적내역_06년판매계획(최종)_GI매원" xfId="2593"/>
    <cellStyle name="_포항실행견적내역_06년판매계획(최종)_Sheet1" xfId="2594"/>
    <cellStyle name="_포항실행견적내역_06년판매계획(최종)_칼라매원" xfId="2595"/>
    <cellStyle name="_포항실행견적내역_12" xfId="2596"/>
    <cellStyle name="_포항실행견적내역_2006년 경영계획(1안)" xfId="920"/>
    <cellStyle name="_포항실행견적내역_2006년 경영계획(1안)_12" xfId="2597"/>
    <cellStyle name="_포항실행견적내역_2006년 경영계획(1안)_2006년실적" xfId="921"/>
    <cellStyle name="_포항실행견적내역_2006년 경영계획(1안)_2006년실적_2007년도 경영계획" xfId="922"/>
    <cellStyle name="_포항실행견적내역_2006년 경영계획(1안)_2006년실적_2007년도 경영계획_GI 수정안" xfId="923"/>
    <cellStyle name="_포항실행견적내역_2006년 경영계획(1안)_2007년 판매계획(GI)" xfId="924"/>
    <cellStyle name="_포항실행견적내역_2006년 경영계획(1안)_2007년 판매계획(GI)_2007년도 경영계획" xfId="925"/>
    <cellStyle name="_포항실행견적내역_2006년 경영계획(1안)_2007년 판매계획(GI)_2007년도 경영계획_GI 수정안" xfId="926"/>
    <cellStyle name="_포항실행견적내역_2006년 경영계획(1안)_2007년판매계획(영업안)_영업2차확정안_20061103" xfId="927"/>
    <cellStyle name="_포항실행견적내역_2006년 경영계획(1안)_2007년판매계획(영업안)_영업2차확정안_20061103_2007년도 경영계획" xfId="928"/>
    <cellStyle name="_포항실행견적내역_2006년 경영계획(1안)_2007년판매계획(영업안)_영업2차확정안_20061103_2007년도 경영계획_GI 수정안" xfId="929"/>
    <cellStyle name="_포항실행견적내역_2006년 경영계획(1안)_5월 경영실적" xfId="2598"/>
    <cellStyle name="_포항실행견적내역_2006년 경영계획(1안)_6월 경영실적" xfId="2599"/>
    <cellStyle name="_포항실행견적내역_2006년 경영계획(1안)_7월 경영실적" xfId="2600"/>
    <cellStyle name="_포항실행견적내역_2006년 경영계획(1안)_7월 경영실적_9월 경영실적" xfId="2601"/>
    <cellStyle name="_포항실행견적내역_2006년 경영계획(1안)_7월 경영실적_9월 경영실적_12" xfId="2602"/>
    <cellStyle name="_포항실행견적내역_2006년 경영계획(1안)_7월 경영실적_9월 경영실적_5월 경영실적" xfId="2603"/>
    <cellStyle name="_포항실행견적내역_2006년 경영계획(1안)_7월 경영실적_9월 경영실적_6월 경영실적" xfId="2604"/>
    <cellStyle name="_포항실행견적내역_2006년 경영계획(1안)_7월 경영실적_9월 경영실적_7월 경영실적" xfId="2605"/>
    <cellStyle name="_포항실행견적내역_2006년 경영계획(1안)_7월 경영실적_9월 경영실적_GI매원" xfId="2606"/>
    <cellStyle name="_포항실행견적내역_2006년 경영계획(1안)_7월 경영실적_9월 경영실적_Sheet1" xfId="2607"/>
    <cellStyle name="_포항실행견적내역_2006년 경영계획(1안)_7월 경영실적_9월 경영실적_칼라매원" xfId="2608"/>
    <cellStyle name="_포항실행견적내역_2006년 경영계획(1안)_GI매원" xfId="2609"/>
    <cellStyle name="_포항실행견적내역_2006년 경영계획(1안)_Sheet1" xfId="2610"/>
    <cellStyle name="_포항실행견적내역_2006년 경영계획(1안)_칼라매원" xfId="2611"/>
    <cellStyle name="_포항실행견적내역_2006년 경영계획(안)" xfId="930"/>
    <cellStyle name="_포항실행견적내역_2006년 경영계획(안)_12" xfId="2612"/>
    <cellStyle name="_포항실행견적내역_2006년 경영계획(안)_2006년실적" xfId="931"/>
    <cellStyle name="_포항실행견적내역_2006년 경영계획(안)_2006년실적_2007년도 경영계획" xfId="932"/>
    <cellStyle name="_포항실행견적내역_2006년 경영계획(안)_2006년실적_2007년도 경영계획_GI 수정안" xfId="933"/>
    <cellStyle name="_포항실행견적내역_2006년 경영계획(안)_2007년 판매계획(GI)" xfId="934"/>
    <cellStyle name="_포항실행견적내역_2006년 경영계획(안)_2007년 판매계획(GI)_2007년도 경영계획" xfId="935"/>
    <cellStyle name="_포항실행견적내역_2006년 경영계획(안)_2007년 판매계획(GI)_2007년도 경영계획_GI 수정안" xfId="936"/>
    <cellStyle name="_포항실행견적내역_2006년 경영계획(안)_2007년판매계획(영업안)_영업2차확정안_20061103" xfId="937"/>
    <cellStyle name="_포항실행견적내역_2006년 경영계획(안)_2007년판매계획(영업안)_영업2차확정안_20061103_2007년도 경영계획" xfId="938"/>
    <cellStyle name="_포항실행견적내역_2006년 경영계획(안)_2007년판매계획(영업안)_영업2차확정안_20061103_2007년도 경영계획_GI 수정안" xfId="939"/>
    <cellStyle name="_포항실행견적내역_2006년 경영계획(안)_5월 경영실적" xfId="2613"/>
    <cellStyle name="_포항실행견적내역_2006년 경영계획(안)_6월 경영실적" xfId="2614"/>
    <cellStyle name="_포항실행견적내역_2006년 경영계획(안)_7월 경영실적" xfId="2615"/>
    <cellStyle name="_포항실행견적내역_2006년 경영계획(안)_7월 경영실적_9월 경영실적" xfId="2616"/>
    <cellStyle name="_포항실행견적내역_2006년 경영계획(안)_7월 경영실적_9월 경영실적_12" xfId="2617"/>
    <cellStyle name="_포항실행견적내역_2006년 경영계획(안)_7월 경영실적_9월 경영실적_5월 경영실적" xfId="2618"/>
    <cellStyle name="_포항실행견적내역_2006년 경영계획(안)_7월 경영실적_9월 경영실적_6월 경영실적" xfId="2619"/>
    <cellStyle name="_포항실행견적내역_2006년 경영계획(안)_7월 경영실적_9월 경영실적_7월 경영실적" xfId="2620"/>
    <cellStyle name="_포항실행견적내역_2006년 경영계획(안)_7월 경영실적_9월 경영실적_GI매원" xfId="2621"/>
    <cellStyle name="_포항실행견적내역_2006년 경영계획(안)_7월 경영실적_9월 경영실적_Sheet1" xfId="2622"/>
    <cellStyle name="_포항실행견적내역_2006년 경영계획(안)_7월 경영실적_9월 경영실적_칼라매원" xfId="2623"/>
    <cellStyle name="_포항실행견적내역_2006년 경영계획(안)_GI매원" xfId="2624"/>
    <cellStyle name="_포항실행견적내역_2006년 경영계획(안)_Sheet1" xfId="2625"/>
    <cellStyle name="_포항실행견적내역_2006년 경영계획(안)_칼라매원" xfId="2626"/>
    <cellStyle name="_포항실행견적내역_2006년실적" xfId="940"/>
    <cellStyle name="_포항실행견적내역_2006년실적_2007년도 경영계획" xfId="941"/>
    <cellStyle name="_포항실행견적내역_2006년실적_2007년도 경영계획_GI 수정안" xfId="942"/>
    <cellStyle name="_포항실행견적내역_2007년 판매계획(GI)" xfId="943"/>
    <cellStyle name="_포항실행견적내역_2007년 판매계획(GI)_2007년도 경영계획" xfId="944"/>
    <cellStyle name="_포항실행견적내역_2007년 판매계획(GI)_2007년도 경영계획_GI 수정안" xfId="945"/>
    <cellStyle name="_포항실행견적내역_2007년판매계획(영업안)_영업2차확정안_20061103" xfId="946"/>
    <cellStyle name="_포항실행견적내역_2007년판매계획(영업안)_영업2차확정안_20061103_2007년도 경영계획" xfId="947"/>
    <cellStyle name="_포항실행견적내역_2007년판매계획(영업안)_영업2차확정안_20061103_2007년도 경영계획_GI 수정안" xfId="948"/>
    <cellStyle name="_포항실행견적내역_2008년 도급비 지급현황" xfId="4180"/>
    <cellStyle name="_포항실행견적내역_2008년 도급비 지급현황_2008년 도급비 지급현황" xfId="4179"/>
    <cellStyle name="_포항실행견적내역_2008년 도급비 지급현황_2008년 도급비 지급현황_2008년 도급비 지급현황" xfId="4178"/>
    <cellStyle name="_포항실행견적내역_2008년 도급비 지급현황_2008년 도급비 지급현황_2008년 도급비 지급현황_2009년 도급비 지급현황" xfId="4177"/>
    <cellStyle name="_포항실행견적내역_2008년 도급비 지급현황_2009년 도급비 지급현황" xfId="4176"/>
    <cellStyle name="_포항실행견적내역_5월 경영실적" xfId="2627"/>
    <cellStyle name="_포항실행견적내역_6월 경영실적" xfId="2628"/>
    <cellStyle name="_포항실행견적내역_7월 경영실적" xfId="2629"/>
    <cellStyle name="_포항실행견적내역_7월 경영실적_9월 경영실적" xfId="2630"/>
    <cellStyle name="_포항실행견적내역_7월 경영실적_9월 경영실적_12" xfId="2631"/>
    <cellStyle name="_포항실행견적내역_7월 경영실적_9월 경영실적_5월 경영실적" xfId="2632"/>
    <cellStyle name="_포항실행견적내역_7월 경영실적_9월 경영실적_6월 경영실적" xfId="2633"/>
    <cellStyle name="_포항실행견적내역_7월 경영실적_9월 경영실적_7월 경영실적" xfId="2634"/>
    <cellStyle name="_포항실행견적내역_7월 경영실적_9월 경영실적_GI매원" xfId="2635"/>
    <cellStyle name="_포항실행견적내역_7월 경영실적_9월 경영실적_Sheet1" xfId="2636"/>
    <cellStyle name="_포항실행견적내역_7월 경영실적_9월 경영실적_칼라매원" xfId="2637"/>
    <cellStyle name="_포항실행견적내역_GI매원" xfId="2638"/>
    <cellStyle name="_포항실행견적내역_Sheet1" xfId="2639"/>
    <cellStyle name="_포항실행견적내역_칼라매원" xfId="2640"/>
    <cellStyle name="_후생비,접대비업로드" xfId="4175"/>
    <cellStyle name="’E‰Y [0.00]_laroux" xfId="1000"/>
    <cellStyle name="’E‰Y_laroux" xfId="1001"/>
    <cellStyle name="0.0" xfId="1002"/>
    <cellStyle name="0.0 10" xfId="24297"/>
    <cellStyle name="0.0 2" xfId="2641"/>
    <cellStyle name="0.0 2 2" xfId="3323"/>
    <cellStyle name="0.0 2 2 2" xfId="5596"/>
    <cellStyle name="0.0 2 2 2 2" xfId="22304"/>
    <cellStyle name="0.0 2 2 2 2 2" xfId="43179"/>
    <cellStyle name="0.0 2 2 2 3" xfId="22667"/>
    <cellStyle name="0.0 2 2 2 3 2" xfId="43542"/>
    <cellStyle name="0.0 2 2 2 4" xfId="21427"/>
    <cellStyle name="0.0 2 2 2 4 2" xfId="42302"/>
    <cellStyle name="0.0 2 2 2 5" xfId="14605"/>
    <cellStyle name="0.0 2 2 2 5 2" xfId="35481"/>
    <cellStyle name="0.0 2 2 2 6" xfId="26743"/>
    <cellStyle name="0.0 2 2 3" xfId="21675"/>
    <cellStyle name="0.0 2 2 3 2" xfId="42550"/>
    <cellStyle name="0.0 2 2 4" xfId="21018"/>
    <cellStyle name="0.0 2 2 4 2" xfId="41893"/>
    <cellStyle name="0.0 2 2 5" xfId="21697"/>
    <cellStyle name="0.0 2 2 5 2" xfId="42572"/>
    <cellStyle name="0.0 2 2 6" xfId="12786"/>
    <cellStyle name="0.0 2 2 6 2" xfId="33663"/>
    <cellStyle name="0.0 2 2 7" xfId="24913"/>
    <cellStyle name="0.0 2 3" xfId="9277"/>
    <cellStyle name="0.0 2 3 2" xfId="21044"/>
    <cellStyle name="0.0 2 3 2 2" xfId="41919"/>
    <cellStyle name="0.0 2 3 3" xfId="22170"/>
    <cellStyle name="0.0 2 3 3 2" xfId="43045"/>
    <cellStyle name="0.0 2 3 4" xfId="18276"/>
    <cellStyle name="0.0 2 3 4 2" xfId="39152"/>
    <cellStyle name="0.0 2 3 5" xfId="30414"/>
    <cellStyle name="0.0 2 4" xfId="21429"/>
    <cellStyle name="0.0 2 4 2" xfId="42304"/>
    <cellStyle name="0.0 2 5" xfId="12200"/>
    <cellStyle name="0.0 2 5 2" xfId="33089"/>
    <cellStyle name="0.0 2 6" xfId="24304"/>
    <cellStyle name="0.0 3" xfId="3322"/>
    <cellStyle name="0.0 3 2" xfId="5595"/>
    <cellStyle name="0.0 3 2 2" xfId="22303"/>
    <cellStyle name="0.0 3 2 2 2" xfId="43178"/>
    <cellStyle name="0.0 3 2 3" xfId="21422"/>
    <cellStyle name="0.0 3 2 3 2" xfId="42297"/>
    <cellStyle name="0.0 3 2 4" xfId="21238"/>
    <cellStyle name="0.0 3 2 4 2" xfId="42113"/>
    <cellStyle name="0.0 3 2 5" xfId="14604"/>
    <cellStyle name="0.0 3 2 5 2" xfId="35480"/>
    <cellStyle name="0.0 3 2 6" xfId="26742"/>
    <cellStyle name="0.0 3 3" xfId="21674"/>
    <cellStyle name="0.0 3 3 2" xfId="42549"/>
    <cellStyle name="0.0 3 4" xfId="20947"/>
    <cellStyle name="0.0 3 4 2" xfId="41822"/>
    <cellStyle name="0.0 3 5" xfId="21708"/>
    <cellStyle name="0.0 3 5 2" xfId="42583"/>
    <cellStyle name="0.0 3 6" xfId="12785"/>
    <cellStyle name="0.0 3 6 2" xfId="33662"/>
    <cellStyle name="0.0 3 7" xfId="24912"/>
    <cellStyle name="0.0 4" xfId="9276"/>
    <cellStyle name="0.0 4 2" xfId="22106"/>
    <cellStyle name="0.0 4 2 2" xfId="42981"/>
    <cellStyle name="0.0 4 3" xfId="21416"/>
    <cellStyle name="0.0 4 3 2" xfId="42291"/>
    <cellStyle name="0.0 4 4" xfId="18275"/>
    <cellStyle name="0.0 4 4 2" xfId="39151"/>
    <cellStyle name="0.0 4 5" xfId="30413"/>
    <cellStyle name="0.0 5" xfId="12182"/>
    <cellStyle name="0.0 5 2" xfId="33081"/>
    <cellStyle name="0.0 6" xfId="21113"/>
    <cellStyle name="0.0 6 2" xfId="41988"/>
    <cellStyle name="0.0 7" xfId="12088"/>
    <cellStyle name="0.0 7 2" xfId="32993"/>
    <cellStyle name="0.0 8" xfId="24171"/>
    <cellStyle name="0.0 8 2" xfId="45041"/>
    <cellStyle name="0.0 9" xfId="24175"/>
    <cellStyle name="0.0 9 2" xfId="45045"/>
    <cellStyle name="0.00" xfId="1003"/>
    <cellStyle name="0.00 10" xfId="24298"/>
    <cellStyle name="0.00 2" xfId="2642"/>
    <cellStyle name="0.00 2 2" xfId="3325"/>
    <cellStyle name="0.00 2 2 2" xfId="5598"/>
    <cellStyle name="0.00 2 2 2 2" xfId="22306"/>
    <cellStyle name="0.00 2 2 2 2 2" xfId="43181"/>
    <cellStyle name="0.00 2 2 2 3" xfId="21834"/>
    <cellStyle name="0.00 2 2 2 3 2" xfId="42709"/>
    <cellStyle name="0.00 2 2 2 4" xfId="21255"/>
    <cellStyle name="0.00 2 2 2 4 2" xfId="42130"/>
    <cellStyle name="0.00 2 2 2 5" xfId="14607"/>
    <cellStyle name="0.00 2 2 2 5 2" xfId="35483"/>
    <cellStyle name="0.00 2 2 2 6" xfId="26745"/>
    <cellStyle name="0.00 2 2 3" xfId="21677"/>
    <cellStyle name="0.00 2 2 3 2" xfId="42552"/>
    <cellStyle name="0.00 2 2 4" xfId="21860"/>
    <cellStyle name="0.00 2 2 4 2" xfId="42735"/>
    <cellStyle name="0.00 2 2 5" xfId="23313"/>
    <cellStyle name="0.00 2 2 5 2" xfId="44185"/>
    <cellStyle name="0.00 2 2 6" xfId="12788"/>
    <cellStyle name="0.00 2 2 6 2" xfId="33665"/>
    <cellStyle name="0.00 2 2 7" xfId="24915"/>
    <cellStyle name="0.00 2 3" xfId="9279"/>
    <cellStyle name="0.00 2 3 2" xfId="22337"/>
    <cellStyle name="0.00 2 3 2 2" xfId="43212"/>
    <cellStyle name="0.00 2 3 3" xfId="22728"/>
    <cellStyle name="0.00 2 3 3 2" xfId="43603"/>
    <cellStyle name="0.00 2 3 4" xfId="18278"/>
    <cellStyle name="0.00 2 3 4 2" xfId="39154"/>
    <cellStyle name="0.00 2 3 5" xfId="30416"/>
    <cellStyle name="0.00 2 4" xfId="21430"/>
    <cellStyle name="0.00 2 4 2" xfId="42305"/>
    <cellStyle name="0.00 2 5" xfId="12201"/>
    <cellStyle name="0.00 2 5 2" xfId="33090"/>
    <cellStyle name="0.00 2 6" xfId="24305"/>
    <cellStyle name="0.00 3" xfId="3324"/>
    <cellStyle name="0.00 3 2" xfId="5597"/>
    <cellStyle name="0.00 3 2 2" xfId="22305"/>
    <cellStyle name="0.00 3 2 2 2" xfId="43180"/>
    <cellStyle name="0.00 3 2 3" xfId="23155"/>
    <cellStyle name="0.00 3 2 3 2" xfId="44028"/>
    <cellStyle name="0.00 3 2 4" xfId="21287"/>
    <cellStyle name="0.00 3 2 4 2" xfId="42162"/>
    <cellStyle name="0.00 3 2 5" xfId="14606"/>
    <cellStyle name="0.00 3 2 5 2" xfId="35482"/>
    <cellStyle name="0.00 3 2 6" xfId="26744"/>
    <cellStyle name="0.00 3 3" xfId="21676"/>
    <cellStyle name="0.00 3 3 2" xfId="42551"/>
    <cellStyle name="0.00 3 4" xfId="21390"/>
    <cellStyle name="0.00 3 4 2" xfId="42265"/>
    <cellStyle name="0.00 3 5" xfId="22683"/>
    <cellStyle name="0.00 3 5 2" xfId="43558"/>
    <cellStyle name="0.00 3 6" xfId="12787"/>
    <cellStyle name="0.00 3 6 2" xfId="33664"/>
    <cellStyle name="0.00 3 7" xfId="24914"/>
    <cellStyle name="0.00 4" xfId="9278"/>
    <cellStyle name="0.00 4 2" xfId="23783"/>
    <cellStyle name="0.00 4 2 2" xfId="44655"/>
    <cellStyle name="0.00 4 3" xfId="23744"/>
    <cellStyle name="0.00 4 3 2" xfId="44616"/>
    <cellStyle name="0.00 4 4" xfId="18277"/>
    <cellStyle name="0.00 4 4 2" xfId="39153"/>
    <cellStyle name="0.00 4 5" xfId="30415"/>
    <cellStyle name="0.00 5" xfId="12183"/>
    <cellStyle name="0.00 5 2" xfId="33082"/>
    <cellStyle name="0.00 6" xfId="21114"/>
    <cellStyle name="0.00 6 2" xfId="41989"/>
    <cellStyle name="0.00 7" xfId="12089"/>
    <cellStyle name="0.00 7 2" xfId="32994"/>
    <cellStyle name="0.00 8" xfId="24172"/>
    <cellStyle name="0.00 8 2" xfId="45042"/>
    <cellStyle name="0.00 9" xfId="24176"/>
    <cellStyle name="0.00 9 2" xfId="45046"/>
    <cellStyle name="1" xfId="1004"/>
    <cellStyle name="20% - 강조색1" xfId="3774" builtinId="30" customBuiltin="1"/>
    <cellStyle name="20% - 강조색1 2" xfId="4174"/>
    <cellStyle name="20% - 강조색1 3" xfId="5151"/>
    <cellStyle name="20% - 강조색1 3 2" xfId="14164"/>
    <cellStyle name="20% - 강조색1 3 2 2" xfId="35040"/>
    <cellStyle name="20% - 강조색1 3 3" xfId="26302"/>
    <cellStyle name="20% - 강조색1 4" xfId="12074"/>
    <cellStyle name="20% - 강조색1 4 2" xfId="32980"/>
    <cellStyle name="20% - 강조색1 5" xfId="25347"/>
    <cellStyle name="20% - 강조색2" xfId="3778" builtinId="34" customBuiltin="1"/>
    <cellStyle name="20% - 강조색2 2" xfId="4173"/>
    <cellStyle name="20% - 강조색2 3" xfId="5153"/>
    <cellStyle name="20% - 강조색2 3 2" xfId="14166"/>
    <cellStyle name="20% - 강조색2 3 2 2" xfId="35042"/>
    <cellStyle name="20% - 강조색2 3 3" xfId="26304"/>
    <cellStyle name="20% - 강조색2 4" xfId="12076"/>
    <cellStyle name="20% - 강조색2 4 2" xfId="32982"/>
    <cellStyle name="20% - 강조색2 5" xfId="25349"/>
    <cellStyle name="20% - 강조색3" xfId="3782" builtinId="38" customBuiltin="1"/>
    <cellStyle name="20% - 강조색3 2" xfId="4172"/>
    <cellStyle name="20% - 강조색3 3" xfId="5155"/>
    <cellStyle name="20% - 강조색3 3 2" xfId="14168"/>
    <cellStyle name="20% - 강조색3 3 2 2" xfId="35044"/>
    <cellStyle name="20% - 강조색3 3 3" xfId="26306"/>
    <cellStyle name="20% - 강조색3 4" xfId="12078"/>
    <cellStyle name="20% - 강조색3 4 2" xfId="32984"/>
    <cellStyle name="20% - 강조색3 5" xfId="25351"/>
    <cellStyle name="20% - 강조색4" xfId="3786" builtinId="42" customBuiltin="1"/>
    <cellStyle name="20% - 강조색4 2" xfId="4171"/>
    <cellStyle name="20% - 강조색4 3" xfId="5157"/>
    <cellStyle name="20% - 강조색4 3 2" xfId="14170"/>
    <cellStyle name="20% - 강조색4 3 2 2" xfId="35046"/>
    <cellStyle name="20% - 강조색4 3 3" xfId="26308"/>
    <cellStyle name="20% - 강조색4 4" xfId="12080"/>
    <cellStyle name="20% - 강조색4 4 2" xfId="32986"/>
    <cellStyle name="20% - 강조색4 5" xfId="25353"/>
    <cellStyle name="20% - 강조색5" xfId="3790" builtinId="46" customBuiltin="1"/>
    <cellStyle name="20% - 강조색5 2" xfId="4170"/>
    <cellStyle name="20% - 강조색5 3" xfId="5159"/>
    <cellStyle name="20% - 강조색5 3 2" xfId="14172"/>
    <cellStyle name="20% - 강조색5 3 2 2" xfId="35048"/>
    <cellStyle name="20% - 강조색5 3 3" xfId="26310"/>
    <cellStyle name="20% - 강조색5 4" xfId="12082"/>
    <cellStyle name="20% - 강조색5 4 2" xfId="32988"/>
    <cellStyle name="20% - 강조색5 5" xfId="25355"/>
    <cellStyle name="20% - 강조색6" xfId="3794" builtinId="50" customBuiltin="1"/>
    <cellStyle name="20% - 강조색6 2" xfId="4169"/>
    <cellStyle name="20% - 강조색6 3" xfId="5161"/>
    <cellStyle name="20% - 강조색6 3 2" xfId="14174"/>
    <cellStyle name="20% - 강조색6 3 2 2" xfId="35050"/>
    <cellStyle name="20% - 강조색6 3 3" xfId="26312"/>
    <cellStyle name="20% - 강조색6 4" xfId="12084"/>
    <cellStyle name="20% - 강조색6 4 2" xfId="32990"/>
    <cellStyle name="20% - 강조색6 5" xfId="25357"/>
    <cellStyle name="40% - 강조색1" xfId="3775" builtinId="31" customBuiltin="1"/>
    <cellStyle name="40% - 강조색1 2" xfId="4168"/>
    <cellStyle name="40% - 강조색1 3" xfId="5152"/>
    <cellStyle name="40% - 강조색1 3 2" xfId="14165"/>
    <cellStyle name="40% - 강조색1 3 2 2" xfId="35041"/>
    <cellStyle name="40% - 강조색1 3 3" xfId="26303"/>
    <cellStyle name="40% - 강조색1 4" xfId="12075"/>
    <cellStyle name="40% - 강조색1 4 2" xfId="32981"/>
    <cellStyle name="40% - 강조색1 5" xfId="25348"/>
    <cellStyle name="40% - 강조색2" xfId="3779" builtinId="35" customBuiltin="1"/>
    <cellStyle name="40% - 강조색2 2" xfId="4167"/>
    <cellStyle name="40% - 강조색2 3" xfId="5154"/>
    <cellStyle name="40% - 강조색2 3 2" xfId="14167"/>
    <cellStyle name="40% - 강조색2 3 2 2" xfId="35043"/>
    <cellStyle name="40% - 강조색2 3 3" xfId="26305"/>
    <cellStyle name="40% - 강조색2 4" xfId="12077"/>
    <cellStyle name="40% - 강조색2 4 2" xfId="32983"/>
    <cellStyle name="40% - 강조색2 5" xfId="25350"/>
    <cellStyle name="40% - 강조색3" xfId="3783" builtinId="39" customBuiltin="1"/>
    <cellStyle name="40% - 강조색3 2" xfId="4166"/>
    <cellStyle name="40% - 강조색3 3" xfId="5156"/>
    <cellStyle name="40% - 강조색3 3 2" xfId="14169"/>
    <cellStyle name="40% - 강조색3 3 2 2" xfId="35045"/>
    <cellStyle name="40% - 강조색3 3 3" xfId="26307"/>
    <cellStyle name="40% - 강조색3 4" xfId="12079"/>
    <cellStyle name="40% - 강조색3 4 2" xfId="32985"/>
    <cellStyle name="40% - 강조색3 5" xfId="25352"/>
    <cellStyle name="40% - 강조색4" xfId="3787" builtinId="43" customBuiltin="1"/>
    <cellStyle name="40% - 강조색4 2" xfId="4165"/>
    <cellStyle name="40% - 강조색4 3" xfId="5158"/>
    <cellStyle name="40% - 강조색4 3 2" xfId="14171"/>
    <cellStyle name="40% - 강조색4 3 2 2" xfId="35047"/>
    <cellStyle name="40% - 강조색4 3 3" xfId="26309"/>
    <cellStyle name="40% - 강조색4 4" xfId="12081"/>
    <cellStyle name="40% - 강조색4 4 2" xfId="32987"/>
    <cellStyle name="40% - 강조색4 5" xfId="25354"/>
    <cellStyle name="40% - 강조색5" xfId="3791" builtinId="47" customBuiltin="1"/>
    <cellStyle name="40% - 강조색5 2" xfId="4164"/>
    <cellStyle name="40% - 강조색5 3" xfId="5160"/>
    <cellStyle name="40% - 강조색5 3 2" xfId="14173"/>
    <cellStyle name="40% - 강조색5 3 2 2" xfId="35049"/>
    <cellStyle name="40% - 강조색5 3 3" xfId="26311"/>
    <cellStyle name="40% - 강조색5 4" xfId="12083"/>
    <cellStyle name="40% - 강조색5 4 2" xfId="32989"/>
    <cellStyle name="40% - 강조색5 5" xfId="25356"/>
    <cellStyle name="40% - 강조색6" xfId="3795" builtinId="51" customBuiltin="1"/>
    <cellStyle name="40% - 강조색6 2" xfId="4163"/>
    <cellStyle name="40% - 강조색6 3" xfId="5162"/>
    <cellStyle name="40% - 강조색6 3 2" xfId="14175"/>
    <cellStyle name="40% - 강조색6 3 2 2" xfId="35051"/>
    <cellStyle name="40% - 강조색6 3 3" xfId="26313"/>
    <cellStyle name="40% - 강조색6 4" xfId="12085"/>
    <cellStyle name="40% - 강조색6 4 2" xfId="32991"/>
    <cellStyle name="40% - 강조색6 5" xfId="25358"/>
    <cellStyle name="60% - 강조색1" xfId="3776" builtinId="32" customBuiltin="1"/>
    <cellStyle name="60% - 강조색1 2" xfId="4162"/>
    <cellStyle name="60% - 강조색2" xfId="3780" builtinId="36" customBuiltin="1"/>
    <cellStyle name="60% - 강조색2 2" xfId="4161"/>
    <cellStyle name="60% - 강조색3" xfId="3784" builtinId="40" customBuiltin="1"/>
    <cellStyle name="60% - 강조색3 2" xfId="4160"/>
    <cellStyle name="60% - 강조색4" xfId="3788" builtinId="44" customBuiltin="1"/>
    <cellStyle name="60% - 강조색4 2" xfId="4159"/>
    <cellStyle name="60% - 강조색5" xfId="3792" builtinId="48" customBuiltin="1"/>
    <cellStyle name="60% - 강조색5 2" xfId="4158"/>
    <cellStyle name="60% - 강조색6" xfId="3796" builtinId="52" customBuiltin="1"/>
    <cellStyle name="60% - 강조색6 2" xfId="4157"/>
    <cellStyle name="Accent1" xfId="2643"/>
    <cellStyle name="Accent1 - 20%" xfId="2644"/>
    <cellStyle name="Accent1 - 40%" xfId="2645"/>
    <cellStyle name="Accent1 - 60%" xfId="2646"/>
    <cellStyle name="Accent2" xfId="2647"/>
    <cellStyle name="Accent2 - 20%" xfId="2648"/>
    <cellStyle name="Accent2 - 40%" xfId="2649"/>
    <cellStyle name="Accent2 - 60%" xfId="2650"/>
    <cellStyle name="Accent3" xfId="2651"/>
    <cellStyle name="Accent3 - 20%" xfId="2652"/>
    <cellStyle name="Accent3 - 40%" xfId="2653"/>
    <cellStyle name="Accent3 - 60%" xfId="2654"/>
    <cellStyle name="Accent4" xfId="2655"/>
    <cellStyle name="Accent4 - 20%" xfId="2656"/>
    <cellStyle name="Accent4 - 40%" xfId="2657"/>
    <cellStyle name="Accent4 - 60%" xfId="2658"/>
    <cellStyle name="Accent5" xfId="2659"/>
    <cellStyle name="Accent5 - 20%" xfId="2660"/>
    <cellStyle name="Accent5 - 40%" xfId="2661"/>
    <cellStyle name="Accent5 - 60%" xfId="2662"/>
    <cellStyle name="Accent6" xfId="2663"/>
    <cellStyle name="Accent6 - 20%" xfId="2664"/>
    <cellStyle name="Accent6 - 40%" xfId="2665"/>
    <cellStyle name="Accent6 - 60%" xfId="2666"/>
    <cellStyle name="AeE­ [0]_BOOK1" xfId="1032"/>
    <cellStyle name="ÅëÈ­ [0]_RESULTS" xfId="1033"/>
    <cellStyle name="AeE­_BOOK1" xfId="1034"/>
    <cellStyle name="ÅëÈ­_RESULTS" xfId="1035"/>
    <cellStyle name="ALIGNMENT" xfId="1036"/>
    <cellStyle name="args.style" xfId="1037"/>
    <cellStyle name="AÞ¸¶ [0]_BOOK1" xfId="1038"/>
    <cellStyle name="AÞ¸¶_BOOK1" xfId="1039"/>
    <cellStyle name="Bad" xfId="2667"/>
    <cellStyle name="blank" xfId="1040"/>
    <cellStyle name="blank - Style1" xfId="1041"/>
    <cellStyle name="C￥AØ_¿μ¾÷CoE² " xfId="1042"/>
    <cellStyle name="Ç¥ÁØ_RESULTS" xfId="1043"/>
    <cellStyle name="Calc Currency (0)" xfId="1044"/>
    <cellStyle name="Calc Currency (2)" xfId="1045"/>
    <cellStyle name="Calc Percent (0)" xfId="1046"/>
    <cellStyle name="Calc Percent (1)" xfId="1047"/>
    <cellStyle name="Calc Percent (2)" xfId="1048"/>
    <cellStyle name="Calc Units (0)" xfId="1049"/>
    <cellStyle name="Calc Units (1)" xfId="1050"/>
    <cellStyle name="Calc Units (2)" xfId="1051"/>
    <cellStyle name="Calculation" xfId="2668"/>
    <cellStyle name="Calculation 10" xfId="23881"/>
    <cellStyle name="Calculation 10 2" xfId="44753"/>
    <cellStyle name="Calculation 11" xfId="12202"/>
    <cellStyle name="Calculation 11 2" xfId="33091"/>
    <cellStyle name="Calculation 12" xfId="24306"/>
    <cellStyle name="Calculation 2" xfId="2669"/>
    <cellStyle name="Calculation 2 2" xfId="4244"/>
    <cellStyle name="Calculation 2 2 2" xfId="6151"/>
    <cellStyle name="Calculation 2 2 2 2" xfId="22456"/>
    <cellStyle name="Calculation 2 2 2 2 2" xfId="43331"/>
    <cellStyle name="Calculation 2 2 2 3" xfId="21145"/>
    <cellStyle name="Calculation 2 2 2 3 2" xfId="42020"/>
    <cellStyle name="Calculation 2 2 2 4" xfId="22367"/>
    <cellStyle name="Calculation 2 2 2 4 2" xfId="43242"/>
    <cellStyle name="Calculation 2 2 2 5" xfId="15160"/>
    <cellStyle name="Calculation 2 2 2 5 2" xfId="36036"/>
    <cellStyle name="Calculation 2 2 2 6" xfId="27298"/>
    <cellStyle name="Calculation 2 2 3" xfId="21901"/>
    <cellStyle name="Calculation 2 2 3 2" xfId="42776"/>
    <cellStyle name="Calculation 2 2 4" xfId="21597"/>
    <cellStyle name="Calculation 2 2 4 2" xfId="42472"/>
    <cellStyle name="Calculation 2 2 5" xfId="24045"/>
    <cellStyle name="Calculation 2 2 5 2" xfId="44917"/>
    <cellStyle name="Calculation 2 2 6" xfId="13342"/>
    <cellStyle name="Calculation 2 2 6 2" xfId="34218"/>
    <cellStyle name="Calculation 2 2 7" xfId="25480"/>
    <cellStyle name="Calculation 2 3" xfId="8259"/>
    <cellStyle name="Calculation 2 3 2" xfId="22948"/>
    <cellStyle name="Calculation 2 3 2 2" xfId="43821"/>
    <cellStyle name="Calculation 2 3 3" xfId="23761"/>
    <cellStyle name="Calculation 2 3 3 2" xfId="44633"/>
    <cellStyle name="Calculation 2 3 4" xfId="21265"/>
    <cellStyle name="Calculation 2 3 4 2" xfId="42140"/>
    <cellStyle name="Calculation 2 3 5" xfId="17264"/>
    <cellStyle name="Calculation 2 3 5 2" xfId="38140"/>
    <cellStyle name="Calculation 2 3 6" xfId="29402"/>
    <cellStyle name="Calculation 2 4" xfId="21435"/>
    <cellStyle name="Calculation 2 4 2" xfId="42310"/>
    <cellStyle name="Calculation 2 5" xfId="21363"/>
    <cellStyle name="Calculation 2 5 2" xfId="42238"/>
    <cellStyle name="Calculation 2 6" xfId="23397"/>
    <cellStyle name="Calculation 2 6 2" xfId="44269"/>
    <cellStyle name="Calculation 2 7" xfId="12203"/>
    <cellStyle name="Calculation 2 7 2" xfId="33092"/>
    <cellStyle name="Calculation 2 8" xfId="24307"/>
    <cellStyle name="Calculation 3" xfId="2670"/>
    <cellStyle name="Calculation 3 2" xfId="4245"/>
    <cellStyle name="Calculation 3 2 2" xfId="6152"/>
    <cellStyle name="Calculation 3 2 2 2" xfId="22457"/>
    <cellStyle name="Calculation 3 2 2 2 2" xfId="43332"/>
    <cellStyle name="Calculation 3 2 2 3" xfId="22835"/>
    <cellStyle name="Calculation 3 2 2 3 2" xfId="43710"/>
    <cellStyle name="Calculation 3 2 2 4" xfId="21381"/>
    <cellStyle name="Calculation 3 2 2 4 2" xfId="42256"/>
    <cellStyle name="Calculation 3 2 2 5" xfId="15161"/>
    <cellStyle name="Calculation 3 2 2 5 2" xfId="36037"/>
    <cellStyle name="Calculation 3 2 2 6" xfId="27299"/>
    <cellStyle name="Calculation 3 2 3" xfId="21902"/>
    <cellStyle name="Calculation 3 2 3 2" xfId="42777"/>
    <cellStyle name="Calculation 3 2 4" xfId="22845"/>
    <cellStyle name="Calculation 3 2 4 2" xfId="43720"/>
    <cellStyle name="Calculation 3 2 5" xfId="24055"/>
    <cellStyle name="Calculation 3 2 5 2" xfId="44927"/>
    <cellStyle name="Calculation 3 2 6" xfId="13343"/>
    <cellStyle name="Calculation 3 2 6 2" xfId="34219"/>
    <cellStyle name="Calculation 3 2 7" xfId="25481"/>
    <cellStyle name="Calculation 3 3" xfId="8260"/>
    <cellStyle name="Calculation 3 3 2" xfId="22949"/>
    <cellStyle name="Calculation 3 3 2 2" xfId="43822"/>
    <cellStyle name="Calculation 3 3 3" xfId="21043"/>
    <cellStyle name="Calculation 3 3 3 2" xfId="41918"/>
    <cellStyle name="Calculation 3 3 4" xfId="21153"/>
    <cellStyle name="Calculation 3 3 4 2" xfId="42028"/>
    <cellStyle name="Calculation 3 3 5" xfId="17265"/>
    <cellStyle name="Calculation 3 3 5 2" xfId="38141"/>
    <cellStyle name="Calculation 3 3 6" xfId="29403"/>
    <cellStyle name="Calculation 3 4" xfId="21436"/>
    <cellStyle name="Calculation 3 4 2" xfId="42311"/>
    <cellStyle name="Calculation 3 5" xfId="21140"/>
    <cellStyle name="Calculation 3 5 2" xfId="42015"/>
    <cellStyle name="Calculation 3 6" xfId="22723"/>
    <cellStyle name="Calculation 3 6 2" xfId="43598"/>
    <cellStyle name="Calculation 3 7" xfId="12204"/>
    <cellStyle name="Calculation 3 7 2" xfId="33093"/>
    <cellStyle name="Calculation 3 8" xfId="24308"/>
    <cellStyle name="Calculation 4" xfId="2671"/>
    <cellStyle name="Calculation 4 2" xfId="4246"/>
    <cellStyle name="Calculation 4 2 2" xfId="6153"/>
    <cellStyle name="Calculation 4 2 2 2" xfId="22458"/>
    <cellStyle name="Calculation 4 2 2 2 2" xfId="43333"/>
    <cellStyle name="Calculation 4 2 2 3" xfId="22188"/>
    <cellStyle name="Calculation 4 2 2 3 2" xfId="43063"/>
    <cellStyle name="Calculation 4 2 2 4" xfId="22239"/>
    <cellStyle name="Calculation 4 2 2 4 2" xfId="43114"/>
    <cellStyle name="Calculation 4 2 2 5" xfId="15162"/>
    <cellStyle name="Calculation 4 2 2 5 2" xfId="36038"/>
    <cellStyle name="Calculation 4 2 2 6" xfId="27300"/>
    <cellStyle name="Calculation 4 2 3" xfId="21903"/>
    <cellStyle name="Calculation 4 2 3 2" xfId="42778"/>
    <cellStyle name="Calculation 4 2 4" xfId="23412"/>
    <cellStyle name="Calculation 4 2 4 2" xfId="44284"/>
    <cellStyle name="Calculation 4 2 5" xfId="21378"/>
    <cellStyle name="Calculation 4 2 5 2" xfId="42253"/>
    <cellStyle name="Calculation 4 2 6" xfId="13344"/>
    <cellStyle name="Calculation 4 2 6 2" xfId="34220"/>
    <cellStyle name="Calculation 4 2 7" xfId="25482"/>
    <cellStyle name="Calculation 4 3" xfId="8261"/>
    <cellStyle name="Calculation 4 3 2" xfId="22950"/>
    <cellStyle name="Calculation 4 3 2 2" xfId="43823"/>
    <cellStyle name="Calculation 4 3 3" xfId="21606"/>
    <cellStyle name="Calculation 4 3 3 2" xfId="42481"/>
    <cellStyle name="Calculation 4 3 4" xfId="24082"/>
    <cellStyle name="Calculation 4 3 4 2" xfId="44954"/>
    <cellStyle name="Calculation 4 3 5" xfId="17266"/>
    <cellStyle name="Calculation 4 3 5 2" xfId="38142"/>
    <cellStyle name="Calculation 4 3 6" xfId="29404"/>
    <cellStyle name="Calculation 4 4" xfId="21437"/>
    <cellStyle name="Calculation 4 4 2" xfId="42312"/>
    <cellStyle name="Calculation 4 5" xfId="23665"/>
    <cellStyle name="Calculation 4 5 2" xfId="44537"/>
    <cellStyle name="Calculation 4 6" xfId="23173"/>
    <cellStyle name="Calculation 4 6 2" xfId="44046"/>
    <cellStyle name="Calculation 4 7" xfId="12205"/>
    <cellStyle name="Calculation 4 7 2" xfId="33094"/>
    <cellStyle name="Calculation 4 8" xfId="24309"/>
    <cellStyle name="Calculation 5" xfId="2672"/>
    <cellStyle name="Calculation 5 2" xfId="4247"/>
    <cellStyle name="Calculation 5 2 2" xfId="6154"/>
    <cellStyle name="Calculation 5 2 2 2" xfId="22459"/>
    <cellStyle name="Calculation 5 2 2 2 2" xfId="43334"/>
    <cellStyle name="Calculation 5 2 2 3" xfId="23741"/>
    <cellStyle name="Calculation 5 2 2 3 2" xfId="44613"/>
    <cellStyle name="Calculation 5 2 2 4" xfId="23195"/>
    <cellStyle name="Calculation 5 2 2 4 2" xfId="44068"/>
    <cellStyle name="Calculation 5 2 2 5" xfId="15163"/>
    <cellStyle name="Calculation 5 2 2 5 2" xfId="36039"/>
    <cellStyle name="Calculation 5 2 2 6" xfId="27301"/>
    <cellStyle name="Calculation 5 2 3" xfId="21904"/>
    <cellStyle name="Calculation 5 2 3 2" xfId="42779"/>
    <cellStyle name="Calculation 5 2 4" xfId="23345"/>
    <cellStyle name="Calculation 5 2 4 2" xfId="44217"/>
    <cellStyle name="Calculation 5 2 5" xfId="21620"/>
    <cellStyle name="Calculation 5 2 5 2" xfId="42495"/>
    <cellStyle name="Calculation 5 2 6" xfId="13345"/>
    <cellStyle name="Calculation 5 2 6 2" xfId="34221"/>
    <cellStyle name="Calculation 5 2 7" xfId="25483"/>
    <cellStyle name="Calculation 5 3" xfId="8262"/>
    <cellStyle name="Calculation 5 3 2" xfId="22951"/>
    <cellStyle name="Calculation 5 3 2 2" xfId="43824"/>
    <cellStyle name="Calculation 5 3 3" xfId="22200"/>
    <cellStyle name="Calculation 5 3 3 2" xfId="43075"/>
    <cellStyle name="Calculation 5 3 4" xfId="21079"/>
    <cellStyle name="Calculation 5 3 4 2" xfId="41954"/>
    <cellStyle name="Calculation 5 3 5" xfId="17267"/>
    <cellStyle name="Calculation 5 3 5 2" xfId="38143"/>
    <cellStyle name="Calculation 5 3 6" xfId="29405"/>
    <cellStyle name="Calculation 5 4" xfId="21438"/>
    <cellStyle name="Calculation 5 4 2" xfId="42313"/>
    <cellStyle name="Calculation 5 5" xfId="22737"/>
    <cellStyle name="Calculation 5 5 2" xfId="43612"/>
    <cellStyle name="Calculation 5 6" xfId="21875"/>
    <cellStyle name="Calculation 5 6 2" xfId="42750"/>
    <cellStyle name="Calculation 5 7" xfId="12206"/>
    <cellStyle name="Calculation 5 7 2" xfId="33095"/>
    <cellStyle name="Calculation 5 8" xfId="24310"/>
    <cellStyle name="Calculation 6" xfId="4243"/>
    <cellStyle name="Calculation 6 2" xfId="6150"/>
    <cellStyle name="Calculation 6 2 2" xfId="22455"/>
    <cellStyle name="Calculation 6 2 2 2" xfId="43330"/>
    <cellStyle name="Calculation 6 2 3" xfId="21377"/>
    <cellStyle name="Calculation 6 2 3 2" xfId="42252"/>
    <cellStyle name="Calculation 6 2 4" xfId="21729"/>
    <cellStyle name="Calculation 6 2 4 2" xfId="42604"/>
    <cellStyle name="Calculation 6 2 5" xfId="15159"/>
    <cellStyle name="Calculation 6 2 5 2" xfId="36035"/>
    <cellStyle name="Calculation 6 2 6" xfId="27297"/>
    <cellStyle name="Calculation 6 3" xfId="21900"/>
    <cellStyle name="Calculation 6 3 2" xfId="42775"/>
    <cellStyle name="Calculation 6 4" xfId="21858"/>
    <cellStyle name="Calculation 6 4 2" xfId="42733"/>
    <cellStyle name="Calculation 6 5" xfId="22194"/>
    <cellStyle name="Calculation 6 5 2" xfId="43069"/>
    <cellStyle name="Calculation 6 6" xfId="13341"/>
    <cellStyle name="Calculation 6 6 2" xfId="34217"/>
    <cellStyle name="Calculation 6 7" xfId="25479"/>
    <cellStyle name="Calculation 7" xfId="8258"/>
    <cellStyle name="Calculation 7 2" xfId="22947"/>
    <cellStyle name="Calculation 7 2 2" xfId="43820"/>
    <cellStyle name="Calculation 7 3" xfId="22341"/>
    <cellStyle name="Calculation 7 3 2" xfId="43216"/>
    <cellStyle name="Calculation 7 4" xfId="21359"/>
    <cellStyle name="Calculation 7 4 2" xfId="42234"/>
    <cellStyle name="Calculation 7 5" xfId="17263"/>
    <cellStyle name="Calculation 7 5 2" xfId="38139"/>
    <cellStyle name="Calculation 7 6" xfId="29401"/>
    <cellStyle name="Calculation 8" xfId="21434"/>
    <cellStyle name="Calculation 8 2" xfId="42309"/>
    <cellStyle name="Calculation 9" xfId="21268"/>
    <cellStyle name="Calculation 9 2" xfId="42143"/>
    <cellStyle name="category" xfId="1052"/>
    <cellStyle name="Check Cell" xfId="2673"/>
    <cellStyle name="Comma" xfId="1053"/>
    <cellStyle name="Comma  - Style2" xfId="1054"/>
    <cellStyle name="Comma  - Style3" xfId="1055"/>
    <cellStyle name="Comma  - Style4" xfId="1056"/>
    <cellStyle name="Comma  - Style5" xfId="1057"/>
    <cellStyle name="Comma  - Style6" xfId="1058"/>
    <cellStyle name="Comma  - Style7" xfId="1059"/>
    <cellStyle name="Comma  - Style8" xfId="1060"/>
    <cellStyle name="Comma [0]_ SG&amp;A Bridge " xfId="1061"/>
    <cellStyle name="Comma [00]" xfId="1062"/>
    <cellStyle name="Comma_ SG&amp;A Bridge " xfId="1063"/>
    <cellStyle name="Comma0" xfId="1064"/>
    <cellStyle name="Copied" xfId="1065"/>
    <cellStyle name="Curre~cy [0]_MATERAL2" xfId="1066"/>
    <cellStyle name="Currency" xfId="1067"/>
    <cellStyle name="Currency [0]_ SG&amp;A Bridge " xfId="1068"/>
    <cellStyle name="Currency [00]" xfId="1069"/>
    <cellStyle name="currency-$" xfId="1070"/>
    <cellStyle name="currency-$ 10" xfId="24299"/>
    <cellStyle name="currency-$ 2" xfId="2674"/>
    <cellStyle name="currency-$ 2 2" xfId="3327"/>
    <cellStyle name="currency-$ 2 2 2" xfId="5600"/>
    <cellStyle name="currency-$ 2 2 2 2" xfId="22308"/>
    <cellStyle name="currency-$ 2 2 2 2 2" xfId="43183"/>
    <cellStyle name="currency-$ 2 2 2 3" xfId="23934"/>
    <cellStyle name="currency-$ 2 2 2 3 2" xfId="44806"/>
    <cellStyle name="currency-$ 2 2 2 4" xfId="23811"/>
    <cellStyle name="currency-$ 2 2 2 4 2" xfId="44683"/>
    <cellStyle name="currency-$ 2 2 2 5" xfId="14609"/>
    <cellStyle name="currency-$ 2 2 2 5 2" xfId="35485"/>
    <cellStyle name="currency-$ 2 2 2 6" xfId="26747"/>
    <cellStyle name="currency-$ 2 2 3" xfId="21679"/>
    <cellStyle name="currency-$ 2 2 3 2" xfId="42554"/>
    <cellStyle name="currency-$ 2 2 4" xfId="23825"/>
    <cellStyle name="currency-$ 2 2 4 2" xfId="44697"/>
    <cellStyle name="currency-$ 2 2 5" xfId="24099"/>
    <cellStyle name="currency-$ 2 2 5 2" xfId="44970"/>
    <cellStyle name="currency-$ 2 2 6" xfId="12790"/>
    <cellStyle name="currency-$ 2 2 6 2" xfId="33667"/>
    <cellStyle name="currency-$ 2 2 7" xfId="24917"/>
    <cellStyle name="currency-$ 2 3" xfId="9281"/>
    <cellStyle name="currency-$ 2 3 2" xfId="23643"/>
    <cellStyle name="currency-$ 2 3 2 2" xfId="44515"/>
    <cellStyle name="currency-$ 2 3 3" xfId="21385"/>
    <cellStyle name="currency-$ 2 3 3 2" xfId="42260"/>
    <cellStyle name="currency-$ 2 3 4" xfId="18280"/>
    <cellStyle name="currency-$ 2 3 4 2" xfId="39156"/>
    <cellStyle name="currency-$ 2 3 5" xfId="30418"/>
    <cellStyle name="currency-$ 2 4" xfId="21440"/>
    <cellStyle name="currency-$ 2 4 2" xfId="42315"/>
    <cellStyle name="currency-$ 2 5" xfId="12207"/>
    <cellStyle name="currency-$ 2 5 2" xfId="33096"/>
    <cellStyle name="currency-$ 2 6" xfId="24311"/>
    <cellStyle name="currency-$ 3" xfId="3326"/>
    <cellStyle name="currency-$ 3 2" xfId="5599"/>
    <cellStyle name="currency-$ 3 2 2" xfId="22307"/>
    <cellStyle name="currency-$ 3 2 2 2" xfId="43182"/>
    <cellStyle name="currency-$ 3 2 3" xfId="24098"/>
    <cellStyle name="currency-$ 3 2 3 2" xfId="44969"/>
    <cellStyle name="currency-$ 3 2 4" xfId="22759"/>
    <cellStyle name="currency-$ 3 2 4 2" xfId="43634"/>
    <cellStyle name="currency-$ 3 2 5" xfId="14608"/>
    <cellStyle name="currency-$ 3 2 5 2" xfId="35484"/>
    <cellStyle name="currency-$ 3 2 6" xfId="26746"/>
    <cellStyle name="currency-$ 3 3" xfId="21678"/>
    <cellStyle name="currency-$ 3 3 2" xfId="42553"/>
    <cellStyle name="currency-$ 3 4" xfId="22132"/>
    <cellStyle name="currency-$ 3 4 2" xfId="43007"/>
    <cellStyle name="currency-$ 3 5" xfId="23851"/>
    <cellStyle name="currency-$ 3 5 2" xfId="44723"/>
    <cellStyle name="currency-$ 3 6" xfId="12789"/>
    <cellStyle name="currency-$ 3 6 2" xfId="33666"/>
    <cellStyle name="currency-$ 3 7" xfId="24916"/>
    <cellStyle name="currency-$ 4" xfId="9280"/>
    <cellStyle name="currency-$ 4 2" xfId="21342"/>
    <cellStyle name="currency-$ 4 2 2" xfId="42217"/>
    <cellStyle name="currency-$ 4 3" xfId="21588"/>
    <cellStyle name="currency-$ 4 3 2" xfId="42463"/>
    <cellStyle name="currency-$ 4 4" xfId="18279"/>
    <cellStyle name="currency-$ 4 4 2" xfId="39155"/>
    <cellStyle name="currency-$ 4 5" xfId="30417"/>
    <cellStyle name="currency-$ 5" xfId="12184"/>
    <cellStyle name="currency-$ 5 2" xfId="33083"/>
    <cellStyle name="currency-$ 6" xfId="21125"/>
    <cellStyle name="currency-$ 6 2" xfId="42000"/>
    <cellStyle name="currency-$ 7" xfId="12105"/>
    <cellStyle name="currency-$ 7 2" xfId="33005"/>
    <cellStyle name="currency-$ 8" xfId="24173"/>
    <cellStyle name="currency-$ 8 2" xfId="45043"/>
    <cellStyle name="currency-$ 9" xfId="24180"/>
    <cellStyle name="currency-$ 9 2" xfId="45048"/>
    <cellStyle name="Currency_ SG&amp;A Bridge " xfId="1071"/>
    <cellStyle name="Currency0" xfId="1072"/>
    <cellStyle name="Currency1" xfId="1073"/>
    <cellStyle name="Date" xfId="1074"/>
    <cellStyle name="Date Short" xfId="1075"/>
    <cellStyle name="Date_03-02-P002 용인추가공사" xfId="1076"/>
    <cellStyle name="DELTA" xfId="1077"/>
    <cellStyle name="Emphasis 1" xfId="2675"/>
    <cellStyle name="Emphasis 2" xfId="2676"/>
    <cellStyle name="Emphasis 3" xfId="2677"/>
    <cellStyle name="Enter Currency (0)" xfId="1078"/>
    <cellStyle name="Enter Currency (2)" xfId="1079"/>
    <cellStyle name="Enter Units (0)" xfId="1080"/>
    <cellStyle name="Enter Units (1)" xfId="1081"/>
    <cellStyle name="Enter Units (2)" xfId="1082"/>
    <cellStyle name="Entered" xfId="1083"/>
    <cellStyle name="F2" xfId="1084"/>
    <cellStyle name="F3" xfId="1085"/>
    <cellStyle name="F4" xfId="1086"/>
    <cellStyle name="F5" xfId="1087"/>
    <cellStyle name="F6" xfId="1088"/>
    <cellStyle name="F7" xfId="1089"/>
    <cellStyle name="F8" xfId="1090"/>
    <cellStyle name="Fixed" xfId="1091"/>
    <cellStyle name="Followed Hyperlink" xfId="1092"/>
    <cellStyle name="G10" xfId="1093"/>
    <cellStyle name="Good" xfId="2678"/>
    <cellStyle name="Grey" xfId="1094"/>
    <cellStyle name="HEADER" xfId="1095"/>
    <cellStyle name="Header1" xfId="1096"/>
    <cellStyle name="Header1 2" xfId="23287"/>
    <cellStyle name="Header2" xfId="1097"/>
    <cellStyle name="Header2 10" xfId="24300"/>
    <cellStyle name="Header2 2" xfId="2679"/>
    <cellStyle name="Header2 2 2" xfId="4269"/>
    <cellStyle name="Header2 2 2 2" xfId="6155"/>
    <cellStyle name="Header2 2 2 2 2" xfId="22460"/>
    <cellStyle name="Header2 2 2 2 2 2" xfId="43335"/>
    <cellStyle name="Header2 2 2 2 3" xfId="23285"/>
    <cellStyle name="Header2 2 2 2 3 2" xfId="44158"/>
    <cellStyle name="Header2 2 2 2 4" xfId="22108"/>
    <cellStyle name="Header2 2 2 2 4 2" xfId="42983"/>
    <cellStyle name="Header2 2 2 2 5" xfId="15164"/>
    <cellStyle name="Header2 2 2 2 5 2" xfId="36040"/>
    <cellStyle name="Header2 2 2 2 6" xfId="27302"/>
    <cellStyle name="Header2 2 2 3" xfId="21906"/>
    <cellStyle name="Header2 2 2 3 2" xfId="42781"/>
    <cellStyle name="Header2 2 2 4" xfId="22631"/>
    <cellStyle name="Header2 2 2 4 2" xfId="43506"/>
    <cellStyle name="Header2 2 2 5" xfId="21654"/>
    <cellStyle name="Header2 2 2 5 2" xfId="42529"/>
    <cellStyle name="Header2 2 2 6" xfId="13346"/>
    <cellStyle name="Header2 2 2 6 2" xfId="34222"/>
    <cellStyle name="Header2 2 2 7" xfId="25484"/>
    <cellStyle name="Header2 2 3" xfId="21441"/>
    <cellStyle name="Header2 2 3 2" xfId="42316"/>
    <cellStyle name="Header2 2 4" xfId="22091"/>
    <cellStyle name="Header2 2 4 2" xfId="42966"/>
    <cellStyle name="Header2 2 5" xfId="12208"/>
    <cellStyle name="Header2 2 5 2" xfId="33097"/>
    <cellStyle name="Header2 2 6" xfId="24312"/>
    <cellStyle name="Header2 3" xfId="2680"/>
    <cellStyle name="Header2 3 2" xfId="4270"/>
    <cellStyle name="Header2 3 2 2" xfId="6156"/>
    <cellStyle name="Header2 3 2 2 2" xfId="22461"/>
    <cellStyle name="Header2 3 2 2 2 2" xfId="43336"/>
    <cellStyle name="Header2 3 2 2 3" xfId="23171"/>
    <cellStyle name="Header2 3 2 2 3 2" xfId="44044"/>
    <cellStyle name="Header2 3 2 2 4" xfId="21001"/>
    <cellStyle name="Header2 3 2 2 4 2" xfId="41876"/>
    <cellStyle name="Header2 3 2 2 5" xfId="15165"/>
    <cellStyle name="Header2 3 2 2 5 2" xfId="36041"/>
    <cellStyle name="Header2 3 2 2 6" xfId="27303"/>
    <cellStyle name="Header2 3 2 3" xfId="21907"/>
    <cellStyle name="Header2 3 2 3 2" xfId="42782"/>
    <cellStyle name="Header2 3 2 4" xfId="23206"/>
    <cellStyle name="Header2 3 2 4 2" xfId="44079"/>
    <cellStyle name="Header2 3 2 5" xfId="23980"/>
    <cellStyle name="Header2 3 2 5 2" xfId="44852"/>
    <cellStyle name="Header2 3 2 6" xfId="13347"/>
    <cellStyle name="Header2 3 2 6 2" xfId="34223"/>
    <cellStyle name="Header2 3 2 7" xfId="25485"/>
    <cellStyle name="Header2 3 3" xfId="21442"/>
    <cellStyle name="Header2 3 3 2" xfId="42317"/>
    <cellStyle name="Header2 3 4" xfId="21402"/>
    <cellStyle name="Header2 3 4 2" xfId="42277"/>
    <cellStyle name="Header2 3 5" xfId="12209"/>
    <cellStyle name="Header2 3 5 2" xfId="33098"/>
    <cellStyle name="Header2 3 6" xfId="24313"/>
    <cellStyle name="Header2 4" xfId="3804"/>
    <cellStyle name="Header2 4 2" xfId="6033"/>
    <cellStyle name="Header2 4 2 2" xfId="22392"/>
    <cellStyle name="Header2 4 2 2 2" xfId="43267"/>
    <cellStyle name="Header2 4 2 3" xfId="23976"/>
    <cellStyle name="Header2 4 2 3 2" xfId="44848"/>
    <cellStyle name="Header2 4 2 4" xfId="23687"/>
    <cellStyle name="Header2 4 2 4 2" xfId="44559"/>
    <cellStyle name="Header2 4 2 5" xfId="15042"/>
    <cellStyle name="Header2 4 2 5 2" xfId="35918"/>
    <cellStyle name="Header2 4 2 6" xfId="27180"/>
    <cellStyle name="Header2 4 3" xfId="21778"/>
    <cellStyle name="Header2 4 3 2" xfId="42653"/>
    <cellStyle name="Header2 4 4" xfId="23366"/>
    <cellStyle name="Header2 4 4 2" xfId="44238"/>
    <cellStyle name="Header2 4 5" xfId="22799"/>
    <cellStyle name="Header2 4 5 2" xfId="43674"/>
    <cellStyle name="Header2 4 6" xfId="13224"/>
    <cellStyle name="Header2 4 6 2" xfId="34100"/>
    <cellStyle name="Header2 4 7" xfId="25362"/>
    <cellStyle name="Header2 5" xfId="9935"/>
    <cellStyle name="Header2 5 2" xfId="22848"/>
    <cellStyle name="Header2 5 2 2" xfId="43723"/>
    <cellStyle name="Header2 5 3" xfId="31069"/>
    <cellStyle name="Header2 6" xfId="12185"/>
    <cellStyle name="Header2 6 2" xfId="33084"/>
    <cellStyle name="Header2 7" xfId="20872"/>
    <cellStyle name="Header2 7 2" xfId="41747"/>
    <cellStyle name="Header2 8" xfId="12106"/>
    <cellStyle name="Header2 8 2" xfId="33006"/>
    <cellStyle name="Header2 9" xfId="24168"/>
    <cellStyle name="Header2 9 2" xfId="45038"/>
    <cellStyle name="Heading 1" xfId="1098"/>
    <cellStyle name="Heading 2" xfId="1099"/>
    <cellStyle name="Heading 3" xfId="2681"/>
    <cellStyle name="Heading 4" xfId="2682"/>
    <cellStyle name="Heading1" xfId="1100"/>
    <cellStyle name="Heading2" xfId="1101"/>
    <cellStyle name="HEADINGS" xfId="1102"/>
    <cellStyle name="HEADINGS 2" xfId="9231"/>
    <cellStyle name="HEADINGS 2 2" xfId="24170"/>
    <cellStyle name="HEADINGS 2 2 2" xfId="45040"/>
    <cellStyle name="HEADINGSTOP" xfId="1103"/>
    <cellStyle name="Hyperlink" xfId="1104"/>
    <cellStyle name="Input" xfId="2683"/>
    <cellStyle name="Input [yellow]" xfId="1105"/>
    <cellStyle name="Input [yellow] 10" xfId="24301"/>
    <cellStyle name="Input [yellow] 2" xfId="2684"/>
    <cellStyle name="Input [yellow] 2 2" xfId="3329"/>
    <cellStyle name="Input [yellow] 2 2 2" xfId="5602"/>
    <cellStyle name="Input [yellow] 2 2 2 2" xfId="22310"/>
    <cellStyle name="Input [yellow] 2 2 2 2 2" xfId="43185"/>
    <cellStyle name="Input [yellow] 2 2 2 3" xfId="23347"/>
    <cellStyle name="Input [yellow] 2 2 2 3 2" xfId="44219"/>
    <cellStyle name="Input [yellow] 2 2 2 4" xfId="23753"/>
    <cellStyle name="Input [yellow] 2 2 2 4 2" xfId="44625"/>
    <cellStyle name="Input [yellow] 2 2 2 5" xfId="14611"/>
    <cellStyle name="Input [yellow] 2 2 2 5 2" xfId="35487"/>
    <cellStyle name="Input [yellow] 2 2 2 6" xfId="26749"/>
    <cellStyle name="Input [yellow] 2 2 3" xfId="21681"/>
    <cellStyle name="Input [yellow] 2 2 3 2" xfId="42556"/>
    <cellStyle name="Input [yellow] 2 2 4" xfId="22919"/>
    <cellStyle name="Input [yellow] 2 2 4 2" xfId="43793"/>
    <cellStyle name="Input [yellow] 2 2 5" xfId="22697"/>
    <cellStyle name="Input [yellow] 2 2 5 2" xfId="43572"/>
    <cellStyle name="Input [yellow] 2 2 6" xfId="12792"/>
    <cellStyle name="Input [yellow] 2 2 6 2" xfId="33669"/>
    <cellStyle name="Input [yellow] 2 2 7" xfId="24919"/>
    <cellStyle name="Input [yellow] 2 3" xfId="9284"/>
    <cellStyle name="Input [yellow] 2 3 2" xfId="23888"/>
    <cellStyle name="Input [yellow] 2 3 2 2" xfId="44760"/>
    <cellStyle name="Input [yellow] 2 3 3" xfId="23750"/>
    <cellStyle name="Input [yellow] 2 3 3 2" xfId="44622"/>
    <cellStyle name="Input [yellow] 2 3 4" xfId="18283"/>
    <cellStyle name="Input [yellow] 2 3 4 2" xfId="39159"/>
    <cellStyle name="Input [yellow] 2 3 5" xfId="30421"/>
    <cellStyle name="Input [yellow] 2 4" xfId="21445"/>
    <cellStyle name="Input [yellow] 2 4 2" xfId="42320"/>
    <cellStyle name="Input [yellow] 2 5" xfId="12211"/>
    <cellStyle name="Input [yellow] 2 5 2" xfId="33100"/>
    <cellStyle name="Input [yellow] 2 6" xfId="24315"/>
    <cellStyle name="Input [yellow] 3" xfId="3328"/>
    <cellStyle name="Input [yellow] 3 2" xfId="5601"/>
    <cellStyle name="Input [yellow] 3 2 2" xfId="22309"/>
    <cellStyle name="Input [yellow] 3 2 2 2" xfId="43184"/>
    <cellStyle name="Input [yellow] 3 2 3" xfId="22841"/>
    <cellStyle name="Input [yellow] 3 2 3 2" xfId="43716"/>
    <cellStyle name="Input [yellow] 3 2 4" xfId="23708"/>
    <cellStyle name="Input [yellow] 3 2 4 2" xfId="44580"/>
    <cellStyle name="Input [yellow] 3 2 5" xfId="14610"/>
    <cellStyle name="Input [yellow] 3 2 5 2" xfId="35486"/>
    <cellStyle name="Input [yellow] 3 2 6" xfId="26748"/>
    <cellStyle name="Input [yellow] 3 3" xfId="21680"/>
    <cellStyle name="Input [yellow] 3 3 2" xfId="42555"/>
    <cellStyle name="Input [yellow] 3 4" xfId="22669"/>
    <cellStyle name="Input [yellow] 3 4 2" xfId="43544"/>
    <cellStyle name="Input [yellow] 3 5" xfId="21720"/>
    <cellStyle name="Input [yellow] 3 5 2" xfId="42595"/>
    <cellStyle name="Input [yellow] 3 6" xfId="12791"/>
    <cellStyle name="Input [yellow] 3 6 2" xfId="33668"/>
    <cellStyle name="Input [yellow] 3 7" xfId="24918"/>
    <cellStyle name="Input [yellow] 4" xfId="9283"/>
    <cellStyle name="Input [yellow] 4 2" xfId="22202"/>
    <cellStyle name="Input [yellow] 4 2 2" xfId="43077"/>
    <cellStyle name="Input [yellow] 4 3" xfId="20839"/>
    <cellStyle name="Input [yellow] 4 3 2" xfId="41715"/>
    <cellStyle name="Input [yellow] 4 4" xfId="18282"/>
    <cellStyle name="Input [yellow] 4 4 2" xfId="39158"/>
    <cellStyle name="Input [yellow] 4 5" xfId="30420"/>
    <cellStyle name="Input [yellow] 5" xfId="12186"/>
    <cellStyle name="Input [yellow] 5 2" xfId="33085"/>
    <cellStyle name="Input [yellow] 6" xfId="21130"/>
    <cellStyle name="Input [yellow] 6 2" xfId="42005"/>
    <cellStyle name="Input [yellow] 7" xfId="12107"/>
    <cellStyle name="Input [yellow] 7 2" xfId="33007"/>
    <cellStyle name="Input [yellow] 8" xfId="24174"/>
    <cellStyle name="Input [yellow] 8 2" xfId="45044"/>
    <cellStyle name="Input [yellow] 9" xfId="24181"/>
    <cellStyle name="Input [yellow] 9 2" xfId="45049"/>
    <cellStyle name="Input 10" xfId="4273"/>
    <cellStyle name="Input 10 2" xfId="6157"/>
    <cellStyle name="Input 10 2 2" xfId="22462"/>
    <cellStyle name="Input 10 2 2 2" xfId="43337"/>
    <cellStyle name="Input 10 2 3" xfId="21188"/>
    <cellStyle name="Input 10 2 3 2" xfId="42063"/>
    <cellStyle name="Input 10 2 4" xfId="23690"/>
    <cellStyle name="Input 10 2 4 2" xfId="44562"/>
    <cellStyle name="Input 10 2 5" xfId="15166"/>
    <cellStyle name="Input 10 2 5 2" xfId="36042"/>
    <cellStyle name="Input 10 2 6" xfId="27304"/>
    <cellStyle name="Input 10 3" xfId="21909"/>
    <cellStyle name="Input 10 3 2" xfId="42784"/>
    <cellStyle name="Input 10 4" xfId="22110"/>
    <cellStyle name="Input 10 4 2" xfId="42985"/>
    <cellStyle name="Input 10 5" xfId="21617"/>
    <cellStyle name="Input 10 5 2" xfId="42492"/>
    <cellStyle name="Input 10 6" xfId="13348"/>
    <cellStyle name="Input 10 6 2" xfId="34224"/>
    <cellStyle name="Input 10 7" xfId="25486"/>
    <cellStyle name="Input 11" xfId="5167"/>
    <cellStyle name="Input 11 2" xfId="22228"/>
    <cellStyle name="Input 11 2 2" xfId="43103"/>
    <cellStyle name="Input 11 3" xfId="21051"/>
    <cellStyle name="Input 11 3 2" xfId="41926"/>
    <cellStyle name="Input 11 4" xfId="23762"/>
    <cellStyle name="Input 11 4 2" xfId="44634"/>
    <cellStyle name="Input 11 5" xfId="14176"/>
    <cellStyle name="Input 11 5 2" xfId="35052"/>
    <cellStyle name="Input 11 6" xfId="26314"/>
    <cellStyle name="Input 12" xfId="6969"/>
    <cellStyle name="Input 12 2" xfId="22727"/>
    <cellStyle name="Input 12 2 2" xfId="43602"/>
    <cellStyle name="Input 12 3" xfId="21073"/>
    <cellStyle name="Input 12 3 2" xfId="41948"/>
    <cellStyle name="Input 12 4" xfId="22366"/>
    <cellStyle name="Input 12 4 2" xfId="43241"/>
    <cellStyle name="Input 12 5" xfId="15977"/>
    <cellStyle name="Input 12 5 2" xfId="36853"/>
    <cellStyle name="Input 12 6" xfId="28115"/>
    <cellStyle name="Input 13" xfId="6968"/>
    <cellStyle name="Input 13 2" xfId="22726"/>
    <cellStyle name="Input 13 2 2" xfId="43601"/>
    <cellStyle name="Input 13 3" xfId="21286"/>
    <cellStyle name="Input 13 3 2" xfId="42161"/>
    <cellStyle name="Input 13 4" xfId="23915"/>
    <cellStyle name="Input 13 4 2" xfId="44787"/>
    <cellStyle name="Input 13 5" xfId="15976"/>
    <cellStyle name="Input 13 5 2" xfId="36852"/>
    <cellStyle name="Input 13 6" xfId="28114"/>
    <cellStyle name="Input 14" xfId="7614"/>
    <cellStyle name="Input 14 2" xfId="22832"/>
    <cellStyle name="Input 14 2 2" xfId="43707"/>
    <cellStyle name="Input 14 3" xfId="21340"/>
    <cellStyle name="Input 14 3 2" xfId="42215"/>
    <cellStyle name="Input 14 4" xfId="22864"/>
    <cellStyle name="Input 14 4 2" xfId="43738"/>
    <cellStyle name="Input 14 5" xfId="16620"/>
    <cellStyle name="Input 14 5 2" xfId="37496"/>
    <cellStyle name="Input 14 6" xfId="28758"/>
    <cellStyle name="Input 15" xfId="8263"/>
    <cellStyle name="Input 15 2" xfId="22952"/>
    <cellStyle name="Input 15 2 2" xfId="43825"/>
    <cellStyle name="Input 15 3" xfId="21341"/>
    <cellStyle name="Input 15 3 2" xfId="42216"/>
    <cellStyle name="Input 15 4" xfId="22364"/>
    <cellStyle name="Input 15 4 2" xfId="43239"/>
    <cellStyle name="Input 15 5" xfId="17268"/>
    <cellStyle name="Input 15 5 2" xfId="38144"/>
    <cellStyle name="Input 15 6" xfId="29406"/>
    <cellStyle name="Input 16" xfId="9282"/>
    <cellStyle name="Input 16 2" xfId="23299"/>
    <cellStyle name="Input 16 2 2" xfId="44171"/>
    <cellStyle name="Input 16 3" xfId="22713"/>
    <cellStyle name="Input 16 3 2" xfId="43588"/>
    <cellStyle name="Input 16 4" xfId="21012"/>
    <cellStyle name="Input 16 4 2" xfId="41887"/>
    <cellStyle name="Input 16 5" xfId="18281"/>
    <cellStyle name="Input 16 5 2" xfId="39157"/>
    <cellStyle name="Input 16 6" xfId="30419"/>
    <cellStyle name="Input 17" xfId="9275"/>
    <cellStyle name="Input 17 2" xfId="23298"/>
    <cellStyle name="Input 17 2 2" xfId="44170"/>
    <cellStyle name="Input 17 3" xfId="22638"/>
    <cellStyle name="Input 17 3 2" xfId="43513"/>
    <cellStyle name="Input 17 4" xfId="21331"/>
    <cellStyle name="Input 17 4 2" xfId="42206"/>
    <cellStyle name="Input 17 5" xfId="18274"/>
    <cellStyle name="Input 17 5 2" xfId="39150"/>
    <cellStyle name="Input 17 6" xfId="30412"/>
    <cellStyle name="Input 18" xfId="10160"/>
    <cellStyle name="Input 18 2" xfId="23445"/>
    <cellStyle name="Input 18 2 2" xfId="44317"/>
    <cellStyle name="Input 18 3" xfId="23400"/>
    <cellStyle name="Input 18 3 2" xfId="44272"/>
    <cellStyle name="Input 18 4" xfId="23160"/>
    <cellStyle name="Input 18 4 2" xfId="44033"/>
    <cellStyle name="Input 18 5" xfId="18931"/>
    <cellStyle name="Input 18 5 2" xfId="39807"/>
    <cellStyle name="Input 18 6" xfId="31071"/>
    <cellStyle name="Input 19" xfId="21444"/>
    <cellStyle name="Input 19 2" xfId="42319"/>
    <cellStyle name="Input 2" xfId="2685"/>
    <cellStyle name="Input 2 2" xfId="4275"/>
    <cellStyle name="Input 2 2 2" xfId="6158"/>
    <cellStyle name="Input 2 2 2 2" xfId="22463"/>
    <cellStyle name="Input 2 2 2 2 2" xfId="43338"/>
    <cellStyle name="Input 2 2 2 3" xfId="21023"/>
    <cellStyle name="Input 2 2 2 3 2" xfId="41898"/>
    <cellStyle name="Input 2 2 2 4" xfId="23387"/>
    <cellStyle name="Input 2 2 2 4 2" xfId="44259"/>
    <cellStyle name="Input 2 2 2 5" xfId="15167"/>
    <cellStyle name="Input 2 2 2 5 2" xfId="36043"/>
    <cellStyle name="Input 2 2 2 6" xfId="27305"/>
    <cellStyle name="Input 2 2 3" xfId="21910"/>
    <cellStyle name="Input 2 2 3 2" xfId="42785"/>
    <cellStyle name="Input 2 2 4" xfId="21305"/>
    <cellStyle name="Input 2 2 4 2" xfId="42180"/>
    <cellStyle name="Input 2 2 5" xfId="23399"/>
    <cellStyle name="Input 2 2 5 2" xfId="44271"/>
    <cellStyle name="Input 2 2 6" xfId="13349"/>
    <cellStyle name="Input 2 2 6 2" xfId="34225"/>
    <cellStyle name="Input 2 2 7" xfId="25487"/>
    <cellStyle name="Input 2 3" xfId="8264"/>
    <cellStyle name="Input 2 3 2" xfId="22953"/>
    <cellStyle name="Input 2 3 2 2" xfId="43826"/>
    <cellStyle name="Input 2 3 3" xfId="23307"/>
    <cellStyle name="Input 2 3 3 2" xfId="44179"/>
    <cellStyle name="Input 2 3 4" xfId="22800"/>
    <cellStyle name="Input 2 3 4 2" xfId="43675"/>
    <cellStyle name="Input 2 3 5" xfId="17269"/>
    <cellStyle name="Input 2 3 5 2" xfId="38145"/>
    <cellStyle name="Input 2 3 6" xfId="29407"/>
    <cellStyle name="Input 2 4" xfId="21446"/>
    <cellStyle name="Input 2 4 2" xfId="42321"/>
    <cellStyle name="Input 2 5" xfId="22369"/>
    <cellStyle name="Input 2 5 2" xfId="43244"/>
    <cellStyle name="Input 2 6" xfId="23854"/>
    <cellStyle name="Input 2 6 2" xfId="44726"/>
    <cellStyle name="Input 2 7" xfId="12212"/>
    <cellStyle name="Input 2 7 2" xfId="33101"/>
    <cellStyle name="Input 2 8" xfId="24316"/>
    <cellStyle name="Input 20" xfId="22716"/>
    <cellStyle name="Input 20 2" xfId="43591"/>
    <cellStyle name="Input 21" xfId="23645"/>
    <cellStyle name="Input 21 2" xfId="44517"/>
    <cellStyle name="Input 22" xfId="21736"/>
    <cellStyle name="Input 22 2" xfId="42611"/>
    <cellStyle name="Input 23" xfId="12210"/>
    <cellStyle name="Input 23 2" xfId="33099"/>
    <cellStyle name="Input 24" xfId="24314"/>
    <cellStyle name="Input 3" xfId="2686"/>
    <cellStyle name="Input 3 2" xfId="4276"/>
    <cellStyle name="Input 3 2 2" xfId="6159"/>
    <cellStyle name="Input 3 2 2 2" xfId="22464"/>
    <cellStyle name="Input 3 2 2 2 2" xfId="43339"/>
    <cellStyle name="Input 3 2 2 3" xfId="21089"/>
    <cellStyle name="Input 3 2 2 3 2" xfId="41964"/>
    <cellStyle name="Input 3 2 2 4" xfId="21614"/>
    <cellStyle name="Input 3 2 2 4 2" xfId="42489"/>
    <cellStyle name="Input 3 2 2 5" xfId="15168"/>
    <cellStyle name="Input 3 2 2 5 2" xfId="36044"/>
    <cellStyle name="Input 3 2 2 6" xfId="27306"/>
    <cellStyle name="Input 3 2 3" xfId="21911"/>
    <cellStyle name="Input 3 2 3 2" xfId="42786"/>
    <cellStyle name="Input 3 2 4" xfId="21393"/>
    <cellStyle name="Input 3 2 4 2" xfId="42268"/>
    <cellStyle name="Input 3 2 5" xfId="21242"/>
    <cellStyle name="Input 3 2 5 2" xfId="42117"/>
    <cellStyle name="Input 3 2 6" xfId="13350"/>
    <cellStyle name="Input 3 2 6 2" xfId="34226"/>
    <cellStyle name="Input 3 2 7" xfId="25488"/>
    <cellStyle name="Input 3 3" xfId="8265"/>
    <cellStyle name="Input 3 3 2" xfId="22954"/>
    <cellStyle name="Input 3 3 2 2" xfId="43827"/>
    <cellStyle name="Input 3 3 3" xfId="21700"/>
    <cellStyle name="Input 3 3 3 2" xfId="42575"/>
    <cellStyle name="Input 3 3 4" xfId="23957"/>
    <cellStyle name="Input 3 3 4 2" xfId="44829"/>
    <cellStyle name="Input 3 3 5" xfId="17270"/>
    <cellStyle name="Input 3 3 5 2" xfId="38146"/>
    <cellStyle name="Input 3 3 6" xfId="29408"/>
    <cellStyle name="Input 3 4" xfId="21447"/>
    <cellStyle name="Input 3 4 2" xfId="42322"/>
    <cellStyle name="Input 3 5" xfId="24033"/>
    <cellStyle name="Input 3 5 2" xfId="44905"/>
    <cellStyle name="Input 3 6" xfId="22722"/>
    <cellStyle name="Input 3 6 2" xfId="43597"/>
    <cellStyle name="Input 3 7" xfId="12213"/>
    <cellStyle name="Input 3 7 2" xfId="33102"/>
    <cellStyle name="Input 3 8" xfId="24317"/>
    <cellStyle name="Input 4" xfId="2687"/>
    <cellStyle name="Input 4 2" xfId="4277"/>
    <cellStyle name="Input 4 2 2" xfId="6160"/>
    <cellStyle name="Input 4 2 2 2" xfId="22465"/>
    <cellStyle name="Input 4 2 2 2 2" xfId="43340"/>
    <cellStyle name="Input 4 2 2 3" xfId="21848"/>
    <cellStyle name="Input 4 2 2 3 2" xfId="42723"/>
    <cellStyle name="Input 4 2 2 4" xfId="23374"/>
    <cellStyle name="Input 4 2 2 4 2" xfId="44246"/>
    <cellStyle name="Input 4 2 2 5" xfId="15169"/>
    <cellStyle name="Input 4 2 2 5 2" xfId="36045"/>
    <cellStyle name="Input 4 2 2 6" xfId="27307"/>
    <cellStyle name="Input 4 2 3" xfId="21912"/>
    <cellStyle name="Input 4 2 3 2" xfId="42787"/>
    <cellStyle name="Input 4 2 4" xfId="23733"/>
    <cellStyle name="Input 4 2 4 2" xfId="44605"/>
    <cellStyle name="Input 4 2 5" xfId="22708"/>
    <cellStyle name="Input 4 2 5 2" xfId="43583"/>
    <cellStyle name="Input 4 2 6" xfId="13351"/>
    <cellStyle name="Input 4 2 6 2" xfId="34227"/>
    <cellStyle name="Input 4 2 7" xfId="25489"/>
    <cellStyle name="Input 4 3" xfId="8266"/>
    <cellStyle name="Input 4 3 2" xfId="22955"/>
    <cellStyle name="Input 4 3 2 2" xfId="43828"/>
    <cellStyle name="Input 4 3 3" xfId="22820"/>
    <cellStyle name="Input 4 3 3 2" xfId="43695"/>
    <cellStyle name="Input 4 3 4" xfId="24121"/>
    <cellStyle name="Input 4 3 4 2" xfId="44992"/>
    <cellStyle name="Input 4 3 5" xfId="17271"/>
    <cellStyle name="Input 4 3 5 2" xfId="38147"/>
    <cellStyle name="Input 4 3 6" xfId="29409"/>
    <cellStyle name="Input 4 4" xfId="21448"/>
    <cellStyle name="Input 4 4 2" xfId="42323"/>
    <cellStyle name="Input 4 5" xfId="22286"/>
    <cellStyle name="Input 4 5 2" xfId="43161"/>
    <cellStyle name="Input 4 6" xfId="21413"/>
    <cellStyle name="Input 4 6 2" xfId="42288"/>
    <cellStyle name="Input 4 7" xfId="12214"/>
    <cellStyle name="Input 4 7 2" xfId="33103"/>
    <cellStyle name="Input 4 8" xfId="24318"/>
    <cellStyle name="Input 5" xfId="2688"/>
    <cellStyle name="Input 5 2" xfId="4278"/>
    <cellStyle name="Input 5 2 2" xfId="6161"/>
    <cellStyle name="Input 5 2 2 2" xfId="22466"/>
    <cellStyle name="Input 5 2 2 2 2" xfId="43341"/>
    <cellStyle name="Input 5 2 2 3" xfId="22668"/>
    <cellStyle name="Input 5 2 2 3 2" xfId="43543"/>
    <cellStyle name="Input 5 2 2 4" xfId="21892"/>
    <cellStyle name="Input 5 2 2 4 2" xfId="42767"/>
    <cellStyle name="Input 5 2 2 5" xfId="15170"/>
    <cellStyle name="Input 5 2 2 5 2" xfId="36046"/>
    <cellStyle name="Input 5 2 2 6" xfId="27308"/>
    <cellStyle name="Input 5 2 3" xfId="21913"/>
    <cellStyle name="Input 5 2 3 2" xfId="42788"/>
    <cellStyle name="Input 5 2 4" xfId="23633"/>
    <cellStyle name="Input 5 2 4 2" xfId="44505"/>
    <cellStyle name="Input 5 2 5" xfId="23907"/>
    <cellStyle name="Input 5 2 5 2" xfId="44779"/>
    <cellStyle name="Input 5 2 6" xfId="13352"/>
    <cellStyle name="Input 5 2 6 2" xfId="34228"/>
    <cellStyle name="Input 5 2 7" xfId="25490"/>
    <cellStyle name="Input 5 3" xfId="8267"/>
    <cellStyle name="Input 5 3 2" xfId="22956"/>
    <cellStyle name="Input 5 3 2 2" xfId="43829"/>
    <cellStyle name="Input 5 3 3" xfId="22932"/>
    <cellStyle name="Input 5 3 3 2" xfId="43806"/>
    <cellStyle name="Input 5 3 4" xfId="23414"/>
    <cellStyle name="Input 5 3 4 2" xfId="44286"/>
    <cellStyle name="Input 5 3 5" xfId="17272"/>
    <cellStyle name="Input 5 3 5 2" xfId="38148"/>
    <cellStyle name="Input 5 3 6" xfId="29410"/>
    <cellStyle name="Input 5 4" xfId="21449"/>
    <cellStyle name="Input 5 4 2" xfId="42324"/>
    <cellStyle name="Input 5 5" xfId="23996"/>
    <cellStyle name="Input 5 5 2" xfId="44868"/>
    <cellStyle name="Input 5 6" xfId="22266"/>
    <cellStyle name="Input 5 6 2" xfId="43141"/>
    <cellStyle name="Input 5 7" xfId="12215"/>
    <cellStyle name="Input 5 7 2" xfId="33104"/>
    <cellStyle name="Input 5 8" xfId="24319"/>
    <cellStyle name="Input 6" xfId="2689"/>
    <cellStyle name="Input 6 2" xfId="4279"/>
    <cellStyle name="Input 6 2 2" xfId="6162"/>
    <cellStyle name="Input 6 2 2 2" xfId="22467"/>
    <cellStyle name="Input 6 2 2 2 2" xfId="43342"/>
    <cellStyle name="Input 6 2 2 3" xfId="23403"/>
    <cellStyle name="Input 6 2 2 3 2" xfId="44275"/>
    <cellStyle name="Input 6 2 2 4" xfId="23339"/>
    <cellStyle name="Input 6 2 2 4 2" xfId="44211"/>
    <cellStyle name="Input 6 2 2 5" xfId="15171"/>
    <cellStyle name="Input 6 2 2 5 2" xfId="36047"/>
    <cellStyle name="Input 6 2 2 6" xfId="27309"/>
    <cellStyle name="Input 6 2 3" xfId="21914"/>
    <cellStyle name="Input 6 2 3 2" xfId="42789"/>
    <cellStyle name="Input 6 2 4" xfId="23165"/>
    <cellStyle name="Input 6 2 4 2" xfId="44038"/>
    <cellStyle name="Input 6 2 5" xfId="23187"/>
    <cellStyle name="Input 6 2 5 2" xfId="44060"/>
    <cellStyle name="Input 6 2 6" xfId="13353"/>
    <cellStyle name="Input 6 2 6 2" xfId="34229"/>
    <cellStyle name="Input 6 2 7" xfId="25491"/>
    <cellStyle name="Input 6 3" xfId="8268"/>
    <cellStyle name="Input 6 3 2" xfId="22957"/>
    <cellStyle name="Input 6 3 2 2" xfId="43830"/>
    <cellStyle name="Input 6 3 3" xfId="23923"/>
    <cellStyle name="Input 6 3 3 2" xfId="44795"/>
    <cellStyle name="Input 6 3 4" xfId="23698"/>
    <cellStyle name="Input 6 3 4 2" xfId="44570"/>
    <cellStyle name="Input 6 3 5" xfId="17273"/>
    <cellStyle name="Input 6 3 5 2" xfId="38149"/>
    <cellStyle name="Input 6 3 6" xfId="29411"/>
    <cellStyle name="Input 6 4" xfId="21450"/>
    <cellStyle name="Input 6 4 2" xfId="42325"/>
    <cellStyle name="Input 6 5" xfId="21201"/>
    <cellStyle name="Input 6 5 2" xfId="42076"/>
    <cellStyle name="Input 6 6" xfId="21663"/>
    <cellStyle name="Input 6 6 2" xfId="42538"/>
    <cellStyle name="Input 6 7" xfId="12216"/>
    <cellStyle name="Input 6 7 2" xfId="33105"/>
    <cellStyle name="Input 6 8" xfId="24320"/>
    <cellStyle name="Input 7" xfId="2690"/>
    <cellStyle name="Input 7 2" xfId="4280"/>
    <cellStyle name="Input 7 2 2" xfId="6163"/>
    <cellStyle name="Input 7 2 2 2" xfId="22468"/>
    <cellStyle name="Input 7 2 2 2 2" xfId="43343"/>
    <cellStyle name="Input 7 2 2 3" xfId="21725"/>
    <cellStyle name="Input 7 2 2 3 2" xfId="42600"/>
    <cellStyle name="Input 7 2 2 4" xfId="22435"/>
    <cellStyle name="Input 7 2 2 4 2" xfId="43310"/>
    <cellStyle name="Input 7 2 2 5" xfId="15172"/>
    <cellStyle name="Input 7 2 2 5 2" xfId="36048"/>
    <cellStyle name="Input 7 2 2 6" xfId="27310"/>
    <cellStyle name="Input 7 2 3" xfId="21915"/>
    <cellStyle name="Input 7 2 3 2" xfId="42790"/>
    <cellStyle name="Input 7 2 4" xfId="23637"/>
    <cellStyle name="Input 7 2 4 2" xfId="44509"/>
    <cellStyle name="Input 7 2 5" xfId="21899"/>
    <cellStyle name="Input 7 2 5 2" xfId="42774"/>
    <cellStyle name="Input 7 2 6" xfId="13354"/>
    <cellStyle name="Input 7 2 6 2" xfId="34230"/>
    <cellStyle name="Input 7 2 7" xfId="25492"/>
    <cellStyle name="Input 7 3" xfId="8269"/>
    <cellStyle name="Input 7 3 2" xfId="22958"/>
    <cellStyle name="Input 7 3 2 2" xfId="43831"/>
    <cellStyle name="Input 7 3 3" xfId="20975"/>
    <cellStyle name="Input 7 3 3 2" xfId="41850"/>
    <cellStyle name="Input 7 3 4" xfId="23769"/>
    <cellStyle name="Input 7 3 4 2" xfId="44641"/>
    <cellStyle name="Input 7 3 5" xfId="17274"/>
    <cellStyle name="Input 7 3 5 2" xfId="38150"/>
    <cellStyle name="Input 7 3 6" xfId="29412"/>
    <cellStyle name="Input 7 4" xfId="21451"/>
    <cellStyle name="Input 7 4 2" xfId="42326"/>
    <cellStyle name="Input 7 5" xfId="22931"/>
    <cellStyle name="Input 7 5 2" xfId="43805"/>
    <cellStyle name="Input 7 6" xfId="21017"/>
    <cellStyle name="Input 7 6 2" xfId="41892"/>
    <cellStyle name="Input 7 7" xfId="12217"/>
    <cellStyle name="Input 7 7 2" xfId="33106"/>
    <cellStyle name="Input 7 8" xfId="24321"/>
    <cellStyle name="Input 8" xfId="2691"/>
    <cellStyle name="Input 8 2" xfId="4281"/>
    <cellStyle name="Input 8 2 2" xfId="6164"/>
    <cellStyle name="Input 8 2 2 2" xfId="22469"/>
    <cellStyle name="Input 8 2 2 2 2" xfId="43344"/>
    <cellStyle name="Input 8 2 2 3" xfId="23248"/>
    <cellStyle name="Input 8 2 2 3 2" xfId="44121"/>
    <cellStyle name="Input 8 2 2 4" xfId="21853"/>
    <cellStyle name="Input 8 2 2 4 2" xfId="42728"/>
    <cellStyle name="Input 8 2 2 5" xfId="15173"/>
    <cellStyle name="Input 8 2 2 5 2" xfId="36049"/>
    <cellStyle name="Input 8 2 2 6" xfId="27311"/>
    <cellStyle name="Input 8 2 3" xfId="21916"/>
    <cellStyle name="Input 8 2 3 2" xfId="42791"/>
    <cellStyle name="Input 8 2 4" xfId="23673"/>
    <cellStyle name="Input 8 2 4 2" xfId="44545"/>
    <cellStyle name="Input 8 2 5" xfId="24018"/>
    <cellStyle name="Input 8 2 5 2" xfId="44890"/>
    <cellStyle name="Input 8 2 6" xfId="13355"/>
    <cellStyle name="Input 8 2 6 2" xfId="34231"/>
    <cellStyle name="Input 8 2 7" xfId="25493"/>
    <cellStyle name="Input 8 3" xfId="8270"/>
    <cellStyle name="Input 8 3 2" xfId="22959"/>
    <cellStyle name="Input 8 3 2 2" xfId="43832"/>
    <cellStyle name="Input 8 3 3" xfId="21766"/>
    <cellStyle name="Input 8 3 3 2" xfId="42641"/>
    <cellStyle name="Input 8 3 4" xfId="21097"/>
    <cellStyle name="Input 8 3 4 2" xfId="41972"/>
    <cellStyle name="Input 8 3 5" xfId="17275"/>
    <cellStyle name="Input 8 3 5 2" xfId="38151"/>
    <cellStyle name="Input 8 3 6" xfId="29413"/>
    <cellStyle name="Input 8 4" xfId="21452"/>
    <cellStyle name="Input 8 4 2" xfId="42327"/>
    <cellStyle name="Input 8 5" xfId="21324"/>
    <cellStyle name="Input 8 5 2" xfId="42199"/>
    <cellStyle name="Input 8 6" xfId="23386"/>
    <cellStyle name="Input 8 6 2" xfId="44258"/>
    <cellStyle name="Input 8 7" xfId="12218"/>
    <cellStyle name="Input 8 7 2" xfId="33107"/>
    <cellStyle name="Input 8 8" xfId="24322"/>
    <cellStyle name="Input 9" xfId="2692"/>
    <cellStyle name="Input 9 2" xfId="4282"/>
    <cellStyle name="Input 9 2 2" xfId="6165"/>
    <cellStyle name="Input 9 2 2 2" xfId="22470"/>
    <cellStyle name="Input 9 2 2 2 2" xfId="43345"/>
    <cellStyle name="Input 9 2 2 3" xfId="22769"/>
    <cellStyle name="Input 9 2 2 3 2" xfId="43644"/>
    <cellStyle name="Input 9 2 2 4" xfId="22855"/>
    <cellStyle name="Input 9 2 2 4 2" xfId="43730"/>
    <cellStyle name="Input 9 2 2 5" xfId="15174"/>
    <cellStyle name="Input 9 2 2 5 2" xfId="36050"/>
    <cellStyle name="Input 9 2 2 6" xfId="27312"/>
    <cellStyle name="Input 9 2 3" xfId="21917"/>
    <cellStyle name="Input 9 2 3 2" xfId="42792"/>
    <cellStyle name="Input 9 2 4" xfId="21645"/>
    <cellStyle name="Input 9 2 4 2" xfId="42520"/>
    <cellStyle name="Input 9 2 5" xfId="23933"/>
    <cellStyle name="Input 9 2 5 2" xfId="44805"/>
    <cellStyle name="Input 9 2 6" xfId="13356"/>
    <cellStyle name="Input 9 2 6 2" xfId="34232"/>
    <cellStyle name="Input 9 2 7" xfId="25494"/>
    <cellStyle name="Input 9 3" xfId="8271"/>
    <cellStyle name="Input 9 3 2" xfId="22960"/>
    <cellStyle name="Input 9 3 2 2" xfId="43833"/>
    <cellStyle name="Input 9 3 3" xfId="22882"/>
    <cellStyle name="Input 9 3 3 2" xfId="43756"/>
    <cellStyle name="Input 9 3 4" xfId="21031"/>
    <cellStyle name="Input 9 3 4 2" xfId="41906"/>
    <cellStyle name="Input 9 3 5" xfId="17276"/>
    <cellStyle name="Input 9 3 5 2" xfId="38152"/>
    <cellStyle name="Input 9 3 6" xfId="29414"/>
    <cellStyle name="Input 9 4" xfId="21453"/>
    <cellStyle name="Input 9 4 2" xfId="42328"/>
    <cellStyle name="Input 9 5" xfId="21411"/>
    <cellStyle name="Input 9 5 2" xfId="42286"/>
    <cellStyle name="Input 9 6" xfId="21432"/>
    <cellStyle name="Input 9 6 2" xfId="42307"/>
    <cellStyle name="Input 9 7" xfId="12219"/>
    <cellStyle name="Input 9 7 2" xfId="33108"/>
    <cellStyle name="Input 9 8" xfId="24323"/>
    <cellStyle name="Link Currency (0)" xfId="1106"/>
    <cellStyle name="Link Currency (2)" xfId="1107"/>
    <cellStyle name="Link Units (0)" xfId="1108"/>
    <cellStyle name="Link Units (1)" xfId="1109"/>
    <cellStyle name="Link Units (2)" xfId="1110"/>
    <cellStyle name="Linked Cell" xfId="2693"/>
    <cellStyle name="Miglia - Stile1" xfId="1111"/>
    <cellStyle name="Miglia - Stile2" xfId="1112"/>
    <cellStyle name="Miglia - Stile3" xfId="1113"/>
    <cellStyle name="Miglia - Stile4" xfId="1114"/>
    <cellStyle name="Miglia - Stile5" xfId="1115"/>
    <cellStyle name="Model" xfId="1116"/>
    <cellStyle name="Model 2" xfId="9206"/>
    <cellStyle name="Model 2 2" xfId="24169"/>
    <cellStyle name="Model 2 2 2" xfId="45039"/>
    <cellStyle name="Neutral" xfId="2694"/>
    <cellStyle name="no dec" xfId="1117"/>
    <cellStyle name="Normal - Stile6" xfId="1118"/>
    <cellStyle name="Normal - Stile7" xfId="1119"/>
    <cellStyle name="Normal - Stile8" xfId="1120"/>
    <cellStyle name="Normal - Style1" xfId="1121"/>
    <cellStyle name="Normal - Style1 2" xfId="4488"/>
    <cellStyle name="Normal - Style1 3" xfId="12187"/>
    <cellStyle name="Normal_ SG&amp;A Bridge " xfId="1122"/>
    <cellStyle name="Note" xfId="2695"/>
    <cellStyle name="Note 10" xfId="22107"/>
    <cellStyle name="Note 10 2" xfId="42982"/>
    <cellStyle name="Note 11" xfId="12220"/>
    <cellStyle name="Note 11 2" xfId="33109"/>
    <cellStyle name="Note 12" xfId="24324"/>
    <cellStyle name="Note 2" xfId="2696"/>
    <cellStyle name="Note 2 2" xfId="4299"/>
    <cellStyle name="Note 2 2 2" xfId="6167"/>
    <cellStyle name="Note 2 2 2 2" xfId="22472"/>
    <cellStyle name="Note 2 2 2 2 2" xfId="43347"/>
    <cellStyle name="Note 2 2 2 3" xfId="24015"/>
    <cellStyle name="Note 2 2 2 3 2" xfId="44887"/>
    <cellStyle name="Note 2 2 2 4" xfId="23691"/>
    <cellStyle name="Note 2 2 2 4 2" xfId="44563"/>
    <cellStyle name="Note 2 2 2 5" xfId="15176"/>
    <cellStyle name="Note 2 2 2 5 2" xfId="36052"/>
    <cellStyle name="Note 2 2 2 6" xfId="27314"/>
    <cellStyle name="Note 2 2 3" xfId="21926"/>
    <cellStyle name="Note 2 2 3 2" xfId="42801"/>
    <cellStyle name="Note 2 2 4" xfId="20850"/>
    <cellStyle name="Note 2 2 4 2" xfId="41726"/>
    <cellStyle name="Note 2 2 5" xfId="23186"/>
    <cellStyle name="Note 2 2 5 2" xfId="44059"/>
    <cellStyle name="Note 2 2 6" xfId="13358"/>
    <cellStyle name="Note 2 2 6 2" xfId="34234"/>
    <cellStyle name="Note 2 2 7" xfId="25496"/>
    <cellStyle name="Note 2 3" xfId="8273"/>
    <cellStyle name="Note 2 3 2" xfId="22962"/>
    <cellStyle name="Note 2 3 2 2" xfId="43835"/>
    <cellStyle name="Note 2 3 3" xfId="20971"/>
    <cellStyle name="Note 2 3 3 2" xfId="41846"/>
    <cellStyle name="Note 2 3 4" xfId="20955"/>
    <cellStyle name="Note 2 3 4 2" xfId="41830"/>
    <cellStyle name="Note 2 3 5" xfId="17278"/>
    <cellStyle name="Note 2 3 5 2" xfId="38154"/>
    <cellStyle name="Note 2 3 6" xfId="29416"/>
    <cellStyle name="Note 2 4" xfId="21455"/>
    <cellStyle name="Note 2 4 2" xfId="42330"/>
    <cellStyle name="Note 2 5" xfId="24113"/>
    <cellStyle name="Note 2 5 2" xfId="44984"/>
    <cellStyle name="Note 2 6" xfId="23732"/>
    <cellStyle name="Note 2 6 2" xfId="44604"/>
    <cellStyle name="Note 2 7" xfId="12221"/>
    <cellStyle name="Note 2 7 2" xfId="33110"/>
    <cellStyle name="Note 2 8" xfId="24325"/>
    <cellStyle name="Note 3" xfId="2697"/>
    <cellStyle name="Note 3 2" xfId="4300"/>
    <cellStyle name="Note 3 2 2" xfId="6168"/>
    <cellStyle name="Note 3 2 2 2" xfId="22473"/>
    <cellStyle name="Note 3 2 2 2 2" xfId="43348"/>
    <cellStyle name="Note 3 2 2 3" xfId="22653"/>
    <cellStyle name="Note 3 2 2 3 2" xfId="43528"/>
    <cellStyle name="Note 3 2 2 4" xfId="23426"/>
    <cellStyle name="Note 3 2 2 4 2" xfId="44298"/>
    <cellStyle name="Note 3 2 2 5" xfId="15177"/>
    <cellStyle name="Note 3 2 2 5 2" xfId="36053"/>
    <cellStyle name="Note 3 2 2 6" xfId="27315"/>
    <cellStyle name="Note 3 2 3" xfId="21927"/>
    <cellStyle name="Note 3 2 3 2" xfId="42802"/>
    <cellStyle name="Note 3 2 4" xfId="21003"/>
    <cellStyle name="Note 3 2 4 2" xfId="41878"/>
    <cellStyle name="Note 3 2 5" xfId="23658"/>
    <cellStyle name="Note 3 2 5 2" xfId="44530"/>
    <cellStyle name="Note 3 2 6" xfId="13359"/>
    <cellStyle name="Note 3 2 6 2" xfId="34235"/>
    <cellStyle name="Note 3 2 7" xfId="25497"/>
    <cellStyle name="Note 3 3" xfId="8274"/>
    <cellStyle name="Note 3 3 2" xfId="22963"/>
    <cellStyle name="Note 3 3 2 2" xfId="43836"/>
    <cellStyle name="Note 3 3 3" xfId="21115"/>
    <cellStyle name="Note 3 3 3 2" xfId="41990"/>
    <cellStyle name="Note 3 3 4" xfId="24005"/>
    <cellStyle name="Note 3 3 4 2" xfId="44877"/>
    <cellStyle name="Note 3 3 5" xfId="17279"/>
    <cellStyle name="Note 3 3 5 2" xfId="38155"/>
    <cellStyle name="Note 3 3 6" xfId="29417"/>
    <cellStyle name="Note 3 4" xfId="21456"/>
    <cellStyle name="Note 3 4 2" xfId="42331"/>
    <cellStyle name="Note 3 5" xfId="23949"/>
    <cellStyle name="Note 3 5 2" xfId="44821"/>
    <cellStyle name="Note 3 6" xfId="23892"/>
    <cellStyle name="Note 3 6 2" xfId="44764"/>
    <cellStyle name="Note 3 7" xfId="12222"/>
    <cellStyle name="Note 3 7 2" xfId="33111"/>
    <cellStyle name="Note 3 8" xfId="24326"/>
    <cellStyle name="Note 4" xfId="2698"/>
    <cellStyle name="Note 4 2" xfId="4301"/>
    <cellStyle name="Note 4 2 2" xfId="6169"/>
    <cellStyle name="Note 4 2 2 2" xfId="22474"/>
    <cellStyle name="Note 4 2 2 2 2" xfId="43349"/>
    <cellStyle name="Note 4 2 2 3" xfId="23974"/>
    <cellStyle name="Note 4 2 2 3 2" xfId="44846"/>
    <cellStyle name="Note 4 2 2 4" xfId="22209"/>
    <cellStyle name="Note 4 2 2 4 2" xfId="43084"/>
    <cellStyle name="Note 4 2 2 5" xfId="15178"/>
    <cellStyle name="Note 4 2 2 5 2" xfId="36054"/>
    <cellStyle name="Note 4 2 2 6" xfId="27316"/>
    <cellStyle name="Note 4 2 3" xfId="21928"/>
    <cellStyle name="Note 4 2 3 2" xfId="42803"/>
    <cellStyle name="Note 4 2 4" xfId="21368"/>
    <cellStyle name="Note 4 2 4 2" xfId="42243"/>
    <cellStyle name="Note 4 2 5" xfId="21129"/>
    <cellStyle name="Note 4 2 5 2" xfId="42004"/>
    <cellStyle name="Note 4 2 6" xfId="13360"/>
    <cellStyle name="Note 4 2 6 2" xfId="34236"/>
    <cellStyle name="Note 4 2 7" xfId="25498"/>
    <cellStyle name="Note 4 3" xfId="8275"/>
    <cellStyle name="Note 4 3 2" xfId="22964"/>
    <cellStyle name="Note 4 3 2 2" xfId="43837"/>
    <cellStyle name="Note 4 3 3" xfId="23306"/>
    <cellStyle name="Note 4 3 3 2" xfId="44178"/>
    <cellStyle name="Note 4 3 4" xfId="22111"/>
    <cellStyle name="Note 4 3 4 2" xfId="42986"/>
    <cellStyle name="Note 4 3 5" xfId="17280"/>
    <cellStyle name="Note 4 3 5 2" xfId="38156"/>
    <cellStyle name="Note 4 3 6" xfId="29418"/>
    <cellStyle name="Note 4 4" xfId="21457"/>
    <cellStyle name="Note 4 4 2" xfId="42332"/>
    <cellStyle name="Note 4 5" xfId="22636"/>
    <cellStyle name="Note 4 5 2" xfId="43511"/>
    <cellStyle name="Note 4 6" xfId="21818"/>
    <cellStyle name="Note 4 6 2" xfId="42693"/>
    <cellStyle name="Note 4 7" xfId="12223"/>
    <cellStyle name="Note 4 7 2" xfId="33112"/>
    <cellStyle name="Note 4 8" xfId="24327"/>
    <cellStyle name="Note 5" xfId="2699"/>
    <cellStyle name="Note 5 2" xfId="4302"/>
    <cellStyle name="Note 5 2 2" xfId="6170"/>
    <cellStyle name="Note 5 2 2 2" xfId="22475"/>
    <cellStyle name="Note 5 2 2 2 2" xfId="43350"/>
    <cellStyle name="Note 5 2 2 3" xfId="21213"/>
    <cellStyle name="Note 5 2 2 3 2" xfId="42088"/>
    <cellStyle name="Note 5 2 2 4" xfId="23810"/>
    <cellStyle name="Note 5 2 2 4 2" xfId="44682"/>
    <cellStyle name="Note 5 2 2 5" xfId="15179"/>
    <cellStyle name="Note 5 2 2 5 2" xfId="36055"/>
    <cellStyle name="Note 5 2 2 6" xfId="27317"/>
    <cellStyle name="Note 5 2 3" xfId="21929"/>
    <cellStyle name="Note 5 2 3 2" xfId="42804"/>
    <cellStyle name="Note 5 2 4" xfId="21584"/>
    <cellStyle name="Note 5 2 4 2" xfId="42459"/>
    <cellStyle name="Note 5 2 5" xfId="21825"/>
    <cellStyle name="Note 5 2 5 2" xfId="42700"/>
    <cellStyle name="Note 5 2 6" xfId="13361"/>
    <cellStyle name="Note 5 2 6 2" xfId="34237"/>
    <cellStyle name="Note 5 2 7" xfId="25499"/>
    <cellStyle name="Note 5 3" xfId="8276"/>
    <cellStyle name="Note 5 3 2" xfId="22965"/>
    <cellStyle name="Note 5 3 2 2" xfId="43838"/>
    <cellStyle name="Note 5 3 3" xfId="23711"/>
    <cellStyle name="Note 5 3 3 2" xfId="44583"/>
    <cellStyle name="Note 5 3 4" xfId="24041"/>
    <cellStyle name="Note 5 3 4 2" xfId="44913"/>
    <cellStyle name="Note 5 3 5" xfId="17281"/>
    <cellStyle name="Note 5 3 5 2" xfId="38157"/>
    <cellStyle name="Note 5 3 6" xfId="29419"/>
    <cellStyle name="Note 5 4" xfId="21458"/>
    <cellStyle name="Note 5 4 2" xfId="42333"/>
    <cellStyle name="Note 5 5" xfId="22772"/>
    <cellStyle name="Note 5 5 2" xfId="43647"/>
    <cellStyle name="Note 5 6" xfId="22288"/>
    <cellStyle name="Note 5 6 2" xfId="43163"/>
    <cellStyle name="Note 5 7" xfId="12224"/>
    <cellStyle name="Note 5 7 2" xfId="33113"/>
    <cellStyle name="Note 5 8" xfId="24328"/>
    <cellStyle name="Note 6" xfId="4298"/>
    <cellStyle name="Note 6 2" xfId="6166"/>
    <cellStyle name="Note 6 2 2" xfId="22471"/>
    <cellStyle name="Note 6 2 2 2" xfId="43346"/>
    <cellStyle name="Note 6 2 3" xfId="22651"/>
    <cellStyle name="Note 6 2 3 2" xfId="43526"/>
    <cellStyle name="Note 6 2 4" xfId="23282"/>
    <cellStyle name="Note 6 2 4 2" xfId="44155"/>
    <cellStyle name="Note 6 2 5" xfId="15175"/>
    <cellStyle name="Note 6 2 5 2" xfId="36051"/>
    <cellStyle name="Note 6 2 6" xfId="27313"/>
    <cellStyle name="Note 6 3" xfId="21925"/>
    <cellStyle name="Note 6 3 2" xfId="42800"/>
    <cellStyle name="Note 6 4" xfId="24064"/>
    <cellStyle name="Note 6 4 2" xfId="44936"/>
    <cellStyle name="Note 6 5" xfId="22267"/>
    <cellStyle name="Note 6 5 2" xfId="43142"/>
    <cellStyle name="Note 6 6" xfId="13357"/>
    <cellStyle name="Note 6 6 2" xfId="34233"/>
    <cellStyle name="Note 6 7" xfId="25495"/>
    <cellStyle name="Note 7" xfId="8272"/>
    <cellStyle name="Note 7 2" xfId="22961"/>
    <cellStyle name="Note 7 2 2" xfId="43834"/>
    <cellStyle name="Note 7 3" xfId="22709"/>
    <cellStyle name="Note 7 3 2" xfId="43584"/>
    <cellStyle name="Note 7 4" xfId="22154"/>
    <cellStyle name="Note 7 4 2" xfId="43029"/>
    <cellStyle name="Note 7 5" xfId="17277"/>
    <cellStyle name="Note 7 5 2" xfId="38153"/>
    <cellStyle name="Note 7 6" xfId="29415"/>
    <cellStyle name="Note 8" xfId="21454"/>
    <cellStyle name="Note 8 2" xfId="42329"/>
    <cellStyle name="Note 9" xfId="23418"/>
    <cellStyle name="Note 9 2" xfId="44290"/>
    <cellStyle name="Œ…?æ맖?e [0.00]_laroux" xfId="1123"/>
    <cellStyle name="Œ…?æ맖?e_laroux" xfId="1124"/>
    <cellStyle name="Output" xfId="2700"/>
    <cellStyle name="Output 10" xfId="24076"/>
    <cellStyle name="Output 10 2" xfId="44948"/>
    <cellStyle name="Output 11" xfId="23921"/>
    <cellStyle name="Output 11 2" xfId="44793"/>
    <cellStyle name="Output 12" xfId="12225"/>
    <cellStyle name="Output 12 2" xfId="33114"/>
    <cellStyle name="Output 13" xfId="24329"/>
    <cellStyle name="Output 2" xfId="2701"/>
    <cellStyle name="Output 2 2" xfId="4306"/>
    <cellStyle name="Output 2 2 2" xfId="6172"/>
    <cellStyle name="Output 2 2 2 2" xfId="22477"/>
    <cellStyle name="Output 2 2 2 2 2" xfId="43352"/>
    <cellStyle name="Output 2 2 2 3" xfId="23973"/>
    <cellStyle name="Output 2 2 2 3 2" xfId="44845"/>
    <cellStyle name="Output 2 2 2 4" xfId="21710"/>
    <cellStyle name="Output 2 2 2 4 2" xfId="42585"/>
    <cellStyle name="Output 2 2 2 5" xfId="15181"/>
    <cellStyle name="Output 2 2 2 5 2" xfId="36057"/>
    <cellStyle name="Output 2 2 2 6" xfId="27319"/>
    <cellStyle name="Output 2 2 3" xfId="21932"/>
    <cellStyle name="Output 2 2 3 2" xfId="42807"/>
    <cellStyle name="Output 2 2 4" xfId="21821"/>
    <cellStyle name="Output 2 2 4 2" xfId="42696"/>
    <cellStyle name="Output 2 2 5" xfId="21252"/>
    <cellStyle name="Output 2 2 5 2" xfId="42127"/>
    <cellStyle name="Output 2 2 6" xfId="13363"/>
    <cellStyle name="Output 2 2 6 2" xfId="34239"/>
    <cellStyle name="Output 2 2 7" xfId="25501"/>
    <cellStyle name="Output 2 3" xfId="8278"/>
    <cellStyle name="Output 2 3 2" xfId="22967"/>
    <cellStyle name="Output 2 3 2 2" xfId="43840"/>
    <cellStyle name="Output 2 3 3" xfId="20972"/>
    <cellStyle name="Output 2 3 3 2" xfId="41847"/>
    <cellStyle name="Output 2 3 4" xfId="22768"/>
    <cellStyle name="Output 2 3 4 2" xfId="43643"/>
    <cellStyle name="Output 2 3 5" xfId="17283"/>
    <cellStyle name="Output 2 3 5 2" xfId="38159"/>
    <cellStyle name="Output 2 3 6" xfId="29421"/>
    <cellStyle name="Output 2 4" xfId="10162"/>
    <cellStyle name="Output 2 4 2" xfId="23447"/>
    <cellStyle name="Output 2 4 2 2" xfId="44319"/>
    <cellStyle name="Output 2 4 3" xfId="22115"/>
    <cellStyle name="Output 2 4 3 2" xfId="42990"/>
    <cellStyle name="Output 2 4 4" xfId="23952"/>
    <cellStyle name="Output 2 4 4 2" xfId="44824"/>
    <cellStyle name="Output 2 4 5" xfId="18933"/>
    <cellStyle name="Output 2 4 5 2" xfId="39809"/>
    <cellStyle name="Output 2 4 6" xfId="31073"/>
    <cellStyle name="Output 2 5" xfId="21460"/>
    <cellStyle name="Output 2 5 2" xfId="42335"/>
    <cellStyle name="Output 2 6" xfId="20852"/>
    <cellStyle name="Output 2 6 2" xfId="41728"/>
    <cellStyle name="Output 2 7" xfId="22162"/>
    <cellStyle name="Output 2 7 2" xfId="43037"/>
    <cellStyle name="Output 2 8" xfId="12226"/>
    <cellStyle name="Output 2 8 2" xfId="33115"/>
    <cellStyle name="Output 2 9" xfId="24330"/>
    <cellStyle name="Output 3" xfId="2702"/>
    <cellStyle name="Output 3 2" xfId="4307"/>
    <cellStyle name="Output 3 2 2" xfId="6173"/>
    <cellStyle name="Output 3 2 2 2" xfId="22478"/>
    <cellStyle name="Output 3 2 2 2 2" xfId="43353"/>
    <cellStyle name="Output 3 2 2 3" xfId="20963"/>
    <cellStyle name="Output 3 2 2 3 2" xfId="41838"/>
    <cellStyle name="Output 3 2 2 4" xfId="23661"/>
    <cellStyle name="Output 3 2 2 4 2" xfId="44533"/>
    <cellStyle name="Output 3 2 2 5" xfId="15182"/>
    <cellStyle name="Output 3 2 2 5 2" xfId="36058"/>
    <cellStyle name="Output 3 2 2 6" xfId="27320"/>
    <cellStyle name="Output 3 2 3" xfId="21933"/>
    <cellStyle name="Output 3 2 3 2" xfId="42808"/>
    <cellStyle name="Output 3 2 4" xfId="22652"/>
    <cellStyle name="Output 3 2 4 2" xfId="43527"/>
    <cellStyle name="Output 3 2 5" xfId="21822"/>
    <cellStyle name="Output 3 2 5 2" xfId="42697"/>
    <cellStyle name="Output 3 2 6" xfId="13364"/>
    <cellStyle name="Output 3 2 6 2" xfId="34240"/>
    <cellStyle name="Output 3 2 7" xfId="25502"/>
    <cellStyle name="Output 3 3" xfId="8279"/>
    <cellStyle name="Output 3 3 2" xfId="22968"/>
    <cellStyle name="Output 3 3 2 2" xfId="43841"/>
    <cellStyle name="Output 3 3 3" xfId="21763"/>
    <cellStyle name="Output 3 3 3 2" xfId="42638"/>
    <cellStyle name="Output 3 3 4" xfId="21297"/>
    <cellStyle name="Output 3 3 4 2" xfId="42172"/>
    <cellStyle name="Output 3 3 5" xfId="17284"/>
    <cellStyle name="Output 3 3 5 2" xfId="38160"/>
    <cellStyle name="Output 3 3 6" xfId="29422"/>
    <cellStyle name="Output 3 4" xfId="10163"/>
    <cellStyle name="Output 3 4 2" xfId="23448"/>
    <cellStyle name="Output 3 4 2 2" xfId="44320"/>
    <cellStyle name="Output 3 4 3" xfId="22656"/>
    <cellStyle name="Output 3 4 3 2" xfId="43531"/>
    <cellStyle name="Output 3 4 4" xfId="24116"/>
    <cellStyle name="Output 3 4 4 2" xfId="44987"/>
    <cellStyle name="Output 3 4 5" xfId="18934"/>
    <cellStyle name="Output 3 4 5 2" xfId="39810"/>
    <cellStyle name="Output 3 4 6" xfId="31074"/>
    <cellStyle name="Output 3 5" xfId="21461"/>
    <cellStyle name="Output 3 5 2" xfId="42336"/>
    <cellStyle name="Output 3 6" xfId="21269"/>
    <cellStyle name="Output 3 6 2" xfId="42144"/>
    <cellStyle name="Output 3 7" xfId="23723"/>
    <cellStyle name="Output 3 7 2" xfId="44595"/>
    <cellStyle name="Output 3 8" xfId="12227"/>
    <cellStyle name="Output 3 8 2" xfId="33116"/>
    <cellStyle name="Output 3 9" xfId="24331"/>
    <cellStyle name="Output 4" xfId="2703"/>
    <cellStyle name="Output 4 2" xfId="4308"/>
    <cellStyle name="Output 4 2 2" xfId="6174"/>
    <cellStyle name="Output 4 2 2 2" xfId="22479"/>
    <cellStyle name="Output 4 2 2 2 2" xfId="43354"/>
    <cellStyle name="Output 4 2 2 3" xfId="21038"/>
    <cellStyle name="Output 4 2 2 3 2" xfId="41913"/>
    <cellStyle name="Output 4 2 2 4" xfId="22928"/>
    <cellStyle name="Output 4 2 2 4 2" xfId="43802"/>
    <cellStyle name="Output 4 2 2 5" xfId="15183"/>
    <cellStyle name="Output 4 2 2 5 2" xfId="36059"/>
    <cellStyle name="Output 4 2 2 6" xfId="27321"/>
    <cellStyle name="Output 4 2 3" xfId="21934"/>
    <cellStyle name="Output 4 2 3 2" xfId="42809"/>
    <cellStyle name="Output 4 2 4" xfId="20950"/>
    <cellStyle name="Output 4 2 4 2" xfId="41825"/>
    <cellStyle name="Output 4 2 5" xfId="22861"/>
    <cellStyle name="Output 4 2 5 2" xfId="43735"/>
    <cellStyle name="Output 4 2 6" xfId="13365"/>
    <cellStyle name="Output 4 2 6 2" xfId="34241"/>
    <cellStyle name="Output 4 2 7" xfId="25503"/>
    <cellStyle name="Output 4 3" xfId="8280"/>
    <cellStyle name="Output 4 3 2" xfId="22969"/>
    <cellStyle name="Output 4 3 2 2" xfId="43842"/>
    <cellStyle name="Output 4 3 3" xfId="21601"/>
    <cellStyle name="Output 4 3 3 2" xfId="42476"/>
    <cellStyle name="Output 4 3 4" xfId="21174"/>
    <cellStyle name="Output 4 3 4 2" xfId="42049"/>
    <cellStyle name="Output 4 3 5" xfId="17285"/>
    <cellStyle name="Output 4 3 5 2" xfId="38161"/>
    <cellStyle name="Output 4 3 6" xfId="29423"/>
    <cellStyle name="Output 4 4" xfId="10164"/>
    <cellStyle name="Output 4 4 2" xfId="23449"/>
    <cellStyle name="Output 4 4 2 2" xfId="44321"/>
    <cellStyle name="Output 4 4 3" xfId="23756"/>
    <cellStyle name="Output 4 4 3 2" xfId="44628"/>
    <cellStyle name="Output 4 4 4" xfId="21840"/>
    <cellStyle name="Output 4 4 4 2" xfId="42715"/>
    <cellStyle name="Output 4 4 5" xfId="18935"/>
    <cellStyle name="Output 4 4 5 2" xfId="39811"/>
    <cellStyle name="Output 4 4 6" xfId="31075"/>
    <cellStyle name="Output 4 5" xfId="21462"/>
    <cellStyle name="Output 4 5 2" xfId="42337"/>
    <cellStyle name="Output 4 6" xfId="21364"/>
    <cellStyle name="Output 4 6 2" xfId="42239"/>
    <cellStyle name="Output 4 7" xfId="22291"/>
    <cellStyle name="Output 4 7 2" xfId="43166"/>
    <cellStyle name="Output 4 8" xfId="12228"/>
    <cellStyle name="Output 4 8 2" xfId="33117"/>
    <cellStyle name="Output 4 9" xfId="24332"/>
    <cellStyle name="Output 5" xfId="2704"/>
    <cellStyle name="Output 5 2" xfId="4309"/>
    <cellStyle name="Output 5 2 2" xfId="6175"/>
    <cellStyle name="Output 5 2 2 2" xfId="22480"/>
    <cellStyle name="Output 5 2 2 2 2" xfId="43355"/>
    <cellStyle name="Output 5 2 2 3" xfId="21105"/>
    <cellStyle name="Output 5 2 2 3 2" xfId="41980"/>
    <cellStyle name="Output 5 2 2 4" xfId="21649"/>
    <cellStyle name="Output 5 2 2 4 2" xfId="42524"/>
    <cellStyle name="Output 5 2 2 5" xfId="15184"/>
    <cellStyle name="Output 5 2 2 5 2" xfId="36060"/>
    <cellStyle name="Output 5 2 2 6" xfId="27322"/>
    <cellStyle name="Output 5 2 3" xfId="21935"/>
    <cellStyle name="Output 5 2 3 2" xfId="42810"/>
    <cellStyle name="Output 5 2 4" xfId="21306"/>
    <cellStyle name="Output 5 2 4 2" xfId="42181"/>
    <cellStyle name="Output 5 2 5" xfId="23264"/>
    <cellStyle name="Output 5 2 5 2" xfId="44137"/>
    <cellStyle name="Output 5 2 6" xfId="13366"/>
    <cellStyle name="Output 5 2 6 2" xfId="34242"/>
    <cellStyle name="Output 5 2 7" xfId="25504"/>
    <cellStyle name="Output 5 3" xfId="8281"/>
    <cellStyle name="Output 5 3 2" xfId="22970"/>
    <cellStyle name="Output 5 3 2 2" xfId="43843"/>
    <cellStyle name="Output 5 3 3" xfId="23872"/>
    <cellStyle name="Output 5 3 3 2" xfId="44744"/>
    <cellStyle name="Output 5 3 4" xfId="21699"/>
    <cellStyle name="Output 5 3 4 2" xfId="42574"/>
    <cellStyle name="Output 5 3 5" xfId="17286"/>
    <cellStyle name="Output 5 3 5 2" xfId="38162"/>
    <cellStyle name="Output 5 3 6" xfId="29424"/>
    <cellStyle name="Output 5 4" xfId="10165"/>
    <cellStyle name="Output 5 4 2" xfId="23450"/>
    <cellStyle name="Output 5 4 2 2" xfId="44322"/>
    <cellStyle name="Output 5 4 3" xfId="23916"/>
    <cellStyle name="Output 5 4 3 2" xfId="44788"/>
    <cellStyle name="Output 5 4 4" xfId="21723"/>
    <cellStyle name="Output 5 4 4 2" xfId="42598"/>
    <cellStyle name="Output 5 4 5" xfId="18936"/>
    <cellStyle name="Output 5 4 5 2" xfId="39812"/>
    <cellStyle name="Output 5 4 6" xfId="31076"/>
    <cellStyle name="Output 5 5" xfId="21463"/>
    <cellStyle name="Output 5 5 2" xfId="42338"/>
    <cellStyle name="Output 5 6" xfId="21141"/>
    <cellStyle name="Output 5 6 2" xfId="42016"/>
    <cellStyle name="Output 5 7" xfId="23715"/>
    <cellStyle name="Output 5 7 2" xfId="44587"/>
    <cellStyle name="Output 5 8" xfId="12229"/>
    <cellStyle name="Output 5 8 2" xfId="33118"/>
    <cellStyle name="Output 5 9" xfId="24333"/>
    <cellStyle name="Output 6" xfId="4305"/>
    <cellStyle name="Output 6 2" xfId="6171"/>
    <cellStyle name="Output 6 2 2" xfId="22476"/>
    <cellStyle name="Output 6 2 2 2" xfId="43351"/>
    <cellStyle name="Output 6 2 3" xfId="22375"/>
    <cellStyle name="Output 6 2 3 2" xfId="43250"/>
    <cellStyle name="Output 6 2 4" xfId="23773"/>
    <cellStyle name="Output 6 2 4 2" xfId="44645"/>
    <cellStyle name="Output 6 2 5" xfId="15180"/>
    <cellStyle name="Output 6 2 5 2" xfId="36056"/>
    <cellStyle name="Output 6 2 6" xfId="27318"/>
    <cellStyle name="Output 6 3" xfId="21931"/>
    <cellStyle name="Output 6 3 2" xfId="42806"/>
    <cellStyle name="Output 6 4" xfId="23238"/>
    <cellStyle name="Output 6 4 2" xfId="44111"/>
    <cellStyle name="Output 6 5" xfId="21120"/>
    <cellStyle name="Output 6 5 2" xfId="41995"/>
    <cellStyle name="Output 6 6" xfId="13362"/>
    <cellStyle name="Output 6 6 2" xfId="34238"/>
    <cellStyle name="Output 6 7" xfId="25500"/>
    <cellStyle name="Output 7" xfId="8277"/>
    <cellStyle name="Output 7 2" xfId="22966"/>
    <cellStyle name="Output 7 2 2" xfId="43839"/>
    <cellStyle name="Output 7 3" xfId="23257"/>
    <cellStyle name="Output 7 3 2" xfId="44130"/>
    <cellStyle name="Output 7 4" xfId="22650"/>
    <cellStyle name="Output 7 4 2" xfId="43525"/>
    <cellStyle name="Output 7 5" xfId="17282"/>
    <cellStyle name="Output 7 5 2" xfId="38158"/>
    <cellStyle name="Output 7 6" xfId="29420"/>
    <cellStyle name="Output 8" xfId="10161"/>
    <cellStyle name="Output 8 2" xfId="23446"/>
    <cellStyle name="Output 8 2 2" xfId="44318"/>
    <cellStyle name="Output 8 3" xfId="21624"/>
    <cellStyle name="Output 8 3 2" xfId="42499"/>
    <cellStyle name="Output 8 4" xfId="21151"/>
    <cellStyle name="Output 8 4 2" xfId="42026"/>
    <cellStyle name="Output 8 5" xfId="18932"/>
    <cellStyle name="Output 8 5 2" xfId="39808"/>
    <cellStyle name="Output 8 6" xfId="31072"/>
    <cellStyle name="Output 9" xfId="21459"/>
    <cellStyle name="Output 9 2" xfId="42334"/>
    <cellStyle name="per.style" xfId="1125"/>
    <cellStyle name="Percent" xfId="1126"/>
    <cellStyle name="Percent (0)" xfId="1127"/>
    <cellStyle name="Percent [0]" xfId="1128"/>
    <cellStyle name="Percent [00]" xfId="1129"/>
    <cellStyle name="Percent [2]" xfId="1130"/>
    <cellStyle name="Percent_#6 Temps &amp; Contractors" xfId="1131"/>
    <cellStyle name="PrePop Currency (0)" xfId="1132"/>
    <cellStyle name="PrePop Currency (2)" xfId="1133"/>
    <cellStyle name="PrePop Units (0)" xfId="1134"/>
    <cellStyle name="PrePop Units (1)" xfId="1135"/>
    <cellStyle name="PrePop Units (2)" xfId="1136"/>
    <cellStyle name="regstoresfromspecstores" xfId="1137"/>
    <cellStyle name="RevList" xfId="1138"/>
    <cellStyle name="SAPBEXaggData" xfId="1139"/>
    <cellStyle name="SAPBEXaggData 10" xfId="20987"/>
    <cellStyle name="SAPBEXaggData 10 2" xfId="41862"/>
    <cellStyle name="SAPBEXaggData 11" xfId="22384"/>
    <cellStyle name="SAPBEXaggData 11 2" xfId="43259"/>
    <cellStyle name="SAPBEXaggData 12" xfId="12108"/>
    <cellStyle name="SAPBEXaggData 12 2" xfId="33008"/>
    <cellStyle name="SAPBEXaggData 13" xfId="24167"/>
    <cellStyle name="SAPBEXaggData 13 2" xfId="45037"/>
    <cellStyle name="SAPBEXaggData 14" xfId="24246"/>
    <cellStyle name="SAPBEXaggData 14 2" xfId="45107"/>
    <cellStyle name="SAPBEXaggData 2" xfId="2705"/>
    <cellStyle name="SAPBEXaggData 2 10" xfId="24334"/>
    <cellStyle name="SAPBEXaggData 2 2" xfId="4317"/>
    <cellStyle name="SAPBEXaggData 2 2 2" xfId="6176"/>
    <cellStyle name="SAPBEXaggData 2 2 2 2" xfId="22481"/>
    <cellStyle name="SAPBEXaggData 2 2 2 2 2" xfId="43356"/>
    <cellStyle name="SAPBEXaggData 2 2 2 3" xfId="22089"/>
    <cellStyle name="SAPBEXaggData 2 2 2 3 2" xfId="42964"/>
    <cellStyle name="SAPBEXaggData 2 2 2 4" xfId="22682"/>
    <cellStyle name="SAPBEXaggData 2 2 2 4 2" xfId="43557"/>
    <cellStyle name="SAPBEXaggData 2 2 2 5" xfId="15185"/>
    <cellStyle name="SAPBEXaggData 2 2 2 5 2" xfId="36061"/>
    <cellStyle name="SAPBEXaggData 2 2 2 6" xfId="27323"/>
    <cellStyle name="SAPBEXaggData 2 2 3" xfId="21936"/>
    <cellStyle name="SAPBEXaggData 2 2 3 2" xfId="42811"/>
    <cellStyle name="SAPBEXaggData 2 2 4" xfId="22926"/>
    <cellStyle name="SAPBEXaggData 2 2 4 2" xfId="43800"/>
    <cellStyle name="SAPBEXaggData 2 2 5" xfId="22175"/>
    <cellStyle name="SAPBEXaggData 2 2 5 2" xfId="43050"/>
    <cellStyle name="SAPBEXaggData 2 2 6" xfId="13367"/>
    <cellStyle name="SAPBEXaggData 2 2 6 2" xfId="34243"/>
    <cellStyle name="SAPBEXaggData 2 2 7" xfId="25505"/>
    <cellStyle name="SAPBEXaggData 2 3" xfId="8283"/>
    <cellStyle name="SAPBEXaggData 2 3 2" xfId="22972"/>
    <cellStyle name="SAPBEXaggData 2 3 2 2" xfId="43845"/>
    <cellStyle name="SAPBEXaggData 2 3 3" xfId="20973"/>
    <cellStyle name="SAPBEXaggData 2 3 3 2" xfId="41848"/>
    <cellStyle name="SAPBEXaggData 2 3 4" xfId="22358"/>
    <cellStyle name="SAPBEXaggData 2 3 4 2" xfId="43233"/>
    <cellStyle name="SAPBEXaggData 2 3 5" xfId="17288"/>
    <cellStyle name="SAPBEXaggData 2 3 5 2" xfId="38164"/>
    <cellStyle name="SAPBEXaggData 2 3 6" xfId="29426"/>
    <cellStyle name="SAPBEXaggData 2 4" xfId="10167"/>
    <cellStyle name="SAPBEXaggData 2 4 2" xfId="23452"/>
    <cellStyle name="SAPBEXaggData 2 4 2 2" xfId="44324"/>
    <cellStyle name="SAPBEXaggData 2 4 3" xfId="22748"/>
    <cellStyle name="SAPBEXaggData 2 4 3 2" xfId="43623"/>
    <cellStyle name="SAPBEXaggData 2 4 4" xfId="21408"/>
    <cellStyle name="SAPBEXaggData 2 4 4 2" xfId="42283"/>
    <cellStyle name="SAPBEXaggData 2 4 5" xfId="18938"/>
    <cellStyle name="SAPBEXaggData 2 4 5 2" xfId="39814"/>
    <cellStyle name="SAPBEXaggData 2 4 6" xfId="31078"/>
    <cellStyle name="SAPBEXaggData 2 5" xfId="20874"/>
    <cellStyle name="SAPBEXaggData 2 5 2" xfId="41749"/>
    <cellStyle name="SAPBEXaggData 2 6" xfId="21684"/>
    <cellStyle name="SAPBEXaggData 2 6 2" xfId="42559"/>
    <cellStyle name="SAPBEXaggData 2 7" xfId="24008"/>
    <cellStyle name="SAPBEXaggData 2 7 2" xfId="44880"/>
    <cellStyle name="SAPBEXaggData 2 8" xfId="12109"/>
    <cellStyle name="SAPBEXaggData 2 8 2" xfId="33009"/>
    <cellStyle name="SAPBEXaggData 2 9" xfId="24182"/>
    <cellStyle name="SAPBEXaggData 2 9 2" xfId="45050"/>
    <cellStyle name="SAPBEXaggData 3" xfId="2706"/>
    <cellStyle name="SAPBEXaggData 3 2" xfId="4318"/>
    <cellStyle name="SAPBEXaggData 3 2 2" xfId="6177"/>
    <cellStyle name="SAPBEXaggData 3 2 2 2" xfId="22482"/>
    <cellStyle name="SAPBEXaggData 3 2 2 2 2" xfId="43357"/>
    <cellStyle name="SAPBEXaggData 3 2 2 3" xfId="21687"/>
    <cellStyle name="SAPBEXaggData 3 2 2 3 2" xfId="42562"/>
    <cellStyle name="SAPBEXaggData 3 2 2 4" xfId="22711"/>
    <cellStyle name="SAPBEXaggData 3 2 2 4 2" xfId="43586"/>
    <cellStyle name="SAPBEXaggData 3 2 2 5" xfId="15186"/>
    <cellStyle name="SAPBEXaggData 3 2 2 5 2" xfId="36062"/>
    <cellStyle name="SAPBEXaggData 3 2 2 6" xfId="27324"/>
    <cellStyle name="SAPBEXaggData 3 2 3" xfId="21937"/>
    <cellStyle name="SAPBEXaggData 3 2 3 2" xfId="42812"/>
    <cellStyle name="SAPBEXaggData 3 2 4" xfId="24023"/>
    <cellStyle name="SAPBEXaggData 3 2 4 2" xfId="44895"/>
    <cellStyle name="SAPBEXaggData 3 2 5" xfId="23759"/>
    <cellStyle name="SAPBEXaggData 3 2 5 2" xfId="44631"/>
    <cellStyle name="SAPBEXaggData 3 2 6" xfId="13368"/>
    <cellStyle name="SAPBEXaggData 3 2 6 2" xfId="34244"/>
    <cellStyle name="SAPBEXaggData 3 2 7" xfId="25506"/>
    <cellStyle name="SAPBEXaggData 3 3" xfId="8284"/>
    <cellStyle name="SAPBEXaggData 3 3 2" xfId="22973"/>
    <cellStyle name="SAPBEXaggData 3 3 2 2" xfId="43846"/>
    <cellStyle name="SAPBEXaggData 3 3 3" xfId="21891"/>
    <cellStyle name="SAPBEXaggData 3 3 3 2" xfId="42766"/>
    <cellStyle name="SAPBEXaggData 3 3 4" xfId="21732"/>
    <cellStyle name="SAPBEXaggData 3 3 4 2" xfId="42607"/>
    <cellStyle name="SAPBEXaggData 3 3 5" xfId="17289"/>
    <cellStyle name="SAPBEXaggData 3 3 5 2" xfId="38165"/>
    <cellStyle name="SAPBEXaggData 3 3 6" xfId="29427"/>
    <cellStyle name="SAPBEXaggData 3 4" xfId="10168"/>
    <cellStyle name="SAPBEXaggData 3 4 2" xfId="23453"/>
    <cellStyle name="SAPBEXaggData 3 4 2 2" xfId="44325"/>
    <cellStyle name="SAPBEXaggData 3 4 3" xfId="22858"/>
    <cellStyle name="SAPBEXaggData 3 4 3 2" xfId="43732"/>
    <cellStyle name="SAPBEXaggData 3 4 4" xfId="21321"/>
    <cellStyle name="SAPBEXaggData 3 4 4 2" xfId="42196"/>
    <cellStyle name="SAPBEXaggData 3 4 5" xfId="18939"/>
    <cellStyle name="SAPBEXaggData 3 4 5 2" xfId="39815"/>
    <cellStyle name="SAPBEXaggData 3 4 6" xfId="31079"/>
    <cellStyle name="SAPBEXaggData 3 5" xfId="21465"/>
    <cellStyle name="SAPBEXaggData 3 5 2" xfId="42340"/>
    <cellStyle name="SAPBEXaggData 3 6" xfId="22843"/>
    <cellStyle name="SAPBEXaggData 3 6 2" xfId="43718"/>
    <cellStyle name="SAPBEXaggData 3 7" xfId="21375"/>
    <cellStyle name="SAPBEXaggData 3 7 2" xfId="42250"/>
    <cellStyle name="SAPBEXaggData 3 8" xfId="12230"/>
    <cellStyle name="SAPBEXaggData 3 8 2" xfId="33119"/>
    <cellStyle name="SAPBEXaggData 3 9" xfId="24335"/>
    <cellStyle name="SAPBEXaggData 4" xfId="2707"/>
    <cellStyle name="SAPBEXaggData 4 2" xfId="4319"/>
    <cellStyle name="SAPBEXaggData 4 2 2" xfId="6178"/>
    <cellStyle name="SAPBEXaggData 4 2 2 2" xfId="22483"/>
    <cellStyle name="SAPBEXaggData 4 2 2 2 2" xfId="43358"/>
    <cellStyle name="SAPBEXaggData 4 2 2 3" xfId="22436"/>
    <cellStyle name="SAPBEXaggData 4 2 2 3 2" xfId="43311"/>
    <cellStyle name="SAPBEXaggData 4 2 2 4" xfId="22361"/>
    <cellStyle name="SAPBEXaggData 4 2 2 4 2" xfId="43236"/>
    <cellStyle name="SAPBEXaggData 4 2 2 5" xfId="15187"/>
    <cellStyle name="SAPBEXaggData 4 2 2 5 2" xfId="36063"/>
    <cellStyle name="SAPBEXaggData 4 2 2 6" xfId="27325"/>
    <cellStyle name="SAPBEXaggData 4 2 3" xfId="21938"/>
    <cellStyle name="SAPBEXaggData 4 2 3 2" xfId="42813"/>
    <cellStyle name="SAPBEXaggData 4 2 4" xfId="22929"/>
    <cellStyle name="SAPBEXaggData 4 2 4 2" xfId="43803"/>
    <cellStyle name="SAPBEXaggData 4 2 5" xfId="21639"/>
    <cellStyle name="SAPBEXaggData 4 2 5 2" xfId="42514"/>
    <cellStyle name="SAPBEXaggData 4 2 6" xfId="13369"/>
    <cellStyle name="SAPBEXaggData 4 2 6 2" xfId="34245"/>
    <cellStyle name="SAPBEXaggData 4 2 7" xfId="25507"/>
    <cellStyle name="SAPBEXaggData 4 3" xfId="8285"/>
    <cellStyle name="SAPBEXaggData 4 3 2" xfId="22974"/>
    <cellStyle name="SAPBEXaggData 4 3 2 2" xfId="43847"/>
    <cellStyle name="SAPBEXaggData 4 3 3" xfId="23639"/>
    <cellStyle name="SAPBEXaggData 4 3 3 2" xfId="44511"/>
    <cellStyle name="SAPBEXaggData 4 3 4" xfId="23191"/>
    <cellStyle name="SAPBEXaggData 4 3 4 2" xfId="44064"/>
    <cellStyle name="SAPBEXaggData 4 3 5" xfId="17290"/>
    <cellStyle name="SAPBEXaggData 4 3 5 2" xfId="38166"/>
    <cellStyle name="SAPBEXaggData 4 3 6" xfId="29428"/>
    <cellStyle name="SAPBEXaggData 4 4" xfId="10169"/>
    <cellStyle name="SAPBEXaggData 4 4 2" xfId="23454"/>
    <cellStyle name="SAPBEXaggData 4 4 2 2" xfId="44326"/>
    <cellStyle name="SAPBEXaggData 4 4 3" xfId="23178"/>
    <cellStyle name="SAPBEXaggData 4 4 3 2" xfId="44051"/>
    <cellStyle name="SAPBEXaggData 4 4 4" xfId="23381"/>
    <cellStyle name="SAPBEXaggData 4 4 4 2" xfId="44253"/>
    <cellStyle name="SAPBEXaggData 4 4 5" xfId="18940"/>
    <cellStyle name="SAPBEXaggData 4 4 5 2" xfId="39816"/>
    <cellStyle name="SAPBEXaggData 4 4 6" xfId="31080"/>
    <cellStyle name="SAPBEXaggData 4 5" xfId="21466"/>
    <cellStyle name="SAPBEXaggData 4 5 2" xfId="42341"/>
    <cellStyle name="SAPBEXaggData 4 6" xfId="23193"/>
    <cellStyle name="SAPBEXaggData 4 6 2" xfId="44066"/>
    <cellStyle name="SAPBEXaggData 4 7" xfId="21215"/>
    <cellStyle name="SAPBEXaggData 4 7 2" xfId="42090"/>
    <cellStyle name="SAPBEXaggData 4 8" xfId="12231"/>
    <cellStyle name="SAPBEXaggData 4 8 2" xfId="33120"/>
    <cellStyle name="SAPBEXaggData 4 9" xfId="24336"/>
    <cellStyle name="SAPBEXaggData 5" xfId="2708"/>
    <cellStyle name="SAPBEXaggData 5 2" xfId="4320"/>
    <cellStyle name="SAPBEXaggData 5 2 2" xfId="6179"/>
    <cellStyle name="SAPBEXaggData 5 2 2 2" xfId="22484"/>
    <cellStyle name="SAPBEXaggData 5 2 2 2 2" xfId="43359"/>
    <cellStyle name="SAPBEXaggData 5 2 2 3" xfId="24095"/>
    <cellStyle name="SAPBEXaggData 5 2 2 3 2" xfId="44966"/>
    <cellStyle name="SAPBEXaggData 5 2 2 4" xfId="23812"/>
    <cellStyle name="SAPBEXaggData 5 2 2 4 2" xfId="44684"/>
    <cellStyle name="SAPBEXaggData 5 2 2 5" xfId="15188"/>
    <cellStyle name="SAPBEXaggData 5 2 2 5 2" xfId="36064"/>
    <cellStyle name="SAPBEXaggData 5 2 2 6" xfId="27326"/>
    <cellStyle name="SAPBEXaggData 5 2 3" xfId="21939"/>
    <cellStyle name="SAPBEXaggData 5 2 3 2" xfId="42814"/>
    <cellStyle name="SAPBEXaggData 5 2 4" xfId="23987"/>
    <cellStyle name="SAPBEXaggData 5 2 4 2" xfId="44859"/>
    <cellStyle name="SAPBEXaggData 5 2 5" xfId="21629"/>
    <cellStyle name="SAPBEXaggData 5 2 5 2" xfId="42504"/>
    <cellStyle name="SAPBEXaggData 5 2 6" xfId="13370"/>
    <cellStyle name="SAPBEXaggData 5 2 6 2" xfId="34246"/>
    <cellStyle name="SAPBEXaggData 5 2 7" xfId="25508"/>
    <cellStyle name="SAPBEXaggData 5 3" xfId="8286"/>
    <cellStyle name="SAPBEXaggData 5 3 2" xfId="22975"/>
    <cellStyle name="SAPBEXaggData 5 3 2 2" xfId="43848"/>
    <cellStyle name="SAPBEXaggData 5 3 3" xfId="22105"/>
    <cellStyle name="SAPBEXaggData 5 3 3 2" xfId="42980"/>
    <cellStyle name="SAPBEXaggData 5 3 4" xfId="21869"/>
    <cellStyle name="SAPBEXaggData 5 3 4 2" xfId="42744"/>
    <cellStyle name="SAPBEXaggData 5 3 5" xfId="17291"/>
    <cellStyle name="SAPBEXaggData 5 3 5 2" xfId="38167"/>
    <cellStyle name="SAPBEXaggData 5 3 6" xfId="29429"/>
    <cellStyle name="SAPBEXaggData 5 4" xfId="10170"/>
    <cellStyle name="SAPBEXaggData 5 4 2" xfId="23455"/>
    <cellStyle name="SAPBEXaggData 5 4 2 2" xfId="44327"/>
    <cellStyle name="SAPBEXaggData 5 4 3" xfId="23316"/>
    <cellStyle name="SAPBEXaggData 5 4 3 2" xfId="44188"/>
    <cellStyle name="SAPBEXaggData 5 4 4" xfId="22383"/>
    <cellStyle name="SAPBEXaggData 5 4 4 2" xfId="43258"/>
    <cellStyle name="SAPBEXaggData 5 4 5" xfId="18941"/>
    <cellStyle name="SAPBEXaggData 5 4 5 2" xfId="39817"/>
    <cellStyle name="SAPBEXaggData 5 4 6" xfId="31081"/>
    <cellStyle name="SAPBEXaggData 5 5" xfId="21467"/>
    <cellStyle name="SAPBEXaggData 5 5 2" xfId="42342"/>
    <cellStyle name="SAPBEXaggData 5 6" xfId="23869"/>
    <cellStyle name="SAPBEXaggData 5 6 2" xfId="44741"/>
    <cellStyle name="SAPBEXaggData 5 7" xfId="22320"/>
    <cellStyle name="SAPBEXaggData 5 7 2" xfId="43195"/>
    <cellStyle name="SAPBEXaggData 5 8" xfId="12232"/>
    <cellStyle name="SAPBEXaggData 5 8 2" xfId="33121"/>
    <cellStyle name="SAPBEXaggData 5 9" xfId="24337"/>
    <cellStyle name="SAPBEXaggData 6" xfId="3805"/>
    <cellStyle name="SAPBEXaggData 6 2" xfId="6034"/>
    <cellStyle name="SAPBEXaggData 6 2 2" xfId="22393"/>
    <cellStyle name="SAPBEXaggData 6 2 2 2" xfId="43268"/>
    <cellStyle name="SAPBEXaggData 6 2 3" xfId="21924"/>
    <cellStyle name="SAPBEXaggData 6 2 3 2" xfId="42799"/>
    <cellStyle name="SAPBEXaggData 6 2 4" xfId="23392"/>
    <cellStyle name="SAPBEXaggData 6 2 4 2" xfId="44264"/>
    <cellStyle name="SAPBEXaggData 6 2 5" xfId="15043"/>
    <cellStyle name="SAPBEXaggData 6 2 5 2" xfId="35919"/>
    <cellStyle name="SAPBEXaggData 6 2 6" xfId="27181"/>
    <cellStyle name="SAPBEXaggData 6 3" xfId="21779"/>
    <cellStyle name="SAPBEXaggData 6 3 2" xfId="42654"/>
    <cellStyle name="SAPBEXaggData 6 4" xfId="21611"/>
    <cellStyle name="SAPBEXaggData 6 4 2" xfId="42486"/>
    <cellStyle name="SAPBEXaggData 6 5" xfId="24057"/>
    <cellStyle name="SAPBEXaggData 6 5 2" xfId="44929"/>
    <cellStyle name="SAPBEXaggData 6 6" xfId="13225"/>
    <cellStyle name="SAPBEXaggData 6 6 2" xfId="34101"/>
    <cellStyle name="SAPBEXaggData 6 7" xfId="25363"/>
    <cellStyle name="SAPBEXaggData 7" xfId="8282"/>
    <cellStyle name="SAPBEXaggData 7 2" xfId="22971"/>
    <cellStyle name="SAPBEXaggData 7 2 2" xfId="43844"/>
    <cellStyle name="SAPBEXaggData 7 3" xfId="23384"/>
    <cellStyle name="SAPBEXaggData 7 3 2" xfId="44256"/>
    <cellStyle name="SAPBEXaggData 7 4" xfId="23437"/>
    <cellStyle name="SAPBEXaggData 7 4 2" xfId="44309"/>
    <cellStyle name="SAPBEXaggData 7 5" xfId="17287"/>
    <cellStyle name="SAPBEXaggData 7 5 2" xfId="38163"/>
    <cellStyle name="SAPBEXaggData 7 6" xfId="29425"/>
    <cellStyle name="SAPBEXaggData 8" xfId="10166"/>
    <cellStyle name="SAPBEXaggData 8 2" xfId="23451"/>
    <cellStyle name="SAPBEXaggData 8 2 2" xfId="44323"/>
    <cellStyle name="SAPBEXaggData 8 3" xfId="22255"/>
    <cellStyle name="SAPBEXaggData 8 3 2" xfId="43130"/>
    <cellStyle name="SAPBEXaggData 8 4" xfId="23410"/>
    <cellStyle name="SAPBEXaggData 8 4 2" xfId="44282"/>
    <cellStyle name="SAPBEXaggData 8 5" xfId="18937"/>
    <cellStyle name="SAPBEXaggData 8 5 2" xfId="39813"/>
    <cellStyle name="SAPBEXaggData 8 6" xfId="31077"/>
    <cellStyle name="SAPBEXaggData 9" xfId="20873"/>
    <cellStyle name="SAPBEXaggData 9 2" xfId="41748"/>
    <cellStyle name="SAPBEXaggDataEmph" xfId="1140"/>
    <cellStyle name="SAPBEXaggDataEmph 10" xfId="21293"/>
    <cellStyle name="SAPBEXaggDataEmph 10 2" xfId="42168"/>
    <cellStyle name="SAPBEXaggDataEmph 11" xfId="23177"/>
    <cellStyle name="SAPBEXaggDataEmph 11 2" xfId="44050"/>
    <cellStyle name="SAPBEXaggDataEmph 12" xfId="12110"/>
    <cellStyle name="SAPBEXaggDataEmph 12 2" xfId="33010"/>
    <cellStyle name="SAPBEXaggDataEmph 13" xfId="24166"/>
    <cellStyle name="SAPBEXaggDataEmph 13 2" xfId="45036"/>
    <cellStyle name="SAPBEXaggDataEmph 14" xfId="24247"/>
    <cellStyle name="SAPBEXaggDataEmph 14 2" xfId="45108"/>
    <cellStyle name="SAPBEXaggDataEmph 2" xfId="2709"/>
    <cellStyle name="SAPBEXaggDataEmph 2 10" xfId="24338"/>
    <cellStyle name="SAPBEXaggDataEmph 2 2" xfId="4322"/>
    <cellStyle name="SAPBEXaggDataEmph 2 2 2" xfId="6180"/>
    <cellStyle name="SAPBEXaggDataEmph 2 2 2 2" xfId="22485"/>
    <cellStyle name="SAPBEXaggDataEmph 2 2 2 2 2" xfId="43360"/>
    <cellStyle name="SAPBEXaggDataEmph 2 2 2 3" xfId="23930"/>
    <cellStyle name="SAPBEXaggDataEmph 2 2 2 3 2" xfId="44802"/>
    <cellStyle name="SAPBEXaggDataEmph 2 2 2 4" xfId="22208"/>
    <cellStyle name="SAPBEXaggDataEmph 2 2 2 4 2" xfId="43083"/>
    <cellStyle name="SAPBEXaggDataEmph 2 2 2 5" xfId="15189"/>
    <cellStyle name="SAPBEXaggDataEmph 2 2 2 5 2" xfId="36065"/>
    <cellStyle name="SAPBEXaggDataEmph 2 2 2 6" xfId="27327"/>
    <cellStyle name="SAPBEXaggDataEmph 2 2 3" xfId="21940"/>
    <cellStyle name="SAPBEXaggDataEmph 2 2 3 2" xfId="42815"/>
    <cellStyle name="SAPBEXaggDataEmph 2 2 4" xfId="21622"/>
    <cellStyle name="SAPBEXaggDataEmph 2 2 4 2" xfId="42497"/>
    <cellStyle name="SAPBEXaggDataEmph 2 2 5" xfId="24072"/>
    <cellStyle name="SAPBEXaggDataEmph 2 2 5 2" xfId="44944"/>
    <cellStyle name="SAPBEXaggDataEmph 2 2 6" xfId="13371"/>
    <cellStyle name="SAPBEXaggDataEmph 2 2 6 2" xfId="34247"/>
    <cellStyle name="SAPBEXaggDataEmph 2 2 7" xfId="25509"/>
    <cellStyle name="SAPBEXaggDataEmph 2 3" xfId="8288"/>
    <cellStyle name="SAPBEXaggDataEmph 2 3 2" xfId="22977"/>
    <cellStyle name="SAPBEXaggDataEmph 2 3 2 2" xfId="43850"/>
    <cellStyle name="SAPBEXaggDataEmph 2 3 3" xfId="20974"/>
    <cellStyle name="SAPBEXaggDataEmph 2 3 3 2" xfId="41849"/>
    <cellStyle name="SAPBEXaggDataEmph 2 3 4" xfId="21292"/>
    <cellStyle name="SAPBEXaggDataEmph 2 3 4 2" xfId="42167"/>
    <cellStyle name="SAPBEXaggDataEmph 2 3 5" xfId="17293"/>
    <cellStyle name="SAPBEXaggDataEmph 2 3 5 2" xfId="38169"/>
    <cellStyle name="SAPBEXaggDataEmph 2 3 6" xfId="29431"/>
    <cellStyle name="SAPBEXaggDataEmph 2 4" xfId="10172"/>
    <cellStyle name="SAPBEXaggDataEmph 2 4 2" xfId="23457"/>
    <cellStyle name="SAPBEXaggDataEmph 2 4 2 2" xfId="44329"/>
    <cellStyle name="SAPBEXaggDataEmph 2 4 3" xfId="23800"/>
    <cellStyle name="SAPBEXaggDataEmph 2 4 3 2" xfId="44672"/>
    <cellStyle name="SAPBEXaggDataEmph 2 4 4" xfId="23782"/>
    <cellStyle name="SAPBEXaggDataEmph 2 4 4 2" xfId="44654"/>
    <cellStyle name="SAPBEXaggDataEmph 2 4 5" xfId="18943"/>
    <cellStyle name="SAPBEXaggDataEmph 2 4 5 2" xfId="39819"/>
    <cellStyle name="SAPBEXaggDataEmph 2 4 6" xfId="31083"/>
    <cellStyle name="SAPBEXaggDataEmph 2 5" xfId="20876"/>
    <cellStyle name="SAPBEXaggDataEmph 2 5 2" xfId="41751"/>
    <cellStyle name="SAPBEXaggDataEmph 2 6" xfId="22197"/>
    <cellStyle name="SAPBEXaggDataEmph 2 6 2" xfId="43072"/>
    <cellStyle name="SAPBEXaggDataEmph 2 7" xfId="22853"/>
    <cellStyle name="SAPBEXaggDataEmph 2 7 2" xfId="43728"/>
    <cellStyle name="SAPBEXaggDataEmph 2 8" xfId="12111"/>
    <cellStyle name="SAPBEXaggDataEmph 2 8 2" xfId="33011"/>
    <cellStyle name="SAPBEXaggDataEmph 2 9" xfId="24183"/>
    <cellStyle name="SAPBEXaggDataEmph 2 9 2" xfId="45051"/>
    <cellStyle name="SAPBEXaggDataEmph 3" xfId="2710"/>
    <cellStyle name="SAPBEXaggDataEmph 3 2" xfId="4323"/>
    <cellStyle name="SAPBEXaggDataEmph 3 2 2" xfId="6181"/>
    <cellStyle name="SAPBEXaggDataEmph 3 2 2 2" xfId="22486"/>
    <cellStyle name="SAPBEXaggDataEmph 3 2 2 2 2" xfId="43361"/>
    <cellStyle name="SAPBEXaggDataEmph 3 2 2 3" xfId="22876"/>
    <cellStyle name="SAPBEXaggDataEmph 3 2 2 3 2" xfId="43750"/>
    <cellStyle name="SAPBEXaggDataEmph 3 2 2 4" xfId="20967"/>
    <cellStyle name="SAPBEXaggDataEmph 3 2 2 4 2" xfId="41842"/>
    <cellStyle name="SAPBEXaggDataEmph 3 2 2 5" xfId="15190"/>
    <cellStyle name="SAPBEXaggDataEmph 3 2 2 5 2" xfId="36066"/>
    <cellStyle name="SAPBEXaggDataEmph 3 2 2 6" xfId="27328"/>
    <cellStyle name="SAPBEXaggDataEmph 3 2 3" xfId="21941"/>
    <cellStyle name="SAPBEXaggDataEmph 3 2 3 2" xfId="42816"/>
    <cellStyle name="SAPBEXaggDataEmph 3 2 4" xfId="21332"/>
    <cellStyle name="SAPBEXaggDataEmph 3 2 4 2" xfId="42207"/>
    <cellStyle name="SAPBEXaggDataEmph 3 2 5" xfId="21133"/>
    <cellStyle name="SAPBEXaggDataEmph 3 2 5 2" xfId="42008"/>
    <cellStyle name="SAPBEXaggDataEmph 3 2 6" xfId="13372"/>
    <cellStyle name="SAPBEXaggDataEmph 3 2 6 2" xfId="34248"/>
    <cellStyle name="SAPBEXaggDataEmph 3 2 7" xfId="25510"/>
    <cellStyle name="SAPBEXaggDataEmph 3 3" xfId="8289"/>
    <cellStyle name="SAPBEXaggDataEmph 3 3 2" xfId="22978"/>
    <cellStyle name="SAPBEXaggDataEmph 3 3 2 2" xfId="43851"/>
    <cellStyle name="SAPBEXaggDataEmph 3 3 3" xfId="22216"/>
    <cellStyle name="SAPBEXaggDataEmph 3 3 3 2" xfId="43091"/>
    <cellStyle name="SAPBEXaggDataEmph 3 3 4" xfId="21607"/>
    <cellStyle name="SAPBEXaggDataEmph 3 3 4 2" xfId="42482"/>
    <cellStyle name="SAPBEXaggDataEmph 3 3 5" xfId="17294"/>
    <cellStyle name="SAPBEXaggDataEmph 3 3 5 2" xfId="38170"/>
    <cellStyle name="SAPBEXaggDataEmph 3 3 6" xfId="29432"/>
    <cellStyle name="SAPBEXaggDataEmph 3 4" xfId="10173"/>
    <cellStyle name="SAPBEXaggDataEmph 3 4 2" xfId="23458"/>
    <cellStyle name="SAPBEXaggDataEmph 3 4 2 2" xfId="44330"/>
    <cellStyle name="SAPBEXaggDataEmph 3 4 3" xfId="21625"/>
    <cellStyle name="SAPBEXaggDataEmph 3 4 3 2" xfId="42500"/>
    <cellStyle name="SAPBEXaggDataEmph 3 4 4" xfId="23953"/>
    <cellStyle name="SAPBEXaggDataEmph 3 4 4 2" xfId="44825"/>
    <cellStyle name="SAPBEXaggDataEmph 3 4 5" xfId="18944"/>
    <cellStyle name="SAPBEXaggDataEmph 3 4 5 2" xfId="39820"/>
    <cellStyle name="SAPBEXaggDataEmph 3 4 6" xfId="31084"/>
    <cellStyle name="SAPBEXaggDataEmph 3 5" xfId="21468"/>
    <cellStyle name="SAPBEXaggDataEmph 3 5 2" xfId="42343"/>
    <cellStyle name="SAPBEXaggDataEmph 3 6" xfId="21175"/>
    <cellStyle name="SAPBEXaggDataEmph 3 6 2" xfId="42050"/>
    <cellStyle name="SAPBEXaggDataEmph 3 7" xfId="22826"/>
    <cellStyle name="SAPBEXaggDataEmph 3 7 2" xfId="43701"/>
    <cellStyle name="SAPBEXaggDataEmph 3 8" xfId="12233"/>
    <cellStyle name="SAPBEXaggDataEmph 3 8 2" xfId="33122"/>
    <cellStyle name="SAPBEXaggDataEmph 3 9" xfId="24339"/>
    <cellStyle name="SAPBEXaggDataEmph 4" xfId="2711"/>
    <cellStyle name="SAPBEXaggDataEmph 4 2" xfId="4324"/>
    <cellStyle name="SAPBEXaggDataEmph 4 2 2" xfId="6182"/>
    <cellStyle name="SAPBEXaggDataEmph 4 2 2 2" xfId="22487"/>
    <cellStyle name="SAPBEXaggDataEmph 4 2 2 2 2" xfId="43362"/>
    <cellStyle name="SAPBEXaggDataEmph 4 2 2 3" xfId="22740"/>
    <cellStyle name="SAPBEXaggDataEmph 4 2 2 3 2" xfId="43615"/>
    <cellStyle name="SAPBEXaggDataEmph 4 2 2 4" xfId="23405"/>
    <cellStyle name="SAPBEXaggDataEmph 4 2 2 4 2" xfId="44277"/>
    <cellStyle name="SAPBEXaggDataEmph 4 2 2 5" xfId="15191"/>
    <cellStyle name="SAPBEXaggDataEmph 4 2 2 5 2" xfId="36067"/>
    <cellStyle name="SAPBEXaggDataEmph 4 2 2 6" xfId="27329"/>
    <cellStyle name="SAPBEXaggDataEmph 4 2 3" xfId="21942"/>
    <cellStyle name="SAPBEXaggDataEmph 4 2 3 2" xfId="42817"/>
    <cellStyle name="SAPBEXaggDataEmph 4 2 4" xfId="21417"/>
    <cellStyle name="SAPBEXaggDataEmph 4 2 4 2" xfId="42292"/>
    <cellStyle name="SAPBEXaggDataEmph 4 2 5" xfId="22277"/>
    <cellStyle name="SAPBEXaggDataEmph 4 2 5 2" xfId="43152"/>
    <cellStyle name="SAPBEXaggDataEmph 4 2 6" xfId="13373"/>
    <cellStyle name="SAPBEXaggDataEmph 4 2 6 2" xfId="34249"/>
    <cellStyle name="SAPBEXaggDataEmph 4 2 7" xfId="25511"/>
    <cellStyle name="SAPBEXaggDataEmph 4 3" xfId="8290"/>
    <cellStyle name="SAPBEXaggDataEmph 4 3 2" xfId="22979"/>
    <cellStyle name="SAPBEXaggDataEmph 4 3 2 2" xfId="43852"/>
    <cellStyle name="SAPBEXaggDataEmph 4 3 3" xfId="23778"/>
    <cellStyle name="SAPBEXaggDataEmph 4 3 3 2" xfId="44650"/>
    <cellStyle name="SAPBEXaggDataEmph 4 3 4" xfId="21171"/>
    <cellStyle name="SAPBEXaggDataEmph 4 3 4 2" xfId="42046"/>
    <cellStyle name="SAPBEXaggDataEmph 4 3 5" xfId="17295"/>
    <cellStyle name="SAPBEXaggDataEmph 4 3 5 2" xfId="38171"/>
    <cellStyle name="SAPBEXaggDataEmph 4 3 6" xfId="29433"/>
    <cellStyle name="SAPBEXaggDataEmph 4 4" xfId="10174"/>
    <cellStyle name="SAPBEXaggDataEmph 4 4 2" xfId="23459"/>
    <cellStyle name="SAPBEXaggDataEmph 4 4 2 2" xfId="44331"/>
    <cellStyle name="SAPBEXaggDataEmph 4 4 3" xfId="23654"/>
    <cellStyle name="SAPBEXaggDataEmph 4 4 3 2" xfId="44526"/>
    <cellStyle name="SAPBEXaggDataEmph 4 4 4" xfId="24117"/>
    <cellStyle name="SAPBEXaggDataEmph 4 4 4 2" xfId="44988"/>
    <cellStyle name="SAPBEXaggDataEmph 4 4 5" xfId="18945"/>
    <cellStyle name="SAPBEXaggDataEmph 4 4 5 2" xfId="39821"/>
    <cellStyle name="SAPBEXaggDataEmph 4 4 6" xfId="31085"/>
    <cellStyle name="SAPBEXaggDataEmph 4 5" xfId="21469"/>
    <cellStyle name="SAPBEXaggDataEmph 4 5 2" xfId="42344"/>
    <cellStyle name="SAPBEXaggDataEmph 4 6" xfId="21298"/>
    <cellStyle name="SAPBEXaggDataEmph 4 6 2" xfId="42173"/>
    <cellStyle name="SAPBEXaggDataEmph 4 7" xfId="21748"/>
    <cellStyle name="SAPBEXaggDataEmph 4 7 2" xfId="42623"/>
    <cellStyle name="SAPBEXaggDataEmph 4 8" xfId="12234"/>
    <cellStyle name="SAPBEXaggDataEmph 4 8 2" xfId="33123"/>
    <cellStyle name="SAPBEXaggDataEmph 4 9" xfId="24340"/>
    <cellStyle name="SAPBEXaggDataEmph 5" xfId="2712"/>
    <cellStyle name="SAPBEXaggDataEmph 5 2" xfId="4325"/>
    <cellStyle name="SAPBEXaggDataEmph 5 2 2" xfId="6183"/>
    <cellStyle name="SAPBEXaggDataEmph 5 2 2 2" xfId="22488"/>
    <cellStyle name="SAPBEXaggDataEmph 5 2 2 2 2" xfId="43363"/>
    <cellStyle name="SAPBEXaggDataEmph 5 2 2 3" xfId="22155"/>
    <cellStyle name="SAPBEXaggDataEmph 5 2 2 3 2" xfId="43030"/>
    <cellStyle name="SAPBEXaggDataEmph 5 2 2 4" xfId="23190"/>
    <cellStyle name="SAPBEXaggDataEmph 5 2 2 4 2" xfId="44063"/>
    <cellStyle name="SAPBEXaggDataEmph 5 2 2 5" xfId="15192"/>
    <cellStyle name="SAPBEXaggDataEmph 5 2 2 5 2" xfId="36068"/>
    <cellStyle name="SAPBEXaggDataEmph 5 2 2 6" xfId="27330"/>
    <cellStyle name="SAPBEXaggDataEmph 5 2 3" xfId="21943"/>
    <cellStyle name="SAPBEXaggDataEmph 5 2 3 2" xfId="42818"/>
    <cellStyle name="SAPBEXaggDataEmph 5 2 4" xfId="22793"/>
    <cellStyle name="SAPBEXaggDataEmph 5 2 4 2" xfId="43668"/>
    <cellStyle name="SAPBEXaggDataEmph 5 2 5" xfId="23292"/>
    <cellStyle name="SAPBEXaggDataEmph 5 2 5 2" xfId="44164"/>
    <cellStyle name="SAPBEXaggDataEmph 5 2 6" xfId="13374"/>
    <cellStyle name="SAPBEXaggDataEmph 5 2 6 2" xfId="34250"/>
    <cellStyle name="SAPBEXaggDataEmph 5 2 7" xfId="25512"/>
    <cellStyle name="SAPBEXaggDataEmph 5 3" xfId="8291"/>
    <cellStyle name="SAPBEXaggDataEmph 5 3 2" xfId="22980"/>
    <cellStyle name="SAPBEXaggDataEmph 5 3 2 2" xfId="43853"/>
    <cellStyle name="SAPBEXaggDataEmph 5 3 3" xfId="22648"/>
    <cellStyle name="SAPBEXaggDataEmph 5 3 3 2" xfId="43523"/>
    <cellStyle name="SAPBEXaggDataEmph 5 3 4" xfId="21741"/>
    <cellStyle name="SAPBEXaggDataEmph 5 3 4 2" xfId="42616"/>
    <cellStyle name="SAPBEXaggDataEmph 5 3 5" xfId="17296"/>
    <cellStyle name="SAPBEXaggDataEmph 5 3 5 2" xfId="38172"/>
    <cellStyle name="SAPBEXaggDataEmph 5 3 6" xfId="29434"/>
    <cellStyle name="SAPBEXaggDataEmph 5 4" xfId="10175"/>
    <cellStyle name="SAPBEXaggDataEmph 5 4 2" xfId="23460"/>
    <cellStyle name="SAPBEXaggDataEmph 5 4 2 2" xfId="44332"/>
    <cellStyle name="SAPBEXaggDataEmph 5 4 3" xfId="23729"/>
    <cellStyle name="SAPBEXaggDataEmph 5 4 3 2" xfId="44601"/>
    <cellStyle name="SAPBEXaggDataEmph 5 4 4" xfId="22328"/>
    <cellStyle name="SAPBEXaggDataEmph 5 4 4 2" xfId="43203"/>
    <cellStyle name="SAPBEXaggDataEmph 5 4 5" xfId="18946"/>
    <cellStyle name="SAPBEXaggDataEmph 5 4 5 2" xfId="39822"/>
    <cellStyle name="SAPBEXaggDataEmph 5 4 6" xfId="31086"/>
    <cellStyle name="SAPBEXaggDataEmph 5 5" xfId="21470"/>
    <cellStyle name="SAPBEXaggDataEmph 5 5 2" xfId="42345"/>
    <cellStyle name="SAPBEXaggDataEmph 5 6" xfId="21080"/>
    <cellStyle name="SAPBEXaggDataEmph 5 6 2" xfId="41955"/>
    <cellStyle name="SAPBEXaggDataEmph 5 7" xfId="22319"/>
    <cellStyle name="SAPBEXaggDataEmph 5 7 2" xfId="43194"/>
    <cellStyle name="SAPBEXaggDataEmph 5 8" xfId="12235"/>
    <cellStyle name="SAPBEXaggDataEmph 5 8 2" xfId="33124"/>
    <cellStyle name="SAPBEXaggDataEmph 5 9" xfId="24341"/>
    <cellStyle name="SAPBEXaggDataEmph 6" xfId="3806"/>
    <cellStyle name="SAPBEXaggDataEmph 6 2" xfId="6035"/>
    <cellStyle name="SAPBEXaggDataEmph 6 2 2" xfId="22394"/>
    <cellStyle name="SAPBEXaggDataEmph 6 2 2 2" xfId="43269"/>
    <cellStyle name="SAPBEXaggDataEmph 6 2 3" xfId="23795"/>
    <cellStyle name="SAPBEXaggDataEmph 6 2 3 2" xfId="44667"/>
    <cellStyle name="SAPBEXaggDataEmph 6 2 4" xfId="23305"/>
    <cellStyle name="SAPBEXaggDataEmph 6 2 4 2" xfId="44177"/>
    <cellStyle name="SAPBEXaggDataEmph 6 2 5" xfId="15044"/>
    <cellStyle name="SAPBEXaggDataEmph 6 2 5 2" xfId="35920"/>
    <cellStyle name="SAPBEXaggDataEmph 6 2 6" xfId="27182"/>
    <cellStyle name="SAPBEXaggDataEmph 6 3" xfId="21780"/>
    <cellStyle name="SAPBEXaggDataEmph 6 3 2" xfId="42655"/>
    <cellStyle name="SAPBEXaggDataEmph 6 4" xfId="22101"/>
    <cellStyle name="SAPBEXaggDataEmph 6 4 2" xfId="42976"/>
    <cellStyle name="SAPBEXaggDataEmph 6 5" xfId="21313"/>
    <cellStyle name="SAPBEXaggDataEmph 6 5 2" xfId="42188"/>
    <cellStyle name="SAPBEXaggDataEmph 6 6" xfId="13226"/>
    <cellStyle name="SAPBEXaggDataEmph 6 6 2" xfId="34102"/>
    <cellStyle name="SAPBEXaggDataEmph 6 7" xfId="25364"/>
    <cellStyle name="SAPBEXaggDataEmph 7" xfId="8287"/>
    <cellStyle name="SAPBEXaggDataEmph 7 2" xfId="22976"/>
    <cellStyle name="SAPBEXaggDataEmph 7 2 2" xfId="43849"/>
    <cellStyle name="SAPBEXaggDataEmph 7 3" xfId="23722"/>
    <cellStyle name="SAPBEXaggDataEmph 7 3 2" xfId="44594"/>
    <cellStyle name="SAPBEXaggDataEmph 7 4" xfId="21076"/>
    <cellStyle name="SAPBEXaggDataEmph 7 4 2" xfId="41951"/>
    <cellStyle name="SAPBEXaggDataEmph 7 5" xfId="17292"/>
    <cellStyle name="SAPBEXaggDataEmph 7 5 2" xfId="38168"/>
    <cellStyle name="SAPBEXaggDataEmph 7 6" xfId="29430"/>
    <cellStyle name="SAPBEXaggDataEmph 8" xfId="10171"/>
    <cellStyle name="SAPBEXaggDataEmph 8 2" xfId="23456"/>
    <cellStyle name="SAPBEXaggDataEmph 8 2 2" xfId="44328"/>
    <cellStyle name="SAPBEXaggDataEmph 8 3" xfId="23653"/>
    <cellStyle name="SAPBEXaggDataEmph 8 3 2" xfId="44525"/>
    <cellStyle name="SAPBEXaggDataEmph 8 4" xfId="22336"/>
    <cellStyle name="SAPBEXaggDataEmph 8 4 2" xfId="43211"/>
    <cellStyle name="SAPBEXaggDataEmph 8 5" xfId="18942"/>
    <cellStyle name="SAPBEXaggDataEmph 8 5 2" xfId="39818"/>
    <cellStyle name="SAPBEXaggDataEmph 8 6" xfId="31082"/>
    <cellStyle name="SAPBEXaggDataEmph 9" xfId="20875"/>
    <cellStyle name="SAPBEXaggDataEmph 9 2" xfId="41750"/>
    <cellStyle name="SAPBEXaggItem" xfId="1141"/>
    <cellStyle name="SAPBEXaggItem 10" xfId="21077"/>
    <cellStyle name="SAPBEXaggItem 10 2" xfId="41952"/>
    <cellStyle name="SAPBEXaggItem 11" xfId="22368"/>
    <cellStyle name="SAPBEXaggItem 11 2" xfId="43243"/>
    <cellStyle name="SAPBEXaggItem 12" xfId="12112"/>
    <cellStyle name="SAPBEXaggItem 12 2" xfId="33012"/>
    <cellStyle name="SAPBEXaggItem 13" xfId="24165"/>
    <cellStyle name="SAPBEXaggItem 13 2" xfId="45035"/>
    <cellStyle name="SAPBEXaggItem 14" xfId="24248"/>
    <cellStyle name="SAPBEXaggItem 14 2" xfId="45109"/>
    <cellStyle name="SAPBEXaggItem 2" xfId="2713"/>
    <cellStyle name="SAPBEXaggItem 2 10" xfId="24342"/>
    <cellStyle name="SAPBEXaggItem 2 2" xfId="4327"/>
    <cellStyle name="SAPBEXaggItem 2 2 2" xfId="6184"/>
    <cellStyle name="SAPBEXaggItem 2 2 2 2" xfId="22489"/>
    <cellStyle name="SAPBEXaggItem 2 2 2 2 2" xfId="43364"/>
    <cellStyle name="SAPBEXaggItem 2 2 2 3" xfId="24047"/>
    <cellStyle name="SAPBEXaggItem 2 2 2 3 2" xfId="44919"/>
    <cellStyle name="SAPBEXaggItem 2 2 2 4" xfId="23233"/>
    <cellStyle name="SAPBEXaggItem 2 2 2 4 2" xfId="44106"/>
    <cellStyle name="SAPBEXaggItem 2 2 2 5" xfId="15193"/>
    <cellStyle name="SAPBEXaggItem 2 2 2 5 2" xfId="36069"/>
    <cellStyle name="SAPBEXaggItem 2 2 2 6" xfId="27331"/>
    <cellStyle name="SAPBEXaggItem 2 2 3" xfId="21944"/>
    <cellStyle name="SAPBEXaggItem 2 2 3 2" xfId="42819"/>
    <cellStyle name="SAPBEXaggItem 2 2 4" xfId="23420"/>
    <cellStyle name="SAPBEXaggItem 2 2 4 2" xfId="44292"/>
    <cellStyle name="SAPBEXaggItem 2 2 5" xfId="23790"/>
    <cellStyle name="SAPBEXaggItem 2 2 5 2" xfId="44662"/>
    <cellStyle name="SAPBEXaggItem 2 2 6" xfId="13375"/>
    <cellStyle name="SAPBEXaggItem 2 2 6 2" xfId="34251"/>
    <cellStyle name="SAPBEXaggItem 2 2 7" xfId="25513"/>
    <cellStyle name="SAPBEXaggItem 2 3" xfId="8293"/>
    <cellStyle name="SAPBEXaggItem 2 3 2" xfId="22982"/>
    <cellStyle name="SAPBEXaggItem 2 3 2 2" xfId="43855"/>
    <cellStyle name="SAPBEXaggItem 2 3 3" xfId="22261"/>
    <cellStyle name="SAPBEXaggItem 2 3 3 2" xfId="43136"/>
    <cellStyle name="SAPBEXaggItem 2 3 4" xfId="23898"/>
    <cellStyle name="SAPBEXaggItem 2 3 4 2" xfId="44770"/>
    <cellStyle name="SAPBEXaggItem 2 3 5" xfId="17298"/>
    <cellStyle name="SAPBEXaggItem 2 3 5 2" xfId="38174"/>
    <cellStyle name="SAPBEXaggItem 2 3 6" xfId="29436"/>
    <cellStyle name="SAPBEXaggItem 2 4" xfId="10177"/>
    <cellStyle name="SAPBEXaggItem 2 4 2" xfId="23462"/>
    <cellStyle name="SAPBEXaggItem 2 4 2 2" xfId="44334"/>
    <cellStyle name="SAPBEXaggItem 2 4 3" xfId="22124"/>
    <cellStyle name="SAPBEXaggItem 2 4 3 2" xfId="42999"/>
    <cellStyle name="SAPBEXaggItem 2 4 4" xfId="21647"/>
    <cellStyle name="SAPBEXaggItem 2 4 4 2" xfId="42522"/>
    <cellStyle name="SAPBEXaggItem 2 4 5" xfId="18948"/>
    <cellStyle name="SAPBEXaggItem 2 4 5 2" xfId="39824"/>
    <cellStyle name="SAPBEXaggItem 2 4 6" xfId="31088"/>
    <cellStyle name="SAPBEXaggItem 2 5" xfId="20878"/>
    <cellStyle name="SAPBEXaggItem 2 5 2" xfId="41753"/>
    <cellStyle name="SAPBEXaggItem 2 6" xfId="21589"/>
    <cellStyle name="SAPBEXaggItem 2 6 2" xfId="42464"/>
    <cellStyle name="SAPBEXaggItem 2 7" xfId="22128"/>
    <cellStyle name="SAPBEXaggItem 2 7 2" xfId="43003"/>
    <cellStyle name="SAPBEXaggItem 2 8" xfId="12113"/>
    <cellStyle name="SAPBEXaggItem 2 8 2" xfId="33013"/>
    <cellStyle name="SAPBEXaggItem 2 9" xfId="24184"/>
    <cellStyle name="SAPBEXaggItem 2 9 2" xfId="45052"/>
    <cellStyle name="SAPBEXaggItem 3" xfId="2714"/>
    <cellStyle name="SAPBEXaggItem 3 2" xfId="4328"/>
    <cellStyle name="SAPBEXaggItem 3 2 2" xfId="6185"/>
    <cellStyle name="SAPBEXaggItem 3 2 2 2" xfId="22490"/>
    <cellStyle name="SAPBEXaggItem 3 2 2 2 2" xfId="43365"/>
    <cellStyle name="SAPBEXaggItem 3 2 2 3" xfId="20844"/>
    <cellStyle name="SAPBEXaggItem 3 2 2 3 2" xfId="41720"/>
    <cellStyle name="SAPBEXaggItem 3 2 2 4" xfId="21717"/>
    <cellStyle name="SAPBEXaggItem 3 2 2 4 2" xfId="42592"/>
    <cellStyle name="SAPBEXaggItem 3 2 2 5" xfId="15194"/>
    <cellStyle name="SAPBEXaggItem 3 2 2 5 2" xfId="36070"/>
    <cellStyle name="SAPBEXaggItem 3 2 2 6" xfId="27332"/>
    <cellStyle name="SAPBEXaggItem 3 2 3" xfId="21945"/>
    <cellStyle name="SAPBEXaggItem 3 2 3 2" xfId="42820"/>
    <cellStyle name="SAPBEXaggItem 3 2 4" xfId="24104"/>
    <cellStyle name="SAPBEXaggItem 3 2 4 2" xfId="44975"/>
    <cellStyle name="SAPBEXaggItem 3 2 5" xfId="22300"/>
    <cellStyle name="SAPBEXaggItem 3 2 5 2" xfId="43175"/>
    <cellStyle name="SAPBEXaggItem 3 2 6" xfId="13376"/>
    <cellStyle name="SAPBEXaggItem 3 2 6 2" xfId="34252"/>
    <cellStyle name="SAPBEXaggItem 3 2 7" xfId="25514"/>
    <cellStyle name="SAPBEXaggItem 3 3" xfId="8294"/>
    <cellStyle name="SAPBEXaggItem 3 3 2" xfId="22983"/>
    <cellStyle name="SAPBEXaggItem 3 3 2 2" xfId="43856"/>
    <cellStyle name="SAPBEXaggItem 3 3 3" xfId="21221"/>
    <cellStyle name="SAPBEXaggItem 3 3 3 2" xfId="42096"/>
    <cellStyle name="SAPBEXaggItem 3 3 4" xfId="23706"/>
    <cellStyle name="SAPBEXaggItem 3 3 4 2" xfId="44578"/>
    <cellStyle name="SAPBEXaggItem 3 3 5" xfId="17299"/>
    <cellStyle name="SAPBEXaggItem 3 3 5 2" xfId="38175"/>
    <cellStyle name="SAPBEXaggItem 3 3 6" xfId="29437"/>
    <cellStyle name="SAPBEXaggItem 3 4" xfId="10178"/>
    <cellStyle name="SAPBEXaggItem 3 4 2" xfId="23463"/>
    <cellStyle name="SAPBEXaggItem 3 4 2 2" xfId="44335"/>
    <cellStyle name="SAPBEXaggItem 3 4 3" xfId="22663"/>
    <cellStyle name="SAPBEXaggItem 3 4 3 2" xfId="43538"/>
    <cellStyle name="SAPBEXaggItem 3 4 4" xfId="22181"/>
    <cellStyle name="SAPBEXaggItem 3 4 4 2" xfId="43056"/>
    <cellStyle name="SAPBEXaggItem 3 4 5" xfId="18949"/>
    <cellStyle name="SAPBEXaggItem 3 4 5 2" xfId="39825"/>
    <cellStyle name="SAPBEXaggItem 3 4 6" xfId="31089"/>
    <cellStyle name="SAPBEXaggItem 3 5" xfId="21471"/>
    <cellStyle name="SAPBEXaggItem 3 5 2" xfId="42346"/>
    <cellStyle name="SAPBEXaggItem 3 6" xfId="23696"/>
    <cellStyle name="SAPBEXaggItem 3 6 2" xfId="44568"/>
    <cellStyle name="SAPBEXaggItem 3 7" xfId="21027"/>
    <cellStyle name="SAPBEXaggItem 3 7 2" xfId="41902"/>
    <cellStyle name="SAPBEXaggItem 3 8" xfId="12236"/>
    <cellStyle name="SAPBEXaggItem 3 8 2" xfId="33125"/>
    <cellStyle name="SAPBEXaggItem 3 9" xfId="24343"/>
    <cellStyle name="SAPBEXaggItem 4" xfId="2715"/>
    <cellStyle name="SAPBEXaggItem 4 2" xfId="4329"/>
    <cellStyle name="SAPBEXaggItem 4 2 2" xfId="6186"/>
    <cellStyle name="SAPBEXaggItem 4 2 2 2" xfId="22491"/>
    <cellStyle name="SAPBEXaggItem 4 2 2 2 2" xfId="43366"/>
    <cellStyle name="SAPBEXaggItem 4 2 2 3" xfId="21010"/>
    <cellStyle name="SAPBEXaggItem 4 2 2 3 2" xfId="41885"/>
    <cellStyle name="SAPBEXaggItem 4 2 2 4" xfId="22348"/>
    <cellStyle name="SAPBEXaggItem 4 2 2 4 2" xfId="43223"/>
    <cellStyle name="SAPBEXaggItem 4 2 2 5" xfId="15195"/>
    <cellStyle name="SAPBEXaggItem 4 2 2 5 2" xfId="36071"/>
    <cellStyle name="SAPBEXaggItem 4 2 2 6" xfId="27333"/>
    <cellStyle name="SAPBEXaggItem 4 2 3" xfId="21946"/>
    <cellStyle name="SAPBEXaggItem 4 2 3 2" xfId="42821"/>
    <cellStyle name="SAPBEXaggItem 4 2 4" xfId="23940"/>
    <cellStyle name="SAPBEXaggItem 4 2 4 2" xfId="44812"/>
    <cellStyle name="SAPBEXaggItem 4 2 5" xfId="22790"/>
    <cellStyle name="SAPBEXaggItem 4 2 5 2" xfId="43665"/>
    <cellStyle name="SAPBEXaggItem 4 2 6" xfId="13377"/>
    <cellStyle name="SAPBEXaggItem 4 2 6 2" xfId="34253"/>
    <cellStyle name="SAPBEXaggItem 4 2 7" xfId="25515"/>
    <cellStyle name="SAPBEXaggItem 4 3" xfId="8295"/>
    <cellStyle name="SAPBEXaggItem 4 3 2" xfId="22984"/>
    <cellStyle name="SAPBEXaggItem 4 3 2 2" xfId="43857"/>
    <cellStyle name="SAPBEXaggItem 4 3 3" xfId="22220"/>
    <cellStyle name="SAPBEXaggItem 4 3 3 2" xfId="43095"/>
    <cellStyle name="SAPBEXaggItem 4 3 4" xfId="23630"/>
    <cellStyle name="SAPBEXaggItem 4 3 4 2" xfId="44502"/>
    <cellStyle name="SAPBEXaggItem 4 3 5" xfId="17300"/>
    <cellStyle name="SAPBEXaggItem 4 3 5 2" xfId="38176"/>
    <cellStyle name="SAPBEXaggItem 4 3 6" xfId="29438"/>
    <cellStyle name="SAPBEXaggItem 4 4" xfId="10179"/>
    <cellStyle name="SAPBEXaggItem 4 4 2" xfId="23464"/>
    <cellStyle name="SAPBEXaggItem 4 4 2 2" xfId="44336"/>
    <cellStyle name="SAPBEXaggItem 4 4 3" xfId="23763"/>
    <cellStyle name="SAPBEXaggItem 4 4 3 2" xfId="44635"/>
    <cellStyle name="SAPBEXaggItem 4 4 4" xfId="23959"/>
    <cellStyle name="SAPBEXaggItem 4 4 4 2" xfId="44831"/>
    <cellStyle name="SAPBEXaggItem 4 4 5" xfId="18950"/>
    <cellStyle name="SAPBEXaggItem 4 4 5 2" xfId="39826"/>
    <cellStyle name="SAPBEXaggItem 4 4 6" xfId="31090"/>
    <cellStyle name="SAPBEXaggItem 4 5" xfId="21472"/>
    <cellStyle name="SAPBEXaggItem 4 5 2" xfId="42347"/>
    <cellStyle name="SAPBEXaggItem 4 6" xfId="22917"/>
    <cellStyle name="SAPBEXaggItem 4 6 2" xfId="43791"/>
    <cellStyle name="SAPBEXaggItem 4 7" xfId="23697"/>
    <cellStyle name="SAPBEXaggItem 4 7 2" xfId="44569"/>
    <cellStyle name="SAPBEXaggItem 4 8" xfId="12237"/>
    <cellStyle name="SAPBEXaggItem 4 8 2" xfId="33126"/>
    <cellStyle name="SAPBEXaggItem 4 9" xfId="24344"/>
    <cellStyle name="SAPBEXaggItem 5" xfId="2716"/>
    <cellStyle name="SAPBEXaggItem 5 2" xfId="4330"/>
    <cellStyle name="SAPBEXaggItem 5 2 2" xfId="6187"/>
    <cellStyle name="SAPBEXaggItem 5 2 2 2" xfId="22492"/>
    <cellStyle name="SAPBEXaggItem 5 2 2 2 2" xfId="43367"/>
    <cellStyle name="SAPBEXaggItem 5 2 2 3" xfId="21072"/>
    <cellStyle name="SAPBEXaggItem 5 2 2 3 2" xfId="41947"/>
    <cellStyle name="SAPBEXaggItem 5 2 2 4" xfId="22285"/>
    <cellStyle name="SAPBEXaggItem 5 2 2 4 2" xfId="43160"/>
    <cellStyle name="SAPBEXaggItem 5 2 2 5" xfId="15196"/>
    <cellStyle name="SAPBEXaggItem 5 2 2 5 2" xfId="36072"/>
    <cellStyle name="SAPBEXaggItem 5 2 2 6" xfId="27334"/>
    <cellStyle name="SAPBEXaggItem 5 2 3" xfId="21947"/>
    <cellStyle name="SAPBEXaggItem 5 2 3 2" xfId="42822"/>
    <cellStyle name="SAPBEXaggItem 5 2 4" xfId="22271"/>
    <cellStyle name="SAPBEXaggItem 5 2 4 2" xfId="43146"/>
    <cellStyle name="SAPBEXaggItem 5 2 5" xfId="21424"/>
    <cellStyle name="SAPBEXaggItem 5 2 5 2" xfId="42299"/>
    <cellStyle name="SAPBEXaggItem 5 2 6" xfId="13378"/>
    <cellStyle name="SAPBEXaggItem 5 2 6 2" xfId="34254"/>
    <cellStyle name="SAPBEXaggItem 5 2 7" xfId="25516"/>
    <cellStyle name="SAPBEXaggItem 5 3" xfId="8296"/>
    <cellStyle name="SAPBEXaggItem 5 3 2" xfId="22985"/>
    <cellStyle name="SAPBEXaggItem 5 3 2 2" xfId="43858"/>
    <cellStyle name="SAPBEXaggItem 5 3 3" xfId="23204"/>
    <cellStyle name="SAPBEXaggItem 5 3 3 2" xfId="44077"/>
    <cellStyle name="SAPBEXaggItem 5 3 4" xfId="21511"/>
    <cellStyle name="SAPBEXaggItem 5 3 4 2" xfId="42386"/>
    <cellStyle name="SAPBEXaggItem 5 3 5" xfId="17301"/>
    <cellStyle name="SAPBEXaggItem 5 3 5 2" xfId="38177"/>
    <cellStyle name="SAPBEXaggItem 5 3 6" xfId="29439"/>
    <cellStyle name="SAPBEXaggItem 5 4" xfId="10180"/>
    <cellStyle name="SAPBEXaggItem 5 4 2" xfId="23465"/>
    <cellStyle name="SAPBEXaggItem 5 4 2 2" xfId="44337"/>
    <cellStyle name="SAPBEXaggItem 5 4 3" xfId="23924"/>
    <cellStyle name="SAPBEXaggItem 5 4 3 2" xfId="44796"/>
    <cellStyle name="SAPBEXaggItem 5 4 4" xfId="24123"/>
    <cellStyle name="SAPBEXaggItem 5 4 4 2" xfId="44994"/>
    <cellStyle name="SAPBEXaggItem 5 4 5" xfId="18951"/>
    <cellStyle name="SAPBEXaggItem 5 4 5 2" xfId="39827"/>
    <cellStyle name="SAPBEXaggItem 5 4 6" xfId="31091"/>
    <cellStyle name="SAPBEXaggItem 5 5" xfId="21473"/>
    <cellStyle name="SAPBEXaggItem 5 5 2" xfId="42348"/>
    <cellStyle name="SAPBEXaggItem 5 6" xfId="23240"/>
    <cellStyle name="SAPBEXaggItem 5 6 2" xfId="44113"/>
    <cellStyle name="SAPBEXaggItem 5 7" xfId="21192"/>
    <cellStyle name="SAPBEXaggItem 5 7 2" xfId="42067"/>
    <cellStyle name="SAPBEXaggItem 5 8" xfId="12238"/>
    <cellStyle name="SAPBEXaggItem 5 8 2" xfId="33127"/>
    <cellStyle name="SAPBEXaggItem 5 9" xfId="24345"/>
    <cellStyle name="SAPBEXaggItem 6" xfId="3807"/>
    <cellStyle name="SAPBEXaggItem 6 2" xfId="6036"/>
    <cellStyle name="SAPBEXaggItem 6 2 2" xfId="22395"/>
    <cellStyle name="SAPBEXaggItem 6 2 2 2" xfId="43270"/>
    <cellStyle name="SAPBEXaggItem 6 2 3" xfId="21036"/>
    <cellStyle name="SAPBEXaggItem 6 2 3 2" xfId="41911"/>
    <cellStyle name="SAPBEXaggItem 6 2 4" xfId="22655"/>
    <cellStyle name="SAPBEXaggItem 6 2 4 2" xfId="43530"/>
    <cellStyle name="SAPBEXaggItem 6 2 5" xfId="15045"/>
    <cellStyle name="SAPBEXaggItem 6 2 5 2" xfId="35921"/>
    <cellStyle name="SAPBEXaggItem 6 2 6" xfId="27183"/>
    <cellStyle name="SAPBEXaggItem 6 3" xfId="21781"/>
    <cellStyle name="SAPBEXaggItem 6 3 2" xfId="42656"/>
    <cellStyle name="SAPBEXaggItem 6 4" xfId="21740"/>
    <cellStyle name="SAPBEXaggItem 6 4 2" xfId="42615"/>
    <cellStyle name="SAPBEXaggItem 6 5" xfId="23275"/>
    <cellStyle name="SAPBEXaggItem 6 5 2" xfId="44148"/>
    <cellStyle name="SAPBEXaggItem 6 6" xfId="13227"/>
    <cellStyle name="SAPBEXaggItem 6 6 2" xfId="34103"/>
    <cellStyle name="SAPBEXaggItem 6 7" xfId="25365"/>
    <cellStyle name="SAPBEXaggItem 7" xfId="8292"/>
    <cellStyle name="SAPBEXaggItem 7 2" xfId="22981"/>
    <cellStyle name="SAPBEXaggItem 7 2 2" xfId="43854"/>
    <cellStyle name="SAPBEXaggItem 7 3" xfId="23880"/>
    <cellStyle name="SAPBEXaggItem 7 3 2" xfId="44752"/>
    <cellStyle name="SAPBEXaggItem 7 4" xfId="23280"/>
    <cellStyle name="SAPBEXaggItem 7 4 2" xfId="44153"/>
    <cellStyle name="SAPBEXaggItem 7 5" xfId="17297"/>
    <cellStyle name="SAPBEXaggItem 7 5 2" xfId="38173"/>
    <cellStyle name="SAPBEXaggItem 7 6" xfId="29435"/>
    <cellStyle name="SAPBEXaggItem 8" xfId="10176"/>
    <cellStyle name="SAPBEXaggItem 8 2" xfId="23461"/>
    <cellStyle name="SAPBEXaggItem 8 2 2" xfId="44333"/>
    <cellStyle name="SAPBEXaggItem 8 3" xfId="23889"/>
    <cellStyle name="SAPBEXaggItem 8 3 2" xfId="44761"/>
    <cellStyle name="SAPBEXaggItem 8 4" xfId="24084"/>
    <cellStyle name="SAPBEXaggItem 8 4 2" xfId="44956"/>
    <cellStyle name="SAPBEXaggItem 8 5" xfId="18947"/>
    <cellStyle name="SAPBEXaggItem 8 5 2" xfId="39823"/>
    <cellStyle name="SAPBEXaggItem 8 6" xfId="31087"/>
    <cellStyle name="SAPBEXaggItem 9" xfId="20877"/>
    <cellStyle name="SAPBEXaggItem 9 2" xfId="41752"/>
    <cellStyle name="SAPBEXaggItemX" xfId="1142"/>
    <cellStyle name="SAPBEXaggItemX 10" xfId="21868"/>
    <cellStyle name="SAPBEXaggItemX 10 2" xfId="42743"/>
    <cellStyle name="SAPBEXaggItemX 11" xfId="23788"/>
    <cellStyle name="SAPBEXaggItemX 11 2" xfId="44660"/>
    <cellStyle name="SAPBEXaggItemX 12" xfId="12114"/>
    <cellStyle name="SAPBEXaggItemX 12 2" xfId="33014"/>
    <cellStyle name="SAPBEXaggItemX 13" xfId="24164"/>
    <cellStyle name="SAPBEXaggItemX 13 2" xfId="45034"/>
    <cellStyle name="SAPBEXaggItemX 14" xfId="24249"/>
    <cellStyle name="SAPBEXaggItemX 14 2" xfId="45110"/>
    <cellStyle name="SAPBEXaggItemX 2" xfId="2717"/>
    <cellStyle name="SAPBEXaggItemX 2 10" xfId="24346"/>
    <cellStyle name="SAPBEXaggItemX 2 2" xfId="4332"/>
    <cellStyle name="SAPBEXaggItemX 2 2 2" xfId="6188"/>
    <cellStyle name="SAPBEXaggItemX 2 2 2 2" xfId="22493"/>
    <cellStyle name="SAPBEXaggItemX 2 2 2 2 2" xfId="43368"/>
    <cellStyle name="SAPBEXaggItemX 2 2 2 3" xfId="23408"/>
    <cellStyle name="SAPBEXaggItemX 2 2 2 3 2" xfId="44280"/>
    <cellStyle name="SAPBEXaggItemX 2 2 2 4" xfId="21832"/>
    <cellStyle name="SAPBEXaggItemX 2 2 2 4 2" xfId="42707"/>
    <cellStyle name="SAPBEXaggItemX 2 2 2 5" xfId="15197"/>
    <cellStyle name="SAPBEXaggItemX 2 2 2 5 2" xfId="36073"/>
    <cellStyle name="SAPBEXaggItemX 2 2 2 6" xfId="27335"/>
    <cellStyle name="SAPBEXaggItemX 2 2 3" xfId="21948"/>
    <cellStyle name="SAPBEXaggItemX 2 2 3 2" xfId="42823"/>
    <cellStyle name="SAPBEXaggItemX 2 2 4" xfId="24063"/>
    <cellStyle name="SAPBEXaggItemX 2 2 4 2" xfId="44935"/>
    <cellStyle name="SAPBEXaggItemX 2 2 5" xfId="23927"/>
    <cellStyle name="SAPBEXaggItemX 2 2 5 2" xfId="44799"/>
    <cellStyle name="SAPBEXaggItemX 2 2 6" xfId="13379"/>
    <cellStyle name="SAPBEXaggItemX 2 2 6 2" xfId="34255"/>
    <cellStyle name="SAPBEXaggItemX 2 2 7" xfId="25517"/>
    <cellStyle name="SAPBEXaggItemX 2 3" xfId="8298"/>
    <cellStyle name="SAPBEXaggItemX 2 3 2" xfId="22987"/>
    <cellStyle name="SAPBEXaggItemX 2 3 2 2" xfId="43860"/>
    <cellStyle name="SAPBEXaggItemX 2 3 3" xfId="21217"/>
    <cellStyle name="SAPBEXaggItemX 2 3 3 2" xfId="42092"/>
    <cellStyle name="SAPBEXaggItemX 2 3 4" xfId="21264"/>
    <cellStyle name="SAPBEXaggItemX 2 3 4 2" xfId="42139"/>
    <cellStyle name="SAPBEXaggItemX 2 3 5" xfId="17303"/>
    <cellStyle name="SAPBEXaggItemX 2 3 5 2" xfId="38179"/>
    <cellStyle name="SAPBEXaggItemX 2 3 6" xfId="29441"/>
    <cellStyle name="SAPBEXaggItemX 2 4" xfId="10182"/>
    <cellStyle name="SAPBEXaggItemX 2 4 2" xfId="23467"/>
    <cellStyle name="SAPBEXaggItemX 2 4 2 2" xfId="44339"/>
    <cellStyle name="SAPBEXaggItemX 2 4 3" xfId="22755"/>
    <cellStyle name="SAPBEXaggItemX 2 4 3 2" xfId="43630"/>
    <cellStyle name="SAPBEXaggItemX 2 4 4" xfId="22909"/>
    <cellStyle name="SAPBEXaggItemX 2 4 4 2" xfId="43783"/>
    <cellStyle name="SAPBEXaggItemX 2 4 5" xfId="18953"/>
    <cellStyle name="SAPBEXaggItemX 2 4 5 2" xfId="39829"/>
    <cellStyle name="SAPBEXaggItemX 2 4 6" xfId="31093"/>
    <cellStyle name="SAPBEXaggItemX 2 5" xfId="20880"/>
    <cellStyle name="SAPBEXaggItemX 2 5 2" xfId="41755"/>
    <cellStyle name="SAPBEXaggItemX 2 6" xfId="23786"/>
    <cellStyle name="SAPBEXaggItemX 2 6 2" xfId="44658"/>
    <cellStyle name="SAPBEXaggItemX 2 7" xfId="23859"/>
    <cellStyle name="SAPBEXaggItemX 2 7 2" xfId="44731"/>
    <cellStyle name="SAPBEXaggItemX 2 8" xfId="12115"/>
    <cellStyle name="SAPBEXaggItemX 2 8 2" xfId="33015"/>
    <cellStyle name="SAPBEXaggItemX 2 9" xfId="24185"/>
    <cellStyle name="SAPBEXaggItemX 2 9 2" xfId="45053"/>
    <cellStyle name="SAPBEXaggItemX 3" xfId="2718"/>
    <cellStyle name="SAPBEXaggItemX 3 2" xfId="4333"/>
    <cellStyle name="SAPBEXaggItemX 3 2 2" xfId="6189"/>
    <cellStyle name="SAPBEXaggItemX 3 2 2 2" xfId="22494"/>
    <cellStyle name="SAPBEXaggItemX 3 2 2 2 2" xfId="43369"/>
    <cellStyle name="SAPBEXaggItemX 3 2 2 3" xfId="21722"/>
    <cellStyle name="SAPBEXaggItemX 3 2 2 3 2" xfId="42597"/>
    <cellStyle name="SAPBEXaggItemX 3 2 2 4" xfId="23789"/>
    <cellStyle name="SAPBEXaggItemX 3 2 2 4 2" xfId="44661"/>
    <cellStyle name="SAPBEXaggItemX 3 2 2 5" xfId="15198"/>
    <cellStyle name="SAPBEXaggItemX 3 2 2 5 2" xfId="36074"/>
    <cellStyle name="SAPBEXaggItemX 3 2 2 6" xfId="27336"/>
    <cellStyle name="SAPBEXaggItemX 3 2 3" xfId="21949"/>
    <cellStyle name="SAPBEXaggItemX 3 2 3 2" xfId="42824"/>
    <cellStyle name="SAPBEXaggItemX 3 2 4" xfId="20849"/>
    <cellStyle name="SAPBEXaggItemX 3 2 4 2" xfId="41725"/>
    <cellStyle name="SAPBEXaggItemX 3 2 5" xfId="22867"/>
    <cellStyle name="SAPBEXaggItemX 3 2 5 2" xfId="43741"/>
    <cellStyle name="SAPBEXaggItemX 3 2 6" xfId="13380"/>
    <cellStyle name="SAPBEXaggItemX 3 2 6 2" xfId="34256"/>
    <cellStyle name="SAPBEXaggItemX 3 2 7" xfId="25518"/>
    <cellStyle name="SAPBEXaggItemX 3 3" xfId="8299"/>
    <cellStyle name="SAPBEXaggItemX 3 3 2" xfId="22988"/>
    <cellStyle name="SAPBEXaggItemX 3 3 2 2" xfId="43861"/>
    <cellStyle name="SAPBEXaggItemX 3 3 3" xfId="21890"/>
    <cellStyle name="SAPBEXaggItemX 3 3 3 2" xfId="42765"/>
    <cellStyle name="SAPBEXaggItemX 3 3 4" xfId="21152"/>
    <cellStyle name="SAPBEXaggItemX 3 3 4 2" xfId="42027"/>
    <cellStyle name="SAPBEXaggItemX 3 3 5" xfId="17304"/>
    <cellStyle name="SAPBEXaggItemX 3 3 5 2" xfId="38180"/>
    <cellStyle name="SAPBEXaggItemX 3 3 6" xfId="29442"/>
    <cellStyle name="SAPBEXaggItemX 3 4" xfId="10183"/>
    <cellStyle name="SAPBEXaggItemX 3 4 2" xfId="23468"/>
    <cellStyle name="SAPBEXaggItemX 3 4 2 2" xfId="44340"/>
    <cellStyle name="SAPBEXaggItemX 3 4 3" xfId="22865"/>
    <cellStyle name="SAPBEXaggItemX 3 4 3 2" xfId="43739"/>
    <cellStyle name="SAPBEXaggItemX 3 4 4" xfId="23300"/>
    <cellStyle name="SAPBEXaggItemX 3 4 4 2" xfId="44172"/>
    <cellStyle name="SAPBEXaggItemX 3 4 5" xfId="18954"/>
    <cellStyle name="SAPBEXaggItemX 3 4 5 2" xfId="39830"/>
    <cellStyle name="SAPBEXaggItemX 3 4 6" xfId="31094"/>
    <cellStyle name="SAPBEXaggItemX 3 5" xfId="21474"/>
    <cellStyle name="SAPBEXaggItemX 3 5 2" xfId="42349"/>
    <cellStyle name="SAPBEXaggItemX 3 6" xfId="22100"/>
    <cellStyle name="SAPBEXaggItemX 3 6 2" xfId="42975"/>
    <cellStyle name="SAPBEXaggItemX 3 7" xfId="22702"/>
    <cellStyle name="SAPBEXaggItemX 3 7 2" xfId="43577"/>
    <cellStyle name="SAPBEXaggItemX 3 8" xfId="12239"/>
    <cellStyle name="SAPBEXaggItemX 3 8 2" xfId="33128"/>
    <cellStyle name="SAPBEXaggItemX 3 9" xfId="24347"/>
    <cellStyle name="SAPBEXaggItemX 4" xfId="2719"/>
    <cellStyle name="SAPBEXaggItemX 4 2" xfId="4334"/>
    <cellStyle name="SAPBEXaggItemX 4 2 2" xfId="6190"/>
    <cellStyle name="SAPBEXaggItemX 4 2 2 2" xfId="22495"/>
    <cellStyle name="SAPBEXaggItemX 4 2 2 2 2" xfId="43370"/>
    <cellStyle name="SAPBEXaggItemX 4 2 2 3" xfId="23867"/>
    <cellStyle name="SAPBEXaggItemX 4 2 2 3 2" xfId="44739"/>
    <cellStyle name="SAPBEXaggItemX 4 2 2 4" xfId="21952"/>
    <cellStyle name="SAPBEXaggItemX 4 2 2 4 2" xfId="42827"/>
    <cellStyle name="SAPBEXaggItemX 4 2 2 5" xfId="15199"/>
    <cellStyle name="SAPBEXaggItemX 4 2 2 5 2" xfId="36075"/>
    <cellStyle name="SAPBEXaggItemX 4 2 2 6" xfId="27337"/>
    <cellStyle name="SAPBEXaggItemX 4 2 3" xfId="21950"/>
    <cellStyle name="SAPBEXaggItemX 4 2 3 2" xfId="42825"/>
    <cellStyle name="SAPBEXaggItemX 4 2 4" xfId="21004"/>
    <cellStyle name="SAPBEXaggItemX 4 2 4 2" xfId="41879"/>
    <cellStyle name="SAPBEXaggItemX 4 2 5" xfId="21631"/>
    <cellStyle name="SAPBEXaggItemX 4 2 5 2" xfId="42506"/>
    <cellStyle name="SAPBEXaggItemX 4 2 6" xfId="13381"/>
    <cellStyle name="SAPBEXaggItemX 4 2 6 2" xfId="34257"/>
    <cellStyle name="SAPBEXaggItemX 4 2 7" xfId="25519"/>
    <cellStyle name="SAPBEXaggItemX 4 3" xfId="8300"/>
    <cellStyle name="SAPBEXaggItemX 4 3 2" xfId="22989"/>
    <cellStyle name="SAPBEXaggItemX 4 3 2 2" xfId="43862"/>
    <cellStyle name="SAPBEXaggItemX 4 3 3" xfId="21643"/>
    <cellStyle name="SAPBEXaggItemX 4 3 3 2" xfId="42518"/>
    <cellStyle name="SAPBEXaggItemX 4 3 4" xfId="24083"/>
    <cellStyle name="SAPBEXaggItemX 4 3 4 2" xfId="44955"/>
    <cellStyle name="SAPBEXaggItemX 4 3 5" xfId="17305"/>
    <cellStyle name="SAPBEXaggItemX 4 3 5 2" xfId="38181"/>
    <cellStyle name="SAPBEXaggItemX 4 3 6" xfId="29443"/>
    <cellStyle name="SAPBEXaggItemX 4 4" xfId="10184"/>
    <cellStyle name="SAPBEXaggItemX 4 4 2" xfId="23469"/>
    <cellStyle name="SAPBEXaggItemX 4 4 2 2" xfId="44341"/>
    <cellStyle name="SAPBEXaggItemX 4 4 3" xfId="23801"/>
    <cellStyle name="SAPBEXaggItemX 4 4 3 2" xfId="44673"/>
    <cellStyle name="SAPBEXaggItemX 4 4 4" xfId="21095"/>
    <cellStyle name="SAPBEXaggItemX 4 4 4 2" xfId="41970"/>
    <cellStyle name="SAPBEXaggItemX 4 4 5" xfId="18955"/>
    <cellStyle name="SAPBEXaggItemX 4 4 5 2" xfId="39831"/>
    <cellStyle name="SAPBEXaggItemX 4 4 6" xfId="31095"/>
    <cellStyle name="SAPBEXaggItemX 4 5" xfId="21475"/>
    <cellStyle name="SAPBEXaggItemX 4 5 2" xfId="42350"/>
    <cellStyle name="SAPBEXaggItemX 4 6" xfId="22150"/>
    <cellStyle name="SAPBEXaggItemX 4 6 2" xfId="43025"/>
    <cellStyle name="SAPBEXaggItemX 4 7" xfId="21593"/>
    <cellStyle name="SAPBEXaggItemX 4 7 2" xfId="42468"/>
    <cellStyle name="SAPBEXaggItemX 4 8" xfId="12240"/>
    <cellStyle name="SAPBEXaggItemX 4 8 2" xfId="33129"/>
    <cellStyle name="SAPBEXaggItemX 4 9" xfId="24348"/>
    <cellStyle name="SAPBEXaggItemX 5" xfId="2720"/>
    <cellStyle name="SAPBEXaggItemX 5 2" xfId="4335"/>
    <cellStyle name="SAPBEXaggItemX 5 2 2" xfId="6191"/>
    <cellStyle name="SAPBEXaggItemX 5 2 2 2" xfId="22496"/>
    <cellStyle name="SAPBEXaggItemX 5 2 2 2 2" xfId="43371"/>
    <cellStyle name="SAPBEXaggItemX 5 2 2 3" xfId="23636"/>
    <cellStyle name="SAPBEXaggItemX 5 2 2 3 2" xfId="44508"/>
    <cellStyle name="SAPBEXaggItemX 5 2 2 4" xfId="23675"/>
    <cellStyle name="SAPBEXaggItemX 5 2 2 4 2" xfId="44547"/>
    <cellStyle name="SAPBEXaggItemX 5 2 2 5" xfId="15200"/>
    <cellStyle name="SAPBEXaggItemX 5 2 2 5 2" xfId="36076"/>
    <cellStyle name="SAPBEXaggItemX 5 2 2 6" xfId="27338"/>
    <cellStyle name="SAPBEXaggItemX 5 2 3" xfId="21951"/>
    <cellStyle name="SAPBEXaggItemX 5 2 3 2" xfId="42826"/>
    <cellStyle name="SAPBEXaggItemX 5 2 4" xfId="21369"/>
    <cellStyle name="SAPBEXaggItemX 5 2 4 2" xfId="42244"/>
    <cellStyle name="SAPBEXaggItemX 5 2 5" xfId="21243"/>
    <cellStyle name="SAPBEXaggItemX 5 2 5 2" xfId="42118"/>
    <cellStyle name="SAPBEXaggItemX 5 2 6" xfId="13382"/>
    <cellStyle name="SAPBEXaggItemX 5 2 6 2" xfId="34258"/>
    <cellStyle name="SAPBEXaggItemX 5 2 7" xfId="25520"/>
    <cellStyle name="SAPBEXaggItemX 5 3" xfId="8301"/>
    <cellStyle name="SAPBEXaggItemX 5 3 2" xfId="22990"/>
    <cellStyle name="SAPBEXaggItemX 5 3 2 2" xfId="43863"/>
    <cellStyle name="SAPBEXaggItemX 5 3 3" xfId="23747"/>
    <cellStyle name="SAPBEXaggItemX 5 3 3 2" xfId="44619"/>
    <cellStyle name="SAPBEXaggItemX 5 3 4" xfId="21733"/>
    <cellStyle name="SAPBEXaggItemX 5 3 4 2" xfId="42608"/>
    <cellStyle name="SAPBEXaggItemX 5 3 5" xfId="17306"/>
    <cellStyle name="SAPBEXaggItemX 5 3 5 2" xfId="38182"/>
    <cellStyle name="SAPBEXaggItemX 5 3 6" xfId="29444"/>
    <cellStyle name="SAPBEXaggItemX 5 4" xfId="10185"/>
    <cellStyle name="SAPBEXaggItemX 5 4 2" xfId="23470"/>
    <cellStyle name="SAPBEXaggItemX 5 4 2 2" xfId="44342"/>
    <cellStyle name="SAPBEXaggItemX 5 4 3" xfId="23184"/>
    <cellStyle name="SAPBEXaggItemX 5 4 3 2" xfId="44057"/>
    <cellStyle name="SAPBEXaggItemX 5 4 4" xfId="22840"/>
    <cellStyle name="SAPBEXaggItemX 5 4 4 2" xfId="43715"/>
    <cellStyle name="SAPBEXaggItemX 5 4 5" xfId="18956"/>
    <cellStyle name="SAPBEXaggItemX 5 4 5 2" xfId="39832"/>
    <cellStyle name="SAPBEXaggItemX 5 4 6" xfId="31096"/>
    <cellStyle name="SAPBEXaggItemX 5 5" xfId="21476"/>
    <cellStyle name="SAPBEXaggItemX 5 5 2" xfId="42351"/>
    <cellStyle name="SAPBEXaggItemX 5 6" xfId="24032"/>
    <cellStyle name="SAPBEXaggItemX 5 6 2" xfId="44904"/>
    <cellStyle name="SAPBEXaggItemX 5 7" xfId="22211"/>
    <cellStyle name="SAPBEXaggItemX 5 7 2" xfId="43086"/>
    <cellStyle name="SAPBEXaggItemX 5 8" xfId="12241"/>
    <cellStyle name="SAPBEXaggItemX 5 8 2" xfId="33130"/>
    <cellStyle name="SAPBEXaggItemX 5 9" xfId="24349"/>
    <cellStyle name="SAPBEXaggItemX 6" xfId="3808"/>
    <cellStyle name="SAPBEXaggItemX 6 2" xfId="6037"/>
    <cellStyle name="SAPBEXaggItemX 6 2 2" xfId="22396"/>
    <cellStyle name="SAPBEXaggItemX 6 2 2 2" xfId="43271"/>
    <cellStyle name="SAPBEXaggItemX 6 2 3" xfId="21423"/>
    <cellStyle name="SAPBEXaggItemX 6 2 3 2" xfId="42298"/>
    <cellStyle name="SAPBEXaggItemX 6 2 4" xfId="22360"/>
    <cellStyle name="SAPBEXaggItemX 6 2 4 2" xfId="43235"/>
    <cellStyle name="SAPBEXaggItemX 6 2 5" xfId="15046"/>
    <cellStyle name="SAPBEXaggItemX 6 2 5 2" xfId="35922"/>
    <cellStyle name="SAPBEXaggItemX 6 2 6" xfId="27184"/>
    <cellStyle name="SAPBEXaggItemX 6 3" xfId="21782"/>
    <cellStyle name="SAPBEXaggItemX 6 3 2" xfId="42657"/>
    <cellStyle name="SAPBEXaggItemX 6 4" xfId="24026"/>
    <cellStyle name="SAPBEXaggItemX 6 4 2" xfId="44898"/>
    <cellStyle name="SAPBEXaggItemX 6 5" xfId="22758"/>
    <cellStyle name="SAPBEXaggItemX 6 5 2" xfId="43633"/>
    <cellStyle name="SAPBEXaggItemX 6 6" xfId="13228"/>
    <cellStyle name="SAPBEXaggItemX 6 6 2" xfId="34104"/>
    <cellStyle name="SAPBEXaggItemX 6 7" xfId="25366"/>
    <cellStyle name="SAPBEXaggItemX 7" xfId="8297"/>
    <cellStyle name="SAPBEXaggItemX 7 2" xfId="22986"/>
    <cellStyle name="SAPBEXaggItemX 7 2 2" xfId="43859"/>
    <cellStyle name="SAPBEXaggItemX 7 3" xfId="22333"/>
    <cellStyle name="SAPBEXaggItemX 7 3 2" xfId="43208"/>
    <cellStyle name="SAPBEXaggItemX 7 4" xfId="21056"/>
    <cellStyle name="SAPBEXaggItemX 7 4 2" xfId="41931"/>
    <cellStyle name="SAPBEXaggItemX 7 5" xfId="17302"/>
    <cellStyle name="SAPBEXaggItemX 7 5 2" xfId="38178"/>
    <cellStyle name="SAPBEXaggItemX 7 6" xfId="29440"/>
    <cellStyle name="SAPBEXaggItemX 8" xfId="10181"/>
    <cellStyle name="SAPBEXaggItemX 8 2" xfId="23466"/>
    <cellStyle name="SAPBEXaggItemX 8 2 2" xfId="44338"/>
    <cellStyle name="SAPBEXaggItemX 8 3" xfId="22263"/>
    <cellStyle name="SAPBEXaggItemX 8 3 2" xfId="43138"/>
    <cellStyle name="SAPBEXaggItemX 8 4" xfId="23415"/>
    <cellStyle name="SAPBEXaggItemX 8 4 2" xfId="44287"/>
    <cellStyle name="SAPBEXaggItemX 8 5" xfId="18952"/>
    <cellStyle name="SAPBEXaggItemX 8 5 2" xfId="39828"/>
    <cellStyle name="SAPBEXaggItemX 8 6" xfId="31092"/>
    <cellStyle name="SAPBEXaggItemX 9" xfId="20879"/>
    <cellStyle name="SAPBEXaggItemX 9 2" xfId="41754"/>
    <cellStyle name="SAPBEXchaText" xfId="1143"/>
    <cellStyle name="SAPBEXchaText 10" xfId="23664"/>
    <cellStyle name="SAPBEXchaText 10 2" xfId="44536"/>
    <cellStyle name="SAPBEXchaText 11" xfId="22156"/>
    <cellStyle name="SAPBEXchaText 11 2" xfId="43031"/>
    <cellStyle name="SAPBEXchaText 12" xfId="12116"/>
    <cellStyle name="SAPBEXchaText 12 2" xfId="33016"/>
    <cellStyle name="SAPBEXchaText 13" xfId="24163"/>
    <cellStyle name="SAPBEXchaText 13 2" xfId="45033"/>
    <cellStyle name="SAPBEXchaText 14" xfId="24250"/>
    <cellStyle name="SAPBEXchaText 14 2" xfId="45111"/>
    <cellStyle name="SAPBEXchaText 2" xfId="2721"/>
    <cellStyle name="SAPBEXchaText 2 10" xfId="24350"/>
    <cellStyle name="SAPBEXchaText 2 2" xfId="4337"/>
    <cellStyle name="SAPBEXchaText 2 2 2" xfId="6192"/>
    <cellStyle name="SAPBEXchaText 2 2 2 2" xfId="22497"/>
    <cellStyle name="SAPBEXchaText 2 2 2 2 2" xfId="43372"/>
    <cellStyle name="SAPBEXchaText 2 2 2 3" xfId="23434"/>
    <cellStyle name="SAPBEXchaText 2 2 2 3 2" xfId="44306"/>
    <cellStyle name="SAPBEXchaText 2 2 2 4" xfId="23909"/>
    <cellStyle name="SAPBEXchaText 2 2 2 4 2" xfId="44781"/>
    <cellStyle name="SAPBEXchaText 2 2 2 5" xfId="15201"/>
    <cellStyle name="SAPBEXchaText 2 2 2 5 2" xfId="36077"/>
    <cellStyle name="SAPBEXchaText 2 2 2 6" xfId="27339"/>
    <cellStyle name="SAPBEXchaText 2 2 3" xfId="21953"/>
    <cellStyle name="SAPBEXchaText 2 2 3 2" xfId="42828"/>
    <cellStyle name="SAPBEXchaText 2 2 4" xfId="23895"/>
    <cellStyle name="SAPBEXchaText 2 2 4 2" xfId="44767"/>
    <cellStyle name="SAPBEXchaText 2 2 5" xfId="23158"/>
    <cellStyle name="SAPBEXchaText 2 2 5 2" xfId="44031"/>
    <cellStyle name="SAPBEXchaText 2 2 6" xfId="13383"/>
    <cellStyle name="SAPBEXchaText 2 2 6 2" xfId="34259"/>
    <cellStyle name="SAPBEXchaText 2 2 7" xfId="25521"/>
    <cellStyle name="SAPBEXchaText 2 3" xfId="8303"/>
    <cellStyle name="SAPBEXchaText 2 3 2" xfId="22992"/>
    <cellStyle name="SAPBEXchaText 2 3 2 2" xfId="43865"/>
    <cellStyle name="SAPBEXchaText 2 3 3" xfId="21218"/>
    <cellStyle name="SAPBEXchaText 2 3 3 2" xfId="42093"/>
    <cellStyle name="SAPBEXchaText 2 3 4" xfId="23958"/>
    <cellStyle name="SAPBEXchaText 2 3 4 2" xfId="44830"/>
    <cellStyle name="SAPBEXchaText 2 3 5" xfId="17308"/>
    <cellStyle name="SAPBEXchaText 2 3 5 2" xfId="38184"/>
    <cellStyle name="SAPBEXchaText 2 3 6" xfId="29446"/>
    <cellStyle name="SAPBEXchaText 2 4" xfId="10187"/>
    <cellStyle name="SAPBEXchaText 2 4 2" xfId="23472"/>
    <cellStyle name="SAPBEXchaText 2 4 2 2" xfId="44344"/>
    <cellStyle name="SAPBEXchaText 2 4 3" xfId="23839"/>
    <cellStyle name="SAPBEXchaText 2 4 3 2" xfId="44711"/>
    <cellStyle name="SAPBEXchaText 2 4 4" xfId="23211"/>
    <cellStyle name="SAPBEXchaText 2 4 4 2" xfId="44084"/>
    <cellStyle name="SAPBEXchaText 2 4 5" xfId="18958"/>
    <cellStyle name="SAPBEXchaText 2 4 5 2" xfId="39834"/>
    <cellStyle name="SAPBEXchaText 2 4 6" xfId="31098"/>
    <cellStyle name="SAPBEXchaText 2 5" xfId="20882"/>
    <cellStyle name="SAPBEXchaText 2 5 2" xfId="41757"/>
    <cellStyle name="SAPBEXchaText 2 6" xfId="22776"/>
    <cellStyle name="SAPBEXchaText 2 6 2" xfId="43651"/>
    <cellStyle name="SAPBEXchaText 2 7" xfId="21035"/>
    <cellStyle name="SAPBEXchaText 2 7 2" xfId="41910"/>
    <cellStyle name="SAPBEXchaText 2 8" xfId="12117"/>
    <cellStyle name="SAPBEXchaText 2 8 2" xfId="33017"/>
    <cellStyle name="SAPBEXchaText 2 9" xfId="24186"/>
    <cellStyle name="SAPBEXchaText 2 9 2" xfId="45054"/>
    <cellStyle name="SAPBEXchaText 3" xfId="2722"/>
    <cellStyle name="SAPBEXchaText 3 2" xfId="4338"/>
    <cellStyle name="SAPBEXchaText 3 2 2" xfId="6193"/>
    <cellStyle name="SAPBEXchaText 3 2 2 2" xfId="22498"/>
    <cellStyle name="SAPBEXchaText 3 2 2 2 2" xfId="43373"/>
    <cellStyle name="SAPBEXchaText 3 2 2 3" xfId="22371"/>
    <cellStyle name="SAPBEXchaText 3 2 2 3 2" xfId="43246"/>
    <cellStyle name="SAPBEXchaText 3 2 2 4" xfId="21686"/>
    <cellStyle name="SAPBEXchaText 3 2 2 4 2" xfId="42561"/>
    <cellStyle name="SAPBEXchaText 3 2 2 5" xfId="15202"/>
    <cellStyle name="SAPBEXchaText 3 2 2 5 2" xfId="36078"/>
    <cellStyle name="SAPBEXchaText 3 2 2 6" xfId="27340"/>
    <cellStyle name="SAPBEXchaText 3 2 3" xfId="21954"/>
    <cellStyle name="SAPBEXchaText 3 2 3 2" xfId="42829"/>
    <cellStyle name="SAPBEXchaText 3 2 4" xfId="23671"/>
    <cellStyle name="SAPBEXchaText 3 2 4 2" xfId="44543"/>
    <cellStyle name="SAPBEXchaText 3 2 5" xfId="21930"/>
    <cellStyle name="SAPBEXchaText 3 2 5 2" xfId="42805"/>
    <cellStyle name="SAPBEXchaText 3 2 6" xfId="13384"/>
    <cellStyle name="SAPBEXchaText 3 2 6 2" xfId="34260"/>
    <cellStyle name="SAPBEXchaText 3 2 7" xfId="25522"/>
    <cellStyle name="SAPBEXchaText 3 3" xfId="8304"/>
    <cellStyle name="SAPBEXchaText 3 3 2" xfId="22993"/>
    <cellStyle name="SAPBEXchaText 3 3 2 2" xfId="43866"/>
    <cellStyle name="SAPBEXchaText 3 3 3" xfId="22218"/>
    <cellStyle name="SAPBEXchaText 3 3 3 2" xfId="43093"/>
    <cellStyle name="SAPBEXchaText 3 3 4" xfId="24122"/>
    <cellStyle name="SAPBEXchaText 3 3 4 2" xfId="44993"/>
    <cellStyle name="SAPBEXchaText 3 3 5" xfId="17309"/>
    <cellStyle name="SAPBEXchaText 3 3 5 2" xfId="38185"/>
    <cellStyle name="SAPBEXchaText 3 3 6" xfId="29447"/>
    <cellStyle name="SAPBEXchaText 3 4" xfId="10188"/>
    <cellStyle name="SAPBEXchaText 3 4 2" xfId="23473"/>
    <cellStyle name="SAPBEXchaText 3 4 2 2" xfId="44345"/>
    <cellStyle name="SAPBEXchaText 3 4 3" xfId="21749"/>
    <cellStyle name="SAPBEXchaText 3 4 3 2" xfId="42624"/>
    <cellStyle name="SAPBEXchaText 3 4 4" xfId="23816"/>
    <cellStyle name="SAPBEXchaText 3 4 4 2" xfId="44688"/>
    <cellStyle name="SAPBEXchaText 3 4 5" xfId="18959"/>
    <cellStyle name="SAPBEXchaText 3 4 5 2" xfId="39835"/>
    <cellStyle name="SAPBEXchaText 3 4 6" xfId="31099"/>
    <cellStyle name="SAPBEXchaText 3 5" xfId="21477"/>
    <cellStyle name="SAPBEXchaText 3 5 2" xfId="42352"/>
    <cellStyle name="SAPBEXchaText 3 6" xfId="23995"/>
    <cellStyle name="SAPBEXchaText 3 6 2" xfId="44867"/>
    <cellStyle name="SAPBEXchaText 3 7" xfId="23926"/>
    <cellStyle name="SAPBEXchaText 3 7 2" xfId="44798"/>
    <cellStyle name="SAPBEXchaText 3 8" xfId="12242"/>
    <cellStyle name="SAPBEXchaText 3 8 2" xfId="33131"/>
    <cellStyle name="SAPBEXchaText 3 9" xfId="24351"/>
    <cellStyle name="SAPBEXchaText 4" xfId="2723"/>
    <cellStyle name="SAPBEXchaText 4 2" xfId="4339"/>
    <cellStyle name="SAPBEXchaText 4 2 2" xfId="6194"/>
    <cellStyle name="SAPBEXchaText 4 2 2 2" xfId="22499"/>
    <cellStyle name="SAPBEXchaText 4 2 2 2 2" xfId="43374"/>
    <cellStyle name="SAPBEXchaText 4 2 2 3" xfId="20953"/>
    <cellStyle name="SAPBEXchaText 4 2 2 3 2" xfId="41828"/>
    <cellStyle name="SAPBEXchaText 4 2 2 4" xfId="21664"/>
    <cellStyle name="SAPBEXchaText 4 2 2 4 2" xfId="42539"/>
    <cellStyle name="SAPBEXchaText 4 2 2 5" xfId="15203"/>
    <cellStyle name="SAPBEXchaText 4 2 2 5 2" xfId="36079"/>
    <cellStyle name="SAPBEXchaText 4 2 2 6" xfId="27341"/>
    <cellStyle name="SAPBEXchaText 4 2 3" xfId="21955"/>
    <cellStyle name="SAPBEXchaText 4 2 3 2" xfId="42830"/>
    <cellStyle name="SAPBEXchaText 4 2 4" xfId="23367"/>
    <cellStyle name="SAPBEXchaText 4 2 4 2" xfId="44239"/>
    <cellStyle name="SAPBEXchaText 4 2 5" xfId="21092"/>
    <cellStyle name="SAPBEXchaText 4 2 5 2" xfId="41967"/>
    <cellStyle name="SAPBEXchaText 4 2 6" xfId="13385"/>
    <cellStyle name="SAPBEXchaText 4 2 6 2" xfId="34261"/>
    <cellStyle name="SAPBEXchaText 4 2 7" xfId="25523"/>
    <cellStyle name="SAPBEXchaText 4 3" xfId="8305"/>
    <cellStyle name="SAPBEXchaText 4 3 2" xfId="22994"/>
    <cellStyle name="SAPBEXchaText 4 3 2 2" xfId="43867"/>
    <cellStyle name="SAPBEXchaText 4 3 3" xfId="23820"/>
    <cellStyle name="SAPBEXchaText 4 3 3 2" xfId="44692"/>
    <cellStyle name="SAPBEXchaText 4 3 4" xfId="23293"/>
    <cellStyle name="SAPBEXchaText 4 3 4 2" xfId="44165"/>
    <cellStyle name="SAPBEXchaText 4 3 5" xfId="17310"/>
    <cellStyle name="SAPBEXchaText 4 3 5 2" xfId="38186"/>
    <cellStyle name="SAPBEXchaText 4 3 6" xfId="29448"/>
    <cellStyle name="SAPBEXchaText 4 4" xfId="10189"/>
    <cellStyle name="SAPBEXchaText 4 4 2" xfId="23474"/>
    <cellStyle name="SAPBEXchaText 4 4 2 2" xfId="44346"/>
    <cellStyle name="SAPBEXchaText 4 4 3" xfId="22378"/>
    <cellStyle name="SAPBEXchaText 4 4 3 2" xfId="43253"/>
    <cellStyle name="SAPBEXchaText 4 4 4" xfId="23327"/>
    <cellStyle name="SAPBEXchaText 4 4 4 2" xfId="44199"/>
    <cellStyle name="SAPBEXchaText 4 4 5" xfId="18960"/>
    <cellStyle name="SAPBEXchaText 4 4 5 2" xfId="39836"/>
    <cellStyle name="SAPBEXchaText 4 4 6" xfId="31100"/>
    <cellStyle name="SAPBEXchaText 4 5" xfId="21478"/>
    <cellStyle name="SAPBEXchaText 4 5 2" xfId="42353"/>
    <cellStyle name="SAPBEXchaText 4 6" xfId="21202"/>
    <cellStyle name="SAPBEXchaText 4 6 2" xfId="42077"/>
    <cellStyle name="SAPBEXchaText 4 7" xfId="23804"/>
    <cellStyle name="SAPBEXchaText 4 7 2" xfId="44676"/>
    <cellStyle name="SAPBEXchaText 4 8" xfId="12243"/>
    <cellStyle name="SAPBEXchaText 4 8 2" xfId="33132"/>
    <cellStyle name="SAPBEXchaText 4 9" xfId="24352"/>
    <cellStyle name="SAPBEXchaText 5" xfId="2724"/>
    <cellStyle name="SAPBEXchaText 5 2" xfId="4340"/>
    <cellStyle name="SAPBEXchaText 5 2 2" xfId="6195"/>
    <cellStyle name="SAPBEXchaText 5 2 2 2" xfId="22500"/>
    <cellStyle name="SAPBEXchaText 5 2 2 2 2" xfId="43375"/>
    <cellStyle name="SAPBEXchaText 5 2 2 3" xfId="21898"/>
    <cellStyle name="SAPBEXchaText 5 2 2 3 2" xfId="42773"/>
    <cellStyle name="SAPBEXchaText 5 2 2 4" xfId="23846"/>
    <cellStyle name="SAPBEXchaText 5 2 2 4 2" xfId="44718"/>
    <cellStyle name="SAPBEXchaText 5 2 2 5" xfId="15204"/>
    <cellStyle name="SAPBEXchaText 5 2 2 5 2" xfId="36080"/>
    <cellStyle name="SAPBEXchaText 5 2 2 6" xfId="27342"/>
    <cellStyle name="SAPBEXchaText 5 2 3" xfId="21956"/>
    <cellStyle name="SAPBEXchaText 5 2 3 2" xfId="42831"/>
    <cellStyle name="SAPBEXchaText 5 2 4" xfId="22434"/>
    <cellStyle name="SAPBEXchaText 5 2 4 2" xfId="43309"/>
    <cellStyle name="SAPBEXchaText 5 2 5" xfId="22195"/>
    <cellStyle name="SAPBEXchaText 5 2 5 2" xfId="43070"/>
    <cellStyle name="SAPBEXchaText 5 2 6" xfId="13386"/>
    <cellStyle name="SAPBEXchaText 5 2 6 2" xfId="34262"/>
    <cellStyle name="SAPBEXchaText 5 2 7" xfId="25524"/>
    <cellStyle name="SAPBEXchaText 5 3" xfId="8306"/>
    <cellStyle name="SAPBEXchaText 5 3 2" xfId="22995"/>
    <cellStyle name="SAPBEXchaText 5 3 2 2" xfId="43868"/>
    <cellStyle name="SAPBEXchaText 5 3 3" xfId="23908"/>
    <cellStyle name="SAPBEXchaText 5 3 3 2" xfId="44780"/>
    <cellStyle name="SAPBEXchaText 5 3 4" xfId="23365"/>
    <cellStyle name="SAPBEXchaText 5 3 4 2" xfId="44237"/>
    <cellStyle name="SAPBEXchaText 5 3 5" xfId="17311"/>
    <cellStyle name="SAPBEXchaText 5 3 5 2" xfId="38187"/>
    <cellStyle name="SAPBEXchaText 5 3 6" xfId="29449"/>
    <cellStyle name="SAPBEXchaText 5 4" xfId="10190"/>
    <cellStyle name="SAPBEXchaText 5 4 2" xfId="23475"/>
    <cellStyle name="SAPBEXchaText 5 4 2 2" xfId="44347"/>
    <cellStyle name="SAPBEXchaText 5 4 3" xfId="22159"/>
    <cellStyle name="SAPBEXchaText 5 4 3 2" xfId="43034"/>
    <cellStyle name="SAPBEXchaText 5 4 4" xfId="21407"/>
    <cellStyle name="SAPBEXchaText 5 4 4 2" xfId="42282"/>
    <cellStyle name="SAPBEXchaText 5 4 5" xfId="18961"/>
    <cellStyle name="SAPBEXchaText 5 4 5 2" xfId="39837"/>
    <cellStyle name="SAPBEXchaText 5 4 6" xfId="31101"/>
    <cellStyle name="SAPBEXchaText 5 5" xfId="21479"/>
    <cellStyle name="SAPBEXchaText 5 5 2" xfId="42354"/>
    <cellStyle name="SAPBEXchaText 5 6" xfId="23256"/>
    <cellStyle name="SAPBEXchaText 5 6 2" xfId="44129"/>
    <cellStyle name="SAPBEXchaText 5 7" xfId="20946"/>
    <cellStyle name="SAPBEXchaText 5 7 2" xfId="41821"/>
    <cellStyle name="SAPBEXchaText 5 8" xfId="12244"/>
    <cellStyle name="SAPBEXchaText 5 8 2" xfId="33133"/>
    <cellStyle name="SAPBEXchaText 5 9" xfId="24353"/>
    <cellStyle name="SAPBEXchaText 6" xfId="3809"/>
    <cellStyle name="SAPBEXchaText 6 2" xfId="6038"/>
    <cellStyle name="SAPBEXchaText 6 2 2" xfId="22397"/>
    <cellStyle name="SAPBEXchaText 6 2 2 2" xfId="43272"/>
    <cellStyle name="SAPBEXchaText 6 2 3" xfId="23235"/>
    <cellStyle name="SAPBEXchaText 6 2 3 2" xfId="44108"/>
    <cellStyle name="SAPBEXchaText 6 2 4" xfId="23628"/>
    <cellStyle name="SAPBEXchaText 6 2 4 2" xfId="44500"/>
    <cellStyle name="SAPBEXchaText 6 2 5" xfId="15047"/>
    <cellStyle name="SAPBEXchaText 6 2 5 2" xfId="35923"/>
    <cellStyle name="SAPBEXchaText 6 2 6" xfId="27185"/>
    <cellStyle name="SAPBEXchaText 6 3" xfId="21783"/>
    <cellStyle name="SAPBEXchaText 6 3 2" xfId="42658"/>
    <cellStyle name="SAPBEXchaText 6 4" xfId="21745"/>
    <cellStyle name="SAPBEXchaText 6 4 2" xfId="42620"/>
    <cellStyle name="SAPBEXchaText 6 5" xfId="21837"/>
    <cellStyle name="SAPBEXchaText 6 5 2" xfId="42712"/>
    <cellStyle name="SAPBEXchaText 6 6" xfId="13229"/>
    <cellStyle name="SAPBEXchaText 6 6 2" xfId="34105"/>
    <cellStyle name="SAPBEXchaText 6 7" xfId="25367"/>
    <cellStyle name="SAPBEXchaText 7" xfId="8302"/>
    <cellStyle name="SAPBEXchaText 7 2" xfId="22991"/>
    <cellStyle name="SAPBEXchaText 7 2 2" xfId="43864"/>
    <cellStyle name="SAPBEXchaText 7 3" xfId="22112"/>
    <cellStyle name="SAPBEXchaText 7 3 2" xfId="42987"/>
    <cellStyle name="SAPBEXchaText 7 4" xfId="22317"/>
    <cellStyle name="SAPBEXchaText 7 4 2" xfId="43192"/>
    <cellStyle name="SAPBEXchaText 7 5" xfId="17307"/>
    <cellStyle name="SAPBEXchaText 7 5 2" xfId="38183"/>
    <cellStyle name="SAPBEXchaText 7 6" xfId="29445"/>
    <cellStyle name="SAPBEXchaText 8" xfId="10186"/>
    <cellStyle name="SAPBEXchaText 8 2" xfId="23471"/>
    <cellStyle name="SAPBEXchaText 8 2 2" xfId="44343"/>
    <cellStyle name="SAPBEXchaText 8 3" xfId="21660"/>
    <cellStyle name="SAPBEXchaText 8 3 2" xfId="42535"/>
    <cellStyle name="SAPBEXchaText 8 4" xfId="21349"/>
    <cellStyle name="SAPBEXchaText 8 4 2" xfId="42224"/>
    <cellStyle name="SAPBEXchaText 8 5" xfId="18957"/>
    <cellStyle name="SAPBEXchaText 8 5 2" xfId="39833"/>
    <cellStyle name="SAPBEXchaText 8 6" xfId="31097"/>
    <cellStyle name="SAPBEXchaText 9" xfId="20881"/>
    <cellStyle name="SAPBEXchaText 9 2" xfId="41756"/>
    <cellStyle name="SAPBEXexcBad7" xfId="1144"/>
    <cellStyle name="SAPBEXexcBad7 10" xfId="22146"/>
    <cellStyle name="SAPBEXexcBad7 10 2" xfId="43021"/>
    <cellStyle name="SAPBEXexcBad7 11" xfId="22130"/>
    <cellStyle name="SAPBEXexcBad7 11 2" xfId="43005"/>
    <cellStyle name="SAPBEXexcBad7 12" xfId="12118"/>
    <cellStyle name="SAPBEXexcBad7 12 2" xfId="33018"/>
    <cellStyle name="SAPBEXexcBad7 13" xfId="24162"/>
    <cellStyle name="SAPBEXexcBad7 13 2" xfId="45032"/>
    <cellStyle name="SAPBEXexcBad7 14" xfId="24251"/>
    <cellStyle name="SAPBEXexcBad7 14 2" xfId="45112"/>
    <cellStyle name="SAPBEXexcBad7 2" xfId="2725"/>
    <cellStyle name="SAPBEXexcBad7 2 10" xfId="24354"/>
    <cellStyle name="SAPBEXexcBad7 2 2" xfId="4342"/>
    <cellStyle name="SAPBEXexcBad7 2 2 2" xfId="6196"/>
    <cellStyle name="SAPBEXexcBad7 2 2 2 2" xfId="22501"/>
    <cellStyle name="SAPBEXexcBad7 2 2 2 2 2" xfId="43376"/>
    <cellStyle name="SAPBEXexcBad7 2 2 2 3" xfId="21400"/>
    <cellStyle name="SAPBEXexcBad7 2 2 2 3 2" xfId="42275"/>
    <cellStyle name="SAPBEXexcBad7 2 2 2 4" xfId="21122"/>
    <cellStyle name="SAPBEXexcBad7 2 2 2 4 2" xfId="41997"/>
    <cellStyle name="SAPBEXexcBad7 2 2 2 5" xfId="15205"/>
    <cellStyle name="SAPBEXexcBad7 2 2 2 5 2" xfId="36081"/>
    <cellStyle name="SAPBEXexcBad7 2 2 2 6" xfId="27343"/>
    <cellStyle name="SAPBEXexcBad7 2 2 3" xfId="21957"/>
    <cellStyle name="SAPBEXexcBad7 2 2 3 2" xfId="42832"/>
    <cellStyle name="SAPBEXexcBad7 2 2 4" xfId="21181"/>
    <cellStyle name="SAPBEXexcBad7 2 2 4 2" xfId="42056"/>
    <cellStyle name="SAPBEXexcBad7 2 2 5" xfId="22751"/>
    <cellStyle name="SAPBEXexcBad7 2 2 5 2" xfId="43626"/>
    <cellStyle name="SAPBEXexcBad7 2 2 6" xfId="13387"/>
    <cellStyle name="SAPBEXexcBad7 2 2 6 2" xfId="34263"/>
    <cellStyle name="SAPBEXexcBad7 2 2 7" xfId="25525"/>
    <cellStyle name="SAPBEXexcBad7 2 3" xfId="8308"/>
    <cellStyle name="SAPBEXexcBad7 2 3 2" xfId="22997"/>
    <cellStyle name="SAPBEXexcBad7 2 3 2 2" xfId="43870"/>
    <cellStyle name="SAPBEXexcBad7 2 3 3" xfId="21219"/>
    <cellStyle name="SAPBEXexcBad7 2 3 3 2" xfId="42094"/>
    <cellStyle name="SAPBEXexcBad7 2 3 4" xfId="22871"/>
    <cellStyle name="SAPBEXexcBad7 2 3 4 2" xfId="43745"/>
    <cellStyle name="SAPBEXexcBad7 2 3 5" xfId="17313"/>
    <cellStyle name="SAPBEXexcBad7 2 3 5 2" xfId="38189"/>
    <cellStyle name="SAPBEXexcBad7 2 3 6" xfId="29451"/>
    <cellStyle name="SAPBEXexcBad7 2 4" xfId="10192"/>
    <cellStyle name="SAPBEXexcBad7 2 4 2" xfId="23477"/>
    <cellStyle name="SAPBEXexcBad7 2 4 2 2" xfId="44349"/>
    <cellStyle name="SAPBEXexcBad7 2 4 3" xfId="22293"/>
    <cellStyle name="SAPBEXexcBad7 2 4 3 2" xfId="43168"/>
    <cellStyle name="SAPBEXexcBad7 2 4 4" xfId="21198"/>
    <cellStyle name="SAPBEXexcBad7 2 4 4 2" xfId="42073"/>
    <cellStyle name="SAPBEXexcBad7 2 4 5" xfId="18963"/>
    <cellStyle name="SAPBEXexcBad7 2 4 5 2" xfId="39839"/>
    <cellStyle name="SAPBEXexcBad7 2 4 6" xfId="31103"/>
    <cellStyle name="SAPBEXexcBad7 2 5" xfId="20884"/>
    <cellStyle name="SAPBEXexcBad7 2 5 2" xfId="41759"/>
    <cellStyle name="SAPBEXexcBad7 2 6" xfId="21325"/>
    <cellStyle name="SAPBEXexcBad7 2 6 2" xfId="42200"/>
    <cellStyle name="SAPBEXexcBad7 2 7" xfId="23258"/>
    <cellStyle name="SAPBEXexcBad7 2 7 2" xfId="44131"/>
    <cellStyle name="SAPBEXexcBad7 2 8" xfId="12119"/>
    <cellStyle name="SAPBEXexcBad7 2 8 2" xfId="33019"/>
    <cellStyle name="SAPBEXexcBad7 2 9" xfId="24187"/>
    <cellStyle name="SAPBEXexcBad7 2 9 2" xfId="45055"/>
    <cellStyle name="SAPBEXexcBad7 3" xfId="2726"/>
    <cellStyle name="SAPBEXexcBad7 3 2" xfId="4343"/>
    <cellStyle name="SAPBEXexcBad7 3 2 2" xfId="6197"/>
    <cellStyle name="SAPBEXexcBad7 3 2 2 2" xfId="22502"/>
    <cellStyle name="SAPBEXexcBad7 3 2 2 2 2" xfId="43377"/>
    <cellStyle name="SAPBEXexcBad7 3 2 2 3" xfId="21761"/>
    <cellStyle name="SAPBEXexcBad7 3 2 2 3 2" xfId="42636"/>
    <cellStyle name="SAPBEXexcBad7 3 2 2 4" xfId="22918"/>
    <cellStyle name="SAPBEXexcBad7 3 2 2 4 2" xfId="43792"/>
    <cellStyle name="SAPBEXexcBad7 3 2 2 5" xfId="15206"/>
    <cellStyle name="SAPBEXexcBad7 3 2 2 5 2" xfId="36082"/>
    <cellStyle name="SAPBEXexcBad7 3 2 2 6" xfId="27344"/>
    <cellStyle name="SAPBEXexcBad7 3 2 3" xfId="21958"/>
    <cellStyle name="SAPBEXexcBad7 3 2 3 2" xfId="42833"/>
    <cellStyle name="SAPBEXexcBad7 3 2 4" xfId="21307"/>
    <cellStyle name="SAPBEXexcBad7 3 2 4 2" xfId="42182"/>
    <cellStyle name="SAPBEXexcBad7 3 2 5" xfId="22944"/>
    <cellStyle name="SAPBEXexcBad7 3 2 5 2" xfId="43818"/>
    <cellStyle name="SAPBEXexcBad7 3 2 6" xfId="13388"/>
    <cellStyle name="SAPBEXexcBad7 3 2 6 2" xfId="34264"/>
    <cellStyle name="SAPBEXexcBad7 3 2 7" xfId="25526"/>
    <cellStyle name="SAPBEXexcBad7 3 3" xfId="8309"/>
    <cellStyle name="SAPBEXexcBad7 3 3 2" xfId="22998"/>
    <cellStyle name="SAPBEXexcBad7 3 3 2 2" xfId="43871"/>
    <cellStyle name="SAPBEXexcBad7 3 3 3" xfId="21769"/>
    <cellStyle name="SAPBEXexcBad7 3 3 3 2" xfId="42644"/>
    <cellStyle name="SAPBEXexcBad7 3 3 4" xfId="21096"/>
    <cellStyle name="SAPBEXexcBad7 3 3 4 2" xfId="41971"/>
    <cellStyle name="SAPBEXexcBad7 3 3 5" xfId="17314"/>
    <cellStyle name="SAPBEXexcBad7 3 3 5 2" xfId="38190"/>
    <cellStyle name="SAPBEXexcBad7 3 3 6" xfId="29452"/>
    <cellStyle name="SAPBEXexcBad7 3 4" xfId="10193"/>
    <cellStyle name="SAPBEXexcBad7 3 4 2" xfId="23478"/>
    <cellStyle name="SAPBEXexcBad7 3 4 2 2" xfId="44350"/>
    <cellStyle name="SAPBEXexcBad7 3 4 3" xfId="22780"/>
    <cellStyle name="SAPBEXexcBad7 3 4 3 2" xfId="43655"/>
    <cellStyle name="SAPBEXexcBad7 3 4 4" xfId="24000"/>
    <cellStyle name="SAPBEXexcBad7 3 4 4 2" xfId="44872"/>
    <cellStyle name="SAPBEXexcBad7 3 4 5" xfId="18964"/>
    <cellStyle name="SAPBEXexcBad7 3 4 5 2" xfId="39840"/>
    <cellStyle name="SAPBEXexcBad7 3 4 6" xfId="31104"/>
    <cellStyle name="SAPBEXexcBad7 3 5" xfId="21480"/>
    <cellStyle name="SAPBEXexcBad7 3 5 2" xfId="42355"/>
    <cellStyle name="SAPBEXexcBad7 3 6" xfId="21412"/>
    <cellStyle name="SAPBEXexcBad7 3 6 2" xfId="42287"/>
    <cellStyle name="SAPBEXexcBad7 3 7" xfId="21908"/>
    <cellStyle name="SAPBEXexcBad7 3 7 2" xfId="42783"/>
    <cellStyle name="SAPBEXexcBad7 3 8" xfId="12245"/>
    <cellStyle name="SAPBEXexcBad7 3 8 2" xfId="33134"/>
    <cellStyle name="SAPBEXexcBad7 3 9" xfId="24355"/>
    <cellStyle name="SAPBEXexcBad7 4" xfId="2727"/>
    <cellStyle name="SAPBEXexcBad7 4 2" xfId="4344"/>
    <cellStyle name="SAPBEXexcBad7 4 2 2" xfId="6198"/>
    <cellStyle name="SAPBEXexcBad7 4 2 2 2" xfId="22503"/>
    <cellStyle name="SAPBEXexcBad7 4 2 2 2 2" xfId="43378"/>
    <cellStyle name="SAPBEXexcBad7 4 2 2 3" xfId="22177"/>
    <cellStyle name="SAPBEXexcBad7 4 2 2 3 2" xfId="43052"/>
    <cellStyle name="SAPBEXexcBad7 4 2 2 4" xfId="22144"/>
    <cellStyle name="SAPBEXexcBad7 4 2 2 4 2" xfId="43019"/>
    <cellStyle name="SAPBEXexcBad7 4 2 2 5" xfId="15207"/>
    <cellStyle name="SAPBEXexcBad7 4 2 2 5 2" xfId="36083"/>
    <cellStyle name="SAPBEXexcBad7 4 2 2 6" xfId="27345"/>
    <cellStyle name="SAPBEXexcBad7 4 2 3" xfId="21959"/>
    <cellStyle name="SAPBEXexcBad7 4 2 3 2" xfId="42834"/>
    <cellStyle name="SAPBEXexcBad7 4 2 4" xfId="21394"/>
    <cellStyle name="SAPBEXexcBad7 4 2 4 2" xfId="42269"/>
    <cellStyle name="SAPBEXexcBad7 4 2 5" xfId="22888"/>
    <cellStyle name="SAPBEXexcBad7 4 2 5 2" xfId="43762"/>
    <cellStyle name="SAPBEXexcBad7 4 2 6" xfId="13389"/>
    <cellStyle name="SAPBEXexcBad7 4 2 6 2" xfId="34265"/>
    <cellStyle name="SAPBEXexcBad7 4 2 7" xfId="25527"/>
    <cellStyle name="SAPBEXexcBad7 4 3" xfId="8310"/>
    <cellStyle name="SAPBEXexcBad7 4 3 2" xfId="22999"/>
    <cellStyle name="SAPBEXexcBad7 4 3 2 2" xfId="43872"/>
    <cellStyle name="SAPBEXexcBad7 4 3 3" xfId="21726"/>
    <cellStyle name="SAPBEXexcBad7 4 3 3 2" xfId="42601"/>
    <cellStyle name="SAPBEXexcBad7 4 3 4" xfId="21030"/>
    <cellStyle name="SAPBEXexcBad7 4 3 4 2" xfId="41905"/>
    <cellStyle name="SAPBEXexcBad7 4 3 5" xfId="17315"/>
    <cellStyle name="SAPBEXexcBad7 4 3 5 2" xfId="38191"/>
    <cellStyle name="SAPBEXexcBad7 4 3 6" xfId="29453"/>
    <cellStyle name="SAPBEXexcBad7 4 4" xfId="10194"/>
    <cellStyle name="SAPBEXexcBad7 4 4 2" xfId="23479"/>
    <cellStyle name="SAPBEXexcBad7 4 4 2 2" xfId="44351"/>
    <cellStyle name="SAPBEXexcBad7 4 4 3" xfId="22898"/>
    <cellStyle name="SAPBEXexcBad7 4 4 3 2" xfId="43772"/>
    <cellStyle name="SAPBEXexcBad7 4 4 4" xfId="22930"/>
    <cellStyle name="SAPBEXexcBad7 4 4 4 2" xfId="43804"/>
    <cellStyle name="SAPBEXexcBad7 4 4 5" xfId="18965"/>
    <cellStyle name="SAPBEXexcBad7 4 4 5 2" xfId="39841"/>
    <cellStyle name="SAPBEXexcBad7 4 4 6" xfId="31105"/>
    <cellStyle name="SAPBEXexcBad7 4 5" xfId="21481"/>
    <cellStyle name="SAPBEXexcBad7 4 5 2" xfId="42356"/>
    <cellStyle name="SAPBEXexcBad7 4 6" xfId="22353"/>
    <cellStyle name="SAPBEXexcBad7 4 6 2" xfId="43228"/>
    <cellStyle name="SAPBEXexcBad7 4 7" xfId="23739"/>
    <cellStyle name="SAPBEXexcBad7 4 7 2" xfId="44611"/>
    <cellStyle name="SAPBEXexcBad7 4 8" xfId="12246"/>
    <cellStyle name="SAPBEXexcBad7 4 8 2" xfId="33135"/>
    <cellStyle name="SAPBEXexcBad7 4 9" xfId="24356"/>
    <cellStyle name="SAPBEXexcBad7 5" xfId="2728"/>
    <cellStyle name="SAPBEXexcBad7 5 2" xfId="4345"/>
    <cellStyle name="SAPBEXexcBad7 5 2 2" xfId="6199"/>
    <cellStyle name="SAPBEXexcBad7 5 2 2 2" xfId="22504"/>
    <cellStyle name="SAPBEXexcBad7 5 2 2 2 2" xfId="43379"/>
    <cellStyle name="SAPBEXexcBad7 5 2 2 3" xfId="21843"/>
    <cellStyle name="SAPBEXexcBad7 5 2 2 3 2" xfId="42718"/>
    <cellStyle name="SAPBEXexcBad7 5 2 2 4" xfId="21054"/>
    <cellStyle name="SAPBEXexcBad7 5 2 2 4 2" xfId="41929"/>
    <cellStyle name="SAPBEXexcBad7 5 2 2 5" xfId="15208"/>
    <cellStyle name="SAPBEXexcBad7 5 2 2 5 2" xfId="36084"/>
    <cellStyle name="SAPBEXexcBad7 5 2 2 6" xfId="27346"/>
    <cellStyle name="SAPBEXexcBad7 5 2 3" xfId="21960"/>
    <cellStyle name="SAPBEXexcBad7 5 2 3 2" xfId="42835"/>
    <cellStyle name="SAPBEXexcBad7 5 2 4" xfId="21857"/>
    <cellStyle name="SAPBEXexcBad7 5 2 4 2" xfId="42732"/>
    <cellStyle name="SAPBEXexcBad7 5 2 5" xfId="22924"/>
    <cellStyle name="SAPBEXexcBad7 5 2 5 2" xfId="43798"/>
    <cellStyle name="SAPBEXexcBad7 5 2 6" xfId="13390"/>
    <cellStyle name="SAPBEXexcBad7 5 2 6 2" xfId="34266"/>
    <cellStyle name="SAPBEXexcBad7 5 2 7" xfId="25528"/>
    <cellStyle name="SAPBEXexcBad7 5 3" xfId="8311"/>
    <cellStyle name="SAPBEXexcBad7 5 3 2" xfId="23000"/>
    <cellStyle name="SAPBEXexcBad7 5 3 2 2" xfId="43873"/>
    <cellStyle name="SAPBEXexcBad7 5 3 3" xfId="22248"/>
    <cellStyle name="SAPBEXexcBad7 5 3 3 2" xfId="43123"/>
    <cellStyle name="SAPBEXexcBad7 5 3 4" xfId="22852"/>
    <cellStyle name="SAPBEXexcBad7 5 3 4 2" xfId="43727"/>
    <cellStyle name="SAPBEXexcBad7 5 3 5" xfId="17316"/>
    <cellStyle name="SAPBEXexcBad7 5 3 5 2" xfId="38192"/>
    <cellStyle name="SAPBEXexcBad7 5 3 6" xfId="29454"/>
    <cellStyle name="SAPBEXexcBad7 5 4" xfId="10195"/>
    <cellStyle name="SAPBEXexcBad7 5 4 2" xfId="23480"/>
    <cellStyle name="SAPBEXexcBad7 5 4 2 2" xfId="44352"/>
    <cellStyle name="SAPBEXexcBad7 5 4 3" xfId="23220"/>
    <cellStyle name="SAPBEXexcBad7 5 4 3 2" xfId="44093"/>
    <cellStyle name="SAPBEXexcBad7 5 4 4" xfId="21250"/>
    <cellStyle name="SAPBEXexcBad7 5 4 4 2" xfId="42125"/>
    <cellStyle name="SAPBEXexcBad7 5 4 5" xfId="18966"/>
    <cellStyle name="SAPBEXexcBad7 5 4 5 2" xfId="39842"/>
    <cellStyle name="SAPBEXexcBad7 5 4 6" xfId="31106"/>
    <cellStyle name="SAPBEXexcBad7 5 5" xfId="21482"/>
    <cellStyle name="SAPBEXexcBad7 5 5 2" xfId="42357"/>
    <cellStyle name="SAPBEXexcBad7 5 6" xfId="23304"/>
    <cellStyle name="SAPBEXexcBad7 5 6 2" xfId="44176"/>
    <cellStyle name="SAPBEXexcBad7 5 7" xfId="21873"/>
    <cellStyle name="SAPBEXexcBad7 5 7 2" xfId="42748"/>
    <cellStyle name="SAPBEXexcBad7 5 8" xfId="12247"/>
    <cellStyle name="SAPBEXexcBad7 5 8 2" xfId="33136"/>
    <cellStyle name="SAPBEXexcBad7 5 9" xfId="24357"/>
    <cellStyle name="SAPBEXexcBad7 6" xfId="3810"/>
    <cellStyle name="SAPBEXexcBad7 6 2" xfId="6039"/>
    <cellStyle name="SAPBEXexcBad7 6 2 2" xfId="22398"/>
    <cellStyle name="SAPBEXexcBad7 6 2 2 2" xfId="43273"/>
    <cellStyle name="SAPBEXexcBad7 6 2 3" xfId="22873"/>
    <cellStyle name="SAPBEXexcBad7 6 2 3 2" xfId="43747"/>
    <cellStyle name="SAPBEXexcBad7 6 2 4" xfId="20969"/>
    <cellStyle name="SAPBEXexcBad7 6 2 4 2" xfId="41844"/>
    <cellStyle name="SAPBEXexcBad7 6 2 5" xfId="15048"/>
    <cellStyle name="SAPBEXexcBad7 6 2 5 2" xfId="35924"/>
    <cellStyle name="SAPBEXexcBad7 6 2 6" xfId="27186"/>
    <cellStyle name="SAPBEXexcBad7 6 3" xfId="21784"/>
    <cellStyle name="SAPBEXexcBad7 6 3 2" xfId="42659"/>
    <cellStyle name="SAPBEXexcBad7 6 4" xfId="23989"/>
    <cellStyle name="SAPBEXexcBad7 6 4 2" xfId="44861"/>
    <cellStyle name="SAPBEXexcBad7 6 5" xfId="22119"/>
    <cellStyle name="SAPBEXexcBad7 6 5 2" xfId="42994"/>
    <cellStyle name="SAPBEXexcBad7 6 6" xfId="13230"/>
    <cellStyle name="SAPBEXexcBad7 6 6 2" xfId="34106"/>
    <cellStyle name="SAPBEXexcBad7 6 7" xfId="25368"/>
    <cellStyle name="SAPBEXexcBad7 7" xfId="8307"/>
    <cellStyle name="SAPBEXexcBad7 7 2" xfId="22996"/>
    <cellStyle name="SAPBEXexcBad7 7 2 2" xfId="43869"/>
    <cellStyle name="SAPBEXexcBad7 7 3" xfId="22654"/>
    <cellStyle name="SAPBEXexcBad7 7 3 2" xfId="43529"/>
    <cellStyle name="SAPBEXexcBad7 7 4" xfId="23629"/>
    <cellStyle name="SAPBEXexcBad7 7 4 2" xfId="44501"/>
    <cellStyle name="SAPBEXexcBad7 7 5" xfId="17312"/>
    <cellStyle name="SAPBEXexcBad7 7 5 2" xfId="38188"/>
    <cellStyle name="SAPBEXexcBad7 7 6" xfId="29450"/>
    <cellStyle name="SAPBEXexcBad7 8" xfId="10191"/>
    <cellStyle name="SAPBEXexcBad7 8 2" xfId="23476"/>
    <cellStyle name="SAPBEXexcBad7 8 2 2" xfId="44348"/>
    <cellStyle name="SAPBEXexcBad7 8 3" xfId="22686"/>
    <cellStyle name="SAPBEXexcBad7 8 3 2" xfId="43561"/>
    <cellStyle name="SAPBEXexcBad7 8 4" xfId="21320"/>
    <cellStyle name="SAPBEXexcBad7 8 4 2" xfId="42195"/>
    <cellStyle name="SAPBEXexcBad7 8 5" xfId="18962"/>
    <cellStyle name="SAPBEXexcBad7 8 5 2" xfId="39838"/>
    <cellStyle name="SAPBEXexcBad7 8 6" xfId="31102"/>
    <cellStyle name="SAPBEXexcBad7 9" xfId="20883"/>
    <cellStyle name="SAPBEXexcBad7 9 2" xfId="41758"/>
    <cellStyle name="SAPBEXexcBad8" xfId="1145"/>
    <cellStyle name="SAPBEXexcBad8 10" xfId="22670"/>
    <cellStyle name="SAPBEXexcBad8 10 2" xfId="43545"/>
    <cellStyle name="SAPBEXexcBad8 11" xfId="21426"/>
    <cellStyle name="SAPBEXexcBad8 11 2" xfId="42301"/>
    <cellStyle name="SAPBEXexcBad8 12" xfId="12120"/>
    <cellStyle name="SAPBEXexcBad8 12 2" xfId="33020"/>
    <cellStyle name="SAPBEXexcBad8 13" xfId="24161"/>
    <cellStyle name="SAPBEXexcBad8 13 2" xfId="45031"/>
    <cellStyle name="SAPBEXexcBad8 14" xfId="24252"/>
    <cellStyle name="SAPBEXexcBad8 14 2" xfId="45113"/>
    <cellStyle name="SAPBEXexcBad8 2" xfId="2729"/>
    <cellStyle name="SAPBEXexcBad8 2 10" xfId="24358"/>
    <cellStyle name="SAPBEXexcBad8 2 2" xfId="4346"/>
    <cellStyle name="SAPBEXexcBad8 2 2 2" xfId="6200"/>
    <cellStyle name="SAPBEXexcBad8 2 2 2 2" xfId="22505"/>
    <cellStyle name="SAPBEXexcBad8 2 2 2 2 2" xfId="43380"/>
    <cellStyle name="SAPBEXexcBad8 2 2 2 3" xfId="23336"/>
    <cellStyle name="SAPBEXexcBad8 2 2 2 3 2" xfId="44208"/>
    <cellStyle name="SAPBEXexcBad8 2 2 2 4" xfId="23832"/>
    <cellStyle name="SAPBEXexcBad8 2 2 2 4 2" xfId="44704"/>
    <cellStyle name="SAPBEXexcBad8 2 2 2 5" xfId="15209"/>
    <cellStyle name="SAPBEXexcBad8 2 2 2 5 2" xfId="36085"/>
    <cellStyle name="SAPBEXexcBad8 2 2 2 6" xfId="27347"/>
    <cellStyle name="SAPBEXexcBad8 2 2 3" xfId="21961"/>
    <cellStyle name="SAPBEXexcBad8 2 2 3 2" xfId="42836"/>
    <cellStyle name="SAPBEXexcBad8 2 2 4" xfId="21640"/>
    <cellStyle name="SAPBEXexcBad8 2 2 4 2" xfId="42515"/>
    <cellStyle name="SAPBEXexcBad8 2 2 5" xfId="21147"/>
    <cellStyle name="SAPBEXexcBad8 2 2 5 2" xfId="42022"/>
    <cellStyle name="SAPBEXexcBad8 2 2 6" xfId="13391"/>
    <cellStyle name="SAPBEXexcBad8 2 2 6 2" xfId="34267"/>
    <cellStyle name="SAPBEXexcBad8 2 2 7" xfId="25529"/>
    <cellStyle name="SAPBEXexcBad8 2 3" xfId="8313"/>
    <cellStyle name="SAPBEXexcBad8 2 3 2" xfId="23002"/>
    <cellStyle name="SAPBEXexcBad8 2 3 2 2" xfId="43875"/>
    <cellStyle name="SAPBEXexcBad8 2 3 3" xfId="21220"/>
    <cellStyle name="SAPBEXexcBad8 2 3 3 2" xfId="42095"/>
    <cellStyle name="SAPBEXexcBad8 2 3 4" xfId="23168"/>
    <cellStyle name="SAPBEXexcBad8 2 3 4 2" xfId="44041"/>
    <cellStyle name="SAPBEXexcBad8 2 3 5" xfId="17318"/>
    <cellStyle name="SAPBEXexcBad8 2 3 5 2" xfId="38194"/>
    <cellStyle name="SAPBEXexcBad8 2 3 6" xfId="29456"/>
    <cellStyle name="SAPBEXexcBad8 2 4" xfId="10197"/>
    <cellStyle name="SAPBEXexcBad8 2 4 2" xfId="23482"/>
    <cellStyle name="SAPBEXexcBad8 2 4 2 2" xfId="44354"/>
    <cellStyle name="SAPBEXexcBad8 2 4 3" xfId="23682"/>
    <cellStyle name="SAPBEXexcBad8 2 4 3 2" xfId="44554"/>
    <cellStyle name="SAPBEXexcBad8 2 4 4" xfId="24001"/>
    <cellStyle name="SAPBEXexcBad8 2 4 4 2" xfId="44873"/>
    <cellStyle name="SAPBEXexcBad8 2 4 5" xfId="18968"/>
    <cellStyle name="SAPBEXexcBad8 2 4 5 2" xfId="39844"/>
    <cellStyle name="SAPBEXexcBad8 2 4 6" xfId="31108"/>
    <cellStyle name="SAPBEXexcBad8 2 5" xfId="20886"/>
    <cellStyle name="SAPBEXexcBad8 2 5 2" xfId="41761"/>
    <cellStyle name="SAPBEXexcBad8 2 6" xfId="23274"/>
    <cellStyle name="SAPBEXexcBad8 2 6 2" xfId="44147"/>
    <cellStyle name="SAPBEXexcBad8 2 7" xfId="22649"/>
    <cellStyle name="SAPBEXexcBad8 2 7 2" xfId="43524"/>
    <cellStyle name="SAPBEXexcBad8 2 8" xfId="12121"/>
    <cellStyle name="SAPBEXexcBad8 2 8 2" xfId="33021"/>
    <cellStyle name="SAPBEXexcBad8 2 9" xfId="24188"/>
    <cellStyle name="SAPBEXexcBad8 2 9 2" xfId="45056"/>
    <cellStyle name="SAPBEXexcBad8 3" xfId="2730"/>
    <cellStyle name="SAPBEXexcBad8 3 2" xfId="4347"/>
    <cellStyle name="SAPBEXexcBad8 3 2 2" xfId="6201"/>
    <cellStyle name="SAPBEXexcBad8 3 2 2 2" xfId="22506"/>
    <cellStyle name="SAPBEXexcBad8 3 2 2 2 2" xfId="43381"/>
    <cellStyle name="SAPBEXexcBad8 3 2 2 3" xfId="22246"/>
    <cellStyle name="SAPBEXexcBad8 3 2 2 3 2" xfId="43121"/>
    <cellStyle name="SAPBEXexcBad8 3 2 2 4" xfId="21721"/>
    <cellStyle name="SAPBEXexcBad8 3 2 2 4 2" xfId="42596"/>
    <cellStyle name="SAPBEXexcBad8 3 2 2 5" xfId="15210"/>
    <cellStyle name="SAPBEXexcBad8 3 2 2 5 2" xfId="36086"/>
    <cellStyle name="SAPBEXexcBad8 3 2 2 6" xfId="27348"/>
    <cellStyle name="SAPBEXexcBad8 3 2 3" xfId="21962"/>
    <cellStyle name="SAPBEXexcBad8 3 2 3 2" xfId="42837"/>
    <cellStyle name="SAPBEXexcBad8 3 2 4" xfId="21646"/>
    <cellStyle name="SAPBEXexcBad8 3 2 4 2" xfId="42521"/>
    <cellStyle name="SAPBEXexcBad8 3 2 5" xfId="22673"/>
    <cellStyle name="SAPBEXexcBad8 3 2 5 2" xfId="43548"/>
    <cellStyle name="SAPBEXexcBad8 3 2 6" xfId="13392"/>
    <cellStyle name="SAPBEXexcBad8 3 2 6 2" xfId="34268"/>
    <cellStyle name="SAPBEXexcBad8 3 2 7" xfId="25530"/>
    <cellStyle name="SAPBEXexcBad8 3 3" xfId="8314"/>
    <cellStyle name="SAPBEXexcBad8 3 3 2" xfId="23003"/>
    <cellStyle name="SAPBEXexcBad8 3 3 2 2" xfId="43876"/>
    <cellStyle name="SAPBEXexcBad8 3 3 3" xfId="21889"/>
    <cellStyle name="SAPBEXexcBad8 3 3 3 2" xfId="42764"/>
    <cellStyle name="SAPBEXexcBad8 3 3 4" xfId="22185"/>
    <cellStyle name="SAPBEXexcBad8 3 3 4 2" xfId="43060"/>
    <cellStyle name="SAPBEXexcBad8 3 3 5" xfId="17319"/>
    <cellStyle name="SAPBEXexcBad8 3 3 5 2" xfId="38195"/>
    <cellStyle name="SAPBEXexcBad8 3 3 6" xfId="29457"/>
    <cellStyle name="SAPBEXexcBad8 3 4" xfId="10198"/>
    <cellStyle name="SAPBEXexcBad8 3 4 2" xfId="23483"/>
    <cellStyle name="SAPBEXexcBad8 3 4 2 2" xfId="44355"/>
    <cellStyle name="SAPBEXexcBad8 3 4 3" xfId="21705"/>
    <cellStyle name="SAPBEXexcBad8 3 4 3 2" xfId="42580"/>
    <cellStyle name="SAPBEXexcBad8 3 4 4" xfId="22153"/>
    <cellStyle name="SAPBEXexcBad8 3 4 4 2" xfId="43028"/>
    <cellStyle name="SAPBEXexcBad8 3 4 5" xfId="18969"/>
    <cellStyle name="SAPBEXexcBad8 3 4 5 2" xfId="39845"/>
    <cellStyle name="SAPBEXexcBad8 3 4 6" xfId="31109"/>
    <cellStyle name="SAPBEXexcBad8 3 5" xfId="21483"/>
    <cellStyle name="SAPBEXexcBad8 3 5 2" xfId="42358"/>
    <cellStyle name="SAPBEXexcBad8 3 6" xfId="24112"/>
    <cellStyle name="SAPBEXexcBad8 3 6 2" xfId="44983"/>
    <cellStyle name="SAPBEXexcBad8 3 7" xfId="22164"/>
    <cellStyle name="SAPBEXexcBad8 3 7 2" xfId="43039"/>
    <cellStyle name="SAPBEXexcBad8 3 8" xfId="12248"/>
    <cellStyle name="SAPBEXexcBad8 3 8 2" xfId="33137"/>
    <cellStyle name="SAPBEXexcBad8 3 9" xfId="24359"/>
    <cellStyle name="SAPBEXexcBad8 4" xfId="2731"/>
    <cellStyle name="SAPBEXexcBad8 4 2" xfId="4348"/>
    <cellStyle name="SAPBEXexcBad8 4 2 2" xfId="6202"/>
    <cellStyle name="SAPBEXexcBad8 4 2 2 2" xfId="22507"/>
    <cellStyle name="SAPBEXexcBad8 4 2 2 2 2" xfId="43382"/>
    <cellStyle name="SAPBEXexcBad8 4 2 2 3" xfId="22324"/>
    <cellStyle name="SAPBEXexcBad8 4 2 2 3 2" xfId="43199"/>
    <cellStyle name="SAPBEXexcBad8 4 2 2 4" xfId="22732"/>
    <cellStyle name="SAPBEXexcBad8 4 2 2 4 2" xfId="43607"/>
    <cellStyle name="SAPBEXexcBad8 4 2 2 5" xfId="15211"/>
    <cellStyle name="SAPBEXexcBad8 4 2 2 5 2" xfId="36087"/>
    <cellStyle name="SAPBEXexcBad8 4 2 2 6" xfId="27349"/>
    <cellStyle name="SAPBEXexcBad8 4 2 3" xfId="21963"/>
    <cellStyle name="SAPBEXexcBad8 4 2 3 2" xfId="42838"/>
    <cellStyle name="SAPBEXexcBad8 4 2 4" xfId="21599"/>
    <cellStyle name="SAPBEXexcBad8 4 2 4 2" xfId="42474"/>
    <cellStyle name="SAPBEXexcBad8 4 2 5" xfId="24046"/>
    <cellStyle name="SAPBEXexcBad8 4 2 5 2" xfId="44918"/>
    <cellStyle name="SAPBEXexcBad8 4 2 6" xfId="13393"/>
    <cellStyle name="SAPBEXexcBad8 4 2 6 2" xfId="34269"/>
    <cellStyle name="SAPBEXexcBad8 4 2 7" xfId="25531"/>
    <cellStyle name="SAPBEXexcBad8 4 3" xfId="8315"/>
    <cellStyle name="SAPBEXexcBad8 4 3 2" xfId="23004"/>
    <cellStyle name="SAPBEXexcBad8 4 3 2 2" xfId="43877"/>
    <cellStyle name="SAPBEXexcBad8 4 3 3" xfId="22359"/>
    <cellStyle name="SAPBEXexcBad8 4 3 3 2" xfId="43234"/>
    <cellStyle name="SAPBEXexcBad8 4 3 4" xfId="23906"/>
    <cellStyle name="SAPBEXexcBad8 4 3 4 2" xfId="44778"/>
    <cellStyle name="SAPBEXexcBad8 4 3 5" xfId="17320"/>
    <cellStyle name="SAPBEXexcBad8 4 3 5 2" xfId="38196"/>
    <cellStyle name="SAPBEXexcBad8 4 3 6" xfId="29458"/>
    <cellStyle name="SAPBEXexcBad8 4 4" xfId="10199"/>
    <cellStyle name="SAPBEXexcBad8 4 4 2" xfId="23484"/>
    <cellStyle name="SAPBEXexcBad8 4 4 2 2" xfId="44356"/>
    <cellStyle name="SAPBEXexcBad8 4 4 3" xfId="22204"/>
    <cellStyle name="SAPBEXexcBad8 4 4 3 2" xfId="43079"/>
    <cellStyle name="SAPBEXexcBad8 4 4 4" xfId="24036"/>
    <cellStyle name="SAPBEXexcBad8 4 4 4 2" xfId="44908"/>
    <cellStyle name="SAPBEXexcBad8 4 4 5" xfId="18970"/>
    <cellStyle name="SAPBEXexcBad8 4 4 5 2" xfId="39846"/>
    <cellStyle name="SAPBEXexcBad8 4 4 6" xfId="31110"/>
    <cellStyle name="SAPBEXexcBad8 4 5" xfId="21484"/>
    <cellStyle name="SAPBEXexcBad8 4 5 2" xfId="42359"/>
    <cellStyle name="SAPBEXexcBad8 4 6" xfId="23948"/>
    <cellStyle name="SAPBEXexcBad8 4 6 2" xfId="44820"/>
    <cellStyle name="SAPBEXexcBad8 4 7" xfId="23731"/>
    <cellStyle name="SAPBEXexcBad8 4 7 2" xfId="44603"/>
    <cellStyle name="SAPBEXexcBad8 4 8" xfId="12249"/>
    <cellStyle name="SAPBEXexcBad8 4 8 2" xfId="33138"/>
    <cellStyle name="SAPBEXexcBad8 4 9" xfId="24360"/>
    <cellStyle name="SAPBEXexcBad8 5" xfId="2732"/>
    <cellStyle name="SAPBEXexcBad8 5 2" xfId="4349"/>
    <cellStyle name="SAPBEXexcBad8 5 2 2" xfId="6203"/>
    <cellStyle name="SAPBEXexcBad8 5 2 2 2" xfId="22508"/>
    <cellStyle name="SAPBEXexcBad8 5 2 2 2 2" xfId="43383"/>
    <cellStyle name="SAPBEXexcBad8 5 2 2 3" xfId="21615"/>
    <cellStyle name="SAPBEXexcBad8 5 2 2 3 2" xfId="42490"/>
    <cellStyle name="SAPBEXexcBad8 5 2 2 4" xfId="24068"/>
    <cellStyle name="SAPBEXexcBad8 5 2 2 4 2" xfId="44940"/>
    <cellStyle name="SAPBEXexcBad8 5 2 2 5" xfId="15212"/>
    <cellStyle name="SAPBEXexcBad8 5 2 2 5 2" xfId="36088"/>
    <cellStyle name="SAPBEXexcBad8 5 2 2 6" xfId="27350"/>
    <cellStyle name="SAPBEXexcBad8 5 2 3" xfId="21964"/>
    <cellStyle name="SAPBEXexcBad8 5 2 3 2" xfId="42839"/>
    <cellStyle name="SAPBEXexcBad8 5 2 4" xfId="22191"/>
    <cellStyle name="SAPBEXexcBad8 5 2 4 2" xfId="43066"/>
    <cellStyle name="SAPBEXexcBad8 5 2 5" xfId="22323"/>
    <cellStyle name="SAPBEXexcBad8 5 2 5 2" xfId="43198"/>
    <cellStyle name="SAPBEXexcBad8 5 2 6" xfId="13394"/>
    <cellStyle name="SAPBEXexcBad8 5 2 6 2" xfId="34270"/>
    <cellStyle name="SAPBEXexcBad8 5 2 7" xfId="25532"/>
    <cellStyle name="SAPBEXexcBad8 5 3" xfId="8316"/>
    <cellStyle name="SAPBEXexcBad8 5 3 2" xfId="23005"/>
    <cellStyle name="SAPBEXexcBad8 5 3 2 2" xfId="43878"/>
    <cellStyle name="SAPBEXexcBad8 5 3 3" xfId="22741"/>
    <cellStyle name="SAPBEXexcBad8 5 3 3 2" xfId="43616"/>
    <cellStyle name="SAPBEXexcBad8 5 3 4" xfId="23196"/>
    <cellStyle name="SAPBEXexcBad8 5 3 4 2" xfId="44069"/>
    <cellStyle name="SAPBEXexcBad8 5 3 5" xfId="17321"/>
    <cellStyle name="SAPBEXexcBad8 5 3 5 2" xfId="38197"/>
    <cellStyle name="SAPBEXexcBad8 5 3 6" xfId="29459"/>
    <cellStyle name="SAPBEXexcBad8 5 4" xfId="10200"/>
    <cellStyle name="SAPBEXexcBad8 5 4 2" xfId="23485"/>
    <cellStyle name="SAPBEXexcBad8 5 4 2 2" xfId="44357"/>
    <cellStyle name="SAPBEXexcBad8 5 4 3" xfId="23288"/>
    <cellStyle name="SAPBEXexcBad8 5 4 3 2" xfId="44160"/>
    <cellStyle name="SAPBEXexcBad8 5 4 4" xfId="22890"/>
    <cellStyle name="SAPBEXexcBad8 5 4 4 2" xfId="43764"/>
    <cellStyle name="SAPBEXexcBad8 5 4 5" xfId="18971"/>
    <cellStyle name="SAPBEXexcBad8 5 4 5 2" xfId="39847"/>
    <cellStyle name="SAPBEXexcBad8 5 4 6" xfId="31111"/>
    <cellStyle name="SAPBEXexcBad8 5 5" xfId="21485"/>
    <cellStyle name="SAPBEXexcBad8 5 5 2" xfId="42360"/>
    <cellStyle name="SAPBEXexcBad8 5 6" xfId="23742"/>
    <cellStyle name="SAPBEXexcBad8 5 6 2" xfId="44614"/>
    <cellStyle name="SAPBEXexcBad8 5 7" xfId="23775"/>
    <cellStyle name="SAPBEXexcBad8 5 7 2" xfId="44647"/>
    <cellStyle name="SAPBEXexcBad8 5 8" xfId="12250"/>
    <cellStyle name="SAPBEXexcBad8 5 8 2" xfId="33139"/>
    <cellStyle name="SAPBEXexcBad8 5 9" xfId="24361"/>
    <cellStyle name="SAPBEXexcBad8 6" xfId="3811"/>
    <cellStyle name="SAPBEXexcBad8 6 2" xfId="6040"/>
    <cellStyle name="SAPBEXexcBad8 6 2 2" xfId="22399"/>
    <cellStyle name="SAPBEXexcBad8 6 2 2 2" xfId="43274"/>
    <cellStyle name="SAPBEXexcBad8 6 2 3" xfId="23277"/>
    <cellStyle name="SAPBEXexcBad8 6 2 3 2" xfId="44150"/>
    <cellStyle name="SAPBEXexcBad8 6 2 4" xfId="21053"/>
    <cellStyle name="SAPBEXexcBad8 6 2 4 2" xfId="41928"/>
    <cellStyle name="SAPBEXexcBad8 6 2 5" xfId="15049"/>
    <cellStyle name="SAPBEXexcBad8 6 2 5 2" xfId="35925"/>
    <cellStyle name="SAPBEXexcBad8 6 2 6" xfId="27187"/>
    <cellStyle name="SAPBEXexcBad8 6 3" xfId="21785"/>
    <cellStyle name="SAPBEXexcBad8 6 3 2" xfId="42660"/>
    <cellStyle name="SAPBEXexcBad8 6 4" xfId="21208"/>
    <cellStyle name="SAPBEXexcBad8 6 4 2" xfId="42083"/>
    <cellStyle name="SAPBEXexcBad8 6 5" xfId="22346"/>
    <cellStyle name="SAPBEXexcBad8 6 5 2" xfId="43221"/>
    <cellStyle name="SAPBEXexcBad8 6 6" xfId="13231"/>
    <cellStyle name="SAPBEXexcBad8 6 6 2" xfId="34107"/>
    <cellStyle name="SAPBEXexcBad8 6 7" xfId="25369"/>
    <cellStyle name="SAPBEXexcBad8 7" xfId="8312"/>
    <cellStyle name="SAPBEXexcBad8 7 2" xfId="23001"/>
    <cellStyle name="SAPBEXexcBad8 7 2 2" xfId="43874"/>
    <cellStyle name="SAPBEXexcBad8 7 3" xfId="23755"/>
    <cellStyle name="SAPBEXexcBad8 7 3 2" xfId="44627"/>
    <cellStyle name="SAPBEXexcBad8 7 4" xfId="24039"/>
    <cellStyle name="SAPBEXexcBad8 7 4 2" xfId="44911"/>
    <cellStyle name="SAPBEXexcBad8 7 5" xfId="17317"/>
    <cellStyle name="SAPBEXexcBad8 7 5 2" xfId="38193"/>
    <cellStyle name="SAPBEXexcBad8 7 6" xfId="29455"/>
    <cellStyle name="SAPBEXexcBad8 8" xfId="10196"/>
    <cellStyle name="SAPBEXexcBad8 8 2" xfId="23481"/>
    <cellStyle name="SAPBEXexcBad8 8 2 2" xfId="44353"/>
    <cellStyle name="SAPBEXexcBad8 8 3" xfId="23353"/>
    <cellStyle name="SAPBEXexcBad8 8 3 2" xfId="44225"/>
    <cellStyle name="SAPBEXexcBad8 8 4" xfId="21197"/>
    <cellStyle name="SAPBEXexcBad8 8 4 2" xfId="42072"/>
    <cellStyle name="SAPBEXexcBad8 8 5" xfId="18967"/>
    <cellStyle name="SAPBEXexcBad8 8 5 2" xfId="39843"/>
    <cellStyle name="SAPBEXexcBad8 8 6" xfId="31107"/>
    <cellStyle name="SAPBEXexcBad8 9" xfId="20885"/>
    <cellStyle name="SAPBEXexcBad8 9 2" xfId="41760"/>
    <cellStyle name="SAPBEXexcBad9" xfId="1146"/>
    <cellStyle name="SAPBEXexcBad9 10" xfId="21608"/>
    <cellStyle name="SAPBEXexcBad9 10 2" xfId="42483"/>
    <cellStyle name="SAPBEXexcBad9 11" xfId="21087"/>
    <cellStyle name="SAPBEXexcBad9 11 2" xfId="41962"/>
    <cellStyle name="SAPBEXexcBad9 12" xfId="12122"/>
    <cellStyle name="SAPBEXexcBad9 12 2" xfId="33022"/>
    <cellStyle name="SAPBEXexcBad9 13" xfId="24160"/>
    <cellStyle name="SAPBEXexcBad9 13 2" xfId="45030"/>
    <cellStyle name="SAPBEXexcBad9 14" xfId="24253"/>
    <cellStyle name="SAPBEXexcBad9 14 2" xfId="45114"/>
    <cellStyle name="SAPBEXexcBad9 2" xfId="2733"/>
    <cellStyle name="SAPBEXexcBad9 2 10" xfId="24362"/>
    <cellStyle name="SAPBEXexcBad9 2 2" xfId="4350"/>
    <cellStyle name="SAPBEXexcBad9 2 2 2" xfId="6204"/>
    <cellStyle name="SAPBEXexcBad9 2 2 2 2" xfId="22509"/>
    <cellStyle name="SAPBEXexcBad9 2 2 2 2 2" xfId="43384"/>
    <cellStyle name="SAPBEXexcBad9 2 2 2 3" xfId="24010"/>
    <cellStyle name="SAPBEXexcBad9 2 2 2 3 2" xfId="44882"/>
    <cellStyle name="SAPBEXexcBad9 2 2 2 4" xfId="22387"/>
    <cellStyle name="SAPBEXexcBad9 2 2 2 4 2" xfId="43262"/>
    <cellStyle name="SAPBEXexcBad9 2 2 2 5" xfId="15213"/>
    <cellStyle name="SAPBEXexcBad9 2 2 2 5 2" xfId="36089"/>
    <cellStyle name="SAPBEXexcBad9 2 2 2 6" xfId="27351"/>
    <cellStyle name="SAPBEXexcBad9 2 2 3" xfId="21965"/>
    <cellStyle name="SAPBEXexcBad9 2 2 3 2" xfId="42840"/>
    <cellStyle name="SAPBEXexcBad9 2 2 4" xfId="21730"/>
    <cellStyle name="SAPBEXexcBad9 2 2 4 2" xfId="42605"/>
    <cellStyle name="SAPBEXexcBad9 2 2 5" xfId="23422"/>
    <cellStyle name="SAPBEXexcBad9 2 2 5 2" xfId="44294"/>
    <cellStyle name="SAPBEXexcBad9 2 2 6" xfId="13395"/>
    <cellStyle name="SAPBEXexcBad9 2 2 6 2" xfId="34271"/>
    <cellStyle name="SAPBEXexcBad9 2 2 7" xfId="25533"/>
    <cellStyle name="SAPBEXexcBad9 2 3" xfId="8318"/>
    <cellStyle name="SAPBEXexcBad9 2 3 2" xfId="23007"/>
    <cellStyle name="SAPBEXexcBad9 2 3 2 2" xfId="43880"/>
    <cellStyle name="SAPBEXexcBad9 2 3 3" xfId="22753"/>
    <cellStyle name="SAPBEXexcBad9 2 3 3 2" xfId="43628"/>
    <cellStyle name="SAPBEXexcBad9 2 3 4" xfId="22313"/>
    <cellStyle name="SAPBEXexcBad9 2 3 4 2" xfId="43188"/>
    <cellStyle name="SAPBEXexcBad9 2 3 5" xfId="17323"/>
    <cellStyle name="SAPBEXexcBad9 2 3 5 2" xfId="38199"/>
    <cellStyle name="SAPBEXexcBad9 2 3 6" xfId="29461"/>
    <cellStyle name="SAPBEXexcBad9 2 4" xfId="10202"/>
    <cellStyle name="SAPBEXexcBad9 2 4 2" xfId="23487"/>
    <cellStyle name="SAPBEXexcBad9 2 4 2 2" xfId="44359"/>
    <cellStyle name="SAPBEXexcBad9 2 4 3" xfId="23324"/>
    <cellStyle name="SAPBEXexcBad9 2 4 3 2" xfId="44196"/>
    <cellStyle name="SAPBEXexcBad9 2 4 4" xfId="23833"/>
    <cellStyle name="SAPBEXexcBad9 2 4 4 2" xfId="44705"/>
    <cellStyle name="SAPBEXexcBad9 2 4 5" xfId="18973"/>
    <cellStyle name="SAPBEXexcBad9 2 4 5 2" xfId="39849"/>
    <cellStyle name="SAPBEXexcBad9 2 4 6" xfId="31113"/>
    <cellStyle name="SAPBEXexcBad9 2 5" xfId="20888"/>
    <cellStyle name="SAPBEXexcBad9 2 5 2" xfId="41763"/>
    <cellStyle name="SAPBEXexcBad9 2 6" xfId="22886"/>
    <cellStyle name="SAPBEXexcBad9 2 6 2" xfId="43760"/>
    <cellStyle name="SAPBEXexcBad9 2 7" xfId="21211"/>
    <cellStyle name="SAPBEXexcBad9 2 7 2" xfId="42086"/>
    <cellStyle name="SAPBEXexcBad9 2 8" xfId="12123"/>
    <cellStyle name="SAPBEXexcBad9 2 8 2" xfId="33023"/>
    <cellStyle name="SAPBEXexcBad9 2 9" xfId="24189"/>
    <cellStyle name="SAPBEXexcBad9 2 9 2" xfId="45057"/>
    <cellStyle name="SAPBEXexcBad9 3" xfId="2734"/>
    <cellStyle name="SAPBEXexcBad9 3 2" xfId="4351"/>
    <cellStyle name="SAPBEXexcBad9 3 2 2" xfId="6205"/>
    <cellStyle name="SAPBEXexcBad9 3 2 2 2" xfId="22510"/>
    <cellStyle name="SAPBEXexcBad9 3 2 2 2 2" xfId="43385"/>
    <cellStyle name="SAPBEXexcBad9 3 2 2 3" xfId="21621"/>
    <cellStyle name="SAPBEXexcBad9 3 2 2 3 2" xfId="42496"/>
    <cellStyle name="SAPBEXexcBad9 3 2 2 4" xfId="24070"/>
    <cellStyle name="SAPBEXexcBad9 3 2 2 4 2" xfId="44942"/>
    <cellStyle name="SAPBEXexcBad9 3 2 2 5" xfId="15214"/>
    <cellStyle name="SAPBEXexcBad9 3 2 2 5 2" xfId="36090"/>
    <cellStyle name="SAPBEXexcBad9 3 2 2 6" xfId="27352"/>
    <cellStyle name="SAPBEXexcBad9 3 2 3" xfId="21966"/>
    <cellStyle name="SAPBEXexcBad9 3 2 3 2" xfId="42841"/>
    <cellStyle name="SAPBEXexcBad9 3 2 4" xfId="23253"/>
    <cellStyle name="SAPBEXexcBad9 3 2 4 2" xfId="44126"/>
    <cellStyle name="SAPBEXexcBad9 3 2 5" xfId="22127"/>
    <cellStyle name="SAPBEXexcBad9 3 2 5 2" xfId="43002"/>
    <cellStyle name="SAPBEXexcBad9 3 2 6" xfId="13396"/>
    <cellStyle name="SAPBEXexcBad9 3 2 6 2" xfId="34272"/>
    <cellStyle name="SAPBEXexcBad9 3 2 7" xfId="25534"/>
    <cellStyle name="SAPBEXexcBad9 3 3" xfId="8319"/>
    <cellStyle name="SAPBEXexcBad9 3 3 2" xfId="23008"/>
    <cellStyle name="SAPBEXexcBad9 3 3 2 2" xfId="43881"/>
    <cellStyle name="SAPBEXexcBad9 3 3 3" xfId="21226"/>
    <cellStyle name="SAPBEXexcBad9 3 3 3 2" xfId="42101"/>
    <cellStyle name="SAPBEXexcBad9 3 3 4" xfId="21867"/>
    <cellStyle name="SAPBEXexcBad9 3 3 4 2" xfId="42742"/>
    <cellStyle name="SAPBEXexcBad9 3 3 5" xfId="17324"/>
    <cellStyle name="SAPBEXexcBad9 3 3 5 2" xfId="38200"/>
    <cellStyle name="SAPBEXexcBad9 3 3 6" xfId="29462"/>
    <cellStyle name="SAPBEXexcBad9 3 4" xfId="10203"/>
    <cellStyle name="SAPBEXexcBad9 3 4 2" xfId="23488"/>
    <cellStyle name="SAPBEXexcBad9 3 4 2 2" xfId="44360"/>
    <cellStyle name="SAPBEXexcBad9 3 4 3" xfId="23440"/>
    <cellStyle name="SAPBEXexcBad9 3 4 3 2" xfId="44312"/>
    <cellStyle name="SAPBEXexcBad9 3 4 4" xfId="21317"/>
    <cellStyle name="SAPBEXexcBad9 3 4 4 2" xfId="42192"/>
    <cellStyle name="SAPBEXexcBad9 3 4 5" xfId="18974"/>
    <cellStyle name="SAPBEXexcBad9 3 4 5 2" xfId="39850"/>
    <cellStyle name="SAPBEXexcBad9 3 4 6" xfId="31114"/>
    <cellStyle name="SAPBEXexcBad9 3 5" xfId="21486"/>
    <cellStyle name="SAPBEXexcBad9 3 5 2" xfId="42361"/>
    <cellStyle name="SAPBEXexcBad9 3 6" xfId="24075"/>
    <cellStyle name="SAPBEXexcBad9 3 6 2" xfId="44947"/>
    <cellStyle name="SAPBEXexcBad9 3 7" xfId="23760"/>
    <cellStyle name="SAPBEXexcBad9 3 7 2" xfId="44632"/>
    <cellStyle name="SAPBEXexcBad9 3 8" xfId="12251"/>
    <cellStyle name="SAPBEXexcBad9 3 8 2" xfId="33140"/>
    <cellStyle name="SAPBEXexcBad9 3 9" xfId="24363"/>
    <cellStyle name="SAPBEXexcBad9 4" xfId="2735"/>
    <cellStyle name="SAPBEXexcBad9 4 2" xfId="4352"/>
    <cellStyle name="SAPBEXexcBad9 4 2 2" xfId="6206"/>
    <cellStyle name="SAPBEXexcBad9 4 2 2 2" xfId="22511"/>
    <cellStyle name="SAPBEXexcBad9 4 2 2 2 2" xfId="43386"/>
    <cellStyle name="SAPBEXexcBad9 4 2 2 3" xfId="21039"/>
    <cellStyle name="SAPBEXexcBad9 4 2 2 3 2" xfId="41914"/>
    <cellStyle name="SAPBEXexcBad9 4 2 2 4" xfId="23824"/>
    <cellStyle name="SAPBEXexcBad9 4 2 2 4 2" xfId="44696"/>
    <cellStyle name="SAPBEXexcBad9 4 2 2 5" xfId="15215"/>
    <cellStyle name="SAPBEXexcBad9 4 2 2 5 2" xfId="36091"/>
    <cellStyle name="SAPBEXexcBad9 4 2 2 6" xfId="27353"/>
    <cellStyle name="SAPBEXexcBad9 4 2 3" xfId="21967"/>
    <cellStyle name="SAPBEXexcBad9 4 2 3 2" xfId="42842"/>
    <cellStyle name="SAPBEXexcBad9 4 2 4" xfId="24022"/>
    <cellStyle name="SAPBEXexcBad9 4 2 4 2" xfId="44894"/>
    <cellStyle name="SAPBEXexcBad9 4 2 5" xfId="22661"/>
    <cellStyle name="SAPBEXexcBad9 4 2 5 2" xfId="43536"/>
    <cellStyle name="SAPBEXexcBad9 4 2 6" xfId="13397"/>
    <cellStyle name="SAPBEXexcBad9 4 2 6 2" xfId="34273"/>
    <cellStyle name="SAPBEXexcBad9 4 2 7" xfId="25535"/>
    <cellStyle name="SAPBEXexcBad9 4 3" xfId="8320"/>
    <cellStyle name="SAPBEXexcBad9 4 3 2" xfId="23009"/>
    <cellStyle name="SAPBEXexcBad9 4 3 2 2" xfId="43882"/>
    <cellStyle name="SAPBEXexcBad9 4 3 3" xfId="21887"/>
    <cellStyle name="SAPBEXexcBad9 4 3 3 2" xfId="42762"/>
    <cellStyle name="SAPBEXexcBad9 4 3 4" xfId="21078"/>
    <cellStyle name="SAPBEXexcBad9 4 3 4 2" xfId="41953"/>
    <cellStyle name="SAPBEXexcBad9 4 3 5" xfId="17325"/>
    <cellStyle name="SAPBEXexcBad9 4 3 5 2" xfId="38201"/>
    <cellStyle name="SAPBEXexcBad9 4 3 6" xfId="29463"/>
    <cellStyle name="SAPBEXexcBad9 4 4" xfId="10204"/>
    <cellStyle name="SAPBEXexcBad9 4 4 2" xfId="23489"/>
    <cellStyle name="SAPBEXexcBad9 4 4 2 2" xfId="44361"/>
    <cellStyle name="SAPBEXexcBad9 4 4 3" xfId="23659"/>
    <cellStyle name="SAPBEXexcBad9 4 4 3 2" xfId="44531"/>
    <cellStyle name="SAPBEXexcBad9 4 4 4" xfId="20985"/>
    <cellStyle name="SAPBEXexcBad9 4 4 4 2" xfId="41860"/>
    <cellStyle name="SAPBEXexcBad9 4 4 5" xfId="18975"/>
    <cellStyle name="SAPBEXexcBad9 4 4 5 2" xfId="39851"/>
    <cellStyle name="SAPBEXexcBad9 4 4 6" xfId="31115"/>
    <cellStyle name="SAPBEXexcBad9 4 5" xfId="21487"/>
    <cellStyle name="SAPBEXexcBad9 4 5 2" xfId="42362"/>
    <cellStyle name="SAPBEXexcBad9 4 6" xfId="20851"/>
    <cellStyle name="SAPBEXexcBad9 4 6 2" xfId="41727"/>
    <cellStyle name="SAPBEXexcBad9 4 7" xfId="22381"/>
    <cellStyle name="SAPBEXexcBad9 4 7 2" xfId="43256"/>
    <cellStyle name="SAPBEXexcBad9 4 8" xfId="12252"/>
    <cellStyle name="SAPBEXexcBad9 4 8 2" xfId="33141"/>
    <cellStyle name="SAPBEXexcBad9 4 9" xfId="24364"/>
    <cellStyle name="SAPBEXexcBad9 5" xfId="2736"/>
    <cellStyle name="SAPBEXexcBad9 5 2" xfId="4353"/>
    <cellStyle name="SAPBEXexcBad9 5 2 2" xfId="6207"/>
    <cellStyle name="SAPBEXexcBad9 5 2 2 2" xfId="22512"/>
    <cellStyle name="SAPBEXexcBad9 5 2 2 2 2" xfId="43387"/>
    <cellStyle name="SAPBEXexcBad9 5 2 2 3" xfId="21106"/>
    <cellStyle name="SAPBEXexcBad9 5 2 2 3 2" xfId="41981"/>
    <cellStyle name="SAPBEXexcBad9 5 2 2 4" xfId="21727"/>
    <cellStyle name="SAPBEXexcBad9 5 2 2 4 2" xfId="42602"/>
    <cellStyle name="SAPBEXexcBad9 5 2 2 5" xfId="15216"/>
    <cellStyle name="SAPBEXexcBad9 5 2 2 5 2" xfId="36092"/>
    <cellStyle name="SAPBEXexcBad9 5 2 2 6" xfId="27354"/>
    <cellStyle name="SAPBEXexcBad9 5 2 3" xfId="21968"/>
    <cellStyle name="SAPBEXexcBad9 5 2 3 2" xfId="42843"/>
    <cellStyle name="SAPBEXexcBad9 5 2 4" xfId="23255"/>
    <cellStyle name="SAPBEXexcBad9 5 2 4 2" xfId="44128"/>
    <cellStyle name="SAPBEXexcBad9 5 2 5" xfId="21591"/>
    <cellStyle name="SAPBEXexcBad9 5 2 5 2" xfId="42466"/>
    <cellStyle name="SAPBEXexcBad9 5 2 6" xfId="13398"/>
    <cellStyle name="SAPBEXexcBad9 5 2 6 2" xfId="34274"/>
    <cellStyle name="SAPBEXexcBad9 5 2 7" xfId="25536"/>
    <cellStyle name="SAPBEXexcBad9 5 3" xfId="8321"/>
    <cellStyle name="SAPBEXexcBad9 5 3 2" xfId="23010"/>
    <cellStyle name="SAPBEXexcBad9 5 3 2 2" xfId="43883"/>
    <cellStyle name="SAPBEXexcBad9 5 3 3" xfId="23340"/>
    <cellStyle name="SAPBEXexcBad9 5 3 3 2" xfId="44212"/>
    <cellStyle name="SAPBEXexcBad9 5 3 4" xfId="21013"/>
    <cellStyle name="SAPBEXexcBad9 5 3 4 2" xfId="41888"/>
    <cellStyle name="SAPBEXexcBad9 5 3 5" xfId="17326"/>
    <cellStyle name="SAPBEXexcBad9 5 3 5 2" xfId="38202"/>
    <cellStyle name="SAPBEXexcBad9 5 3 6" xfId="29464"/>
    <cellStyle name="SAPBEXexcBad9 5 4" xfId="10205"/>
    <cellStyle name="SAPBEXexcBad9 5 4 2" xfId="23490"/>
    <cellStyle name="SAPBEXexcBad9 5 4 2 2" xfId="44362"/>
    <cellStyle name="SAPBEXexcBad9 5 4 3" xfId="23808"/>
    <cellStyle name="SAPBEXexcBad9 5 4 3 2" xfId="44680"/>
    <cellStyle name="SAPBEXexcBad9 5 4 4" xfId="21194"/>
    <cellStyle name="SAPBEXexcBad9 5 4 4 2" xfId="42069"/>
    <cellStyle name="SAPBEXexcBad9 5 4 5" xfId="18976"/>
    <cellStyle name="SAPBEXexcBad9 5 4 5 2" xfId="39852"/>
    <cellStyle name="SAPBEXexcBad9 5 4 6" xfId="31116"/>
    <cellStyle name="SAPBEXexcBad9 5 5" xfId="21488"/>
    <cellStyle name="SAPBEXexcBad9 5 5 2" xfId="42363"/>
    <cellStyle name="SAPBEXexcBad9 5 6" xfId="21270"/>
    <cellStyle name="SAPBEXexcBad9 5 6 2" xfId="42145"/>
    <cellStyle name="SAPBEXexcBad9 5 7" xfId="23388"/>
    <cellStyle name="SAPBEXexcBad9 5 7 2" xfId="44260"/>
    <cellStyle name="SAPBEXexcBad9 5 8" xfId="12253"/>
    <cellStyle name="SAPBEXexcBad9 5 8 2" xfId="33142"/>
    <cellStyle name="SAPBEXexcBad9 5 9" xfId="24365"/>
    <cellStyle name="SAPBEXexcBad9 6" xfId="3812"/>
    <cellStyle name="SAPBEXexcBad9 6 2" xfId="6041"/>
    <cellStyle name="SAPBEXexcBad9 6 2 2" xfId="22400"/>
    <cellStyle name="SAPBEXexcBad9 6 2 2 2" xfId="43275"/>
    <cellStyle name="SAPBEXexcBad9 6 2 3" xfId="24097"/>
    <cellStyle name="SAPBEXexcBad9 6 2 3 2" xfId="44968"/>
    <cellStyle name="SAPBEXexcBad9 6 2 4" xfId="23922"/>
    <cellStyle name="SAPBEXexcBad9 6 2 4 2" xfId="44794"/>
    <cellStyle name="SAPBEXexcBad9 6 2 5" xfId="15050"/>
    <cellStyle name="SAPBEXexcBad9 6 2 5 2" xfId="35926"/>
    <cellStyle name="SAPBEXexcBad9 6 2 6" xfId="27188"/>
    <cellStyle name="SAPBEXexcBad9 6 3" xfId="21786"/>
    <cellStyle name="SAPBEXexcBad9 6 3 2" xfId="42661"/>
    <cellStyle name="SAPBEXexcBad9 6 4" xfId="23380"/>
    <cellStyle name="SAPBEXexcBad9 6 4 2" xfId="44252"/>
    <cellStyle name="SAPBEXexcBad9 6 5" xfId="23904"/>
    <cellStyle name="SAPBEXexcBad9 6 5 2" xfId="44776"/>
    <cellStyle name="SAPBEXexcBad9 6 6" xfId="13232"/>
    <cellStyle name="SAPBEXexcBad9 6 6 2" xfId="34108"/>
    <cellStyle name="SAPBEXexcBad9 6 7" xfId="25370"/>
    <cellStyle name="SAPBEXexcBad9 7" xfId="8317"/>
    <cellStyle name="SAPBEXexcBad9 7 2" xfId="23006"/>
    <cellStyle name="SAPBEXexcBad9 7 2 2" xfId="43879"/>
    <cellStyle name="SAPBEXexcBad9 7 3" xfId="23913"/>
    <cellStyle name="SAPBEXexcBad9 7 3 2" xfId="44785"/>
    <cellStyle name="SAPBEXexcBad9 7 4" xfId="22883"/>
    <cellStyle name="SAPBEXexcBad9 7 4 2" xfId="43757"/>
    <cellStyle name="SAPBEXexcBad9 7 5" xfId="17322"/>
    <cellStyle name="SAPBEXexcBad9 7 5 2" xfId="38198"/>
    <cellStyle name="SAPBEXexcBad9 7 6" xfId="29460"/>
    <cellStyle name="SAPBEXexcBad9 8" xfId="10201"/>
    <cellStyle name="SAPBEXexcBad9 8 2" xfId="23486"/>
    <cellStyle name="SAPBEXexcBad9 8 2 2" xfId="44358"/>
    <cellStyle name="SAPBEXexcBad9 8 3" xfId="21632"/>
    <cellStyle name="SAPBEXexcBad9 8 3 2" xfId="42507"/>
    <cellStyle name="SAPBEXexcBad9 8 4" xfId="22640"/>
    <cellStyle name="SAPBEXexcBad9 8 4 2" xfId="43515"/>
    <cellStyle name="SAPBEXexcBad9 8 5" xfId="18972"/>
    <cellStyle name="SAPBEXexcBad9 8 5 2" xfId="39848"/>
    <cellStyle name="SAPBEXexcBad9 8 6" xfId="31112"/>
    <cellStyle name="SAPBEXexcBad9 9" xfId="20887"/>
    <cellStyle name="SAPBEXexcBad9 9 2" xfId="41762"/>
    <cellStyle name="SAPBEXexcCritical4" xfId="1147"/>
    <cellStyle name="SAPBEXexcCritical4 10" xfId="23205"/>
    <cellStyle name="SAPBEXexcCritical4 10 2" xfId="44078"/>
    <cellStyle name="SAPBEXexcCritical4 11" xfId="23977"/>
    <cellStyle name="SAPBEXexcCritical4 11 2" xfId="44849"/>
    <cellStyle name="SAPBEXexcCritical4 12" xfId="12124"/>
    <cellStyle name="SAPBEXexcCritical4 12 2" xfId="33024"/>
    <cellStyle name="SAPBEXexcCritical4 13" xfId="24159"/>
    <cellStyle name="SAPBEXexcCritical4 13 2" xfId="45029"/>
    <cellStyle name="SAPBEXexcCritical4 14" xfId="24254"/>
    <cellStyle name="SAPBEXexcCritical4 14 2" xfId="45115"/>
    <cellStyle name="SAPBEXexcCritical4 2" xfId="2737"/>
    <cellStyle name="SAPBEXexcCritical4 2 10" xfId="24366"/>
    <cellStyle name="SAPBEXexcCritical4 2 2" xfId="4354"/>
    <cellStyle name="SAPBEXexcCritical4 2 2 2" xfId="6208"/>
    <cellStyle name="SAPBEXexcCritical4 2 2 2 2" xfId="22513"/>
    <cellStyle name="SAPBEXexcCritical4 2 2 2 2 2" xfId="43388"/>
    <cellStyle name="SAPBEXexcCritical4 2 2 2 3" xfId="22630"/>
    <cellStyle name="SAPBEXexcCritical4 2 2 2 3 2" xfId="43505"/>
    <cellStyle name="SAPBEXexcCritical4 2 2 2 4" xfId="21817"/>
    <cellStyle name="SAPBEXexcCritical4 2 2 2 4 2" xfId="42692"/>
    <cellStyle name="SAPBEXexcCritical4 2 2 2 5" xfId="15217"/>
    <cellStyle name="SAPBEXexcCritical4 2 2 2 5 2" xfId="36093"/>
    <cellStyle name="SAPBEXexcCritical4 2 2 2 6" xfId="27355"/>
    <cellStyle name="SAPBEXexcCritical4 2 2 3" xfId="21969"/>
    <cellStyle name="SAPBEXexcCritical4 2 2 3 2" xfId="42844"/>
    <cellStyle name="SAPBEXexcCritical4 2 2 4" xfId="23986"/>
    <cellStyle name="SAPBEXexcCritical4 2 2 4 2" xfId="44858"/>
    <cellStyle name="SAPBEXexcCritical4 2 2 5" xfId="23263"/>
    <cellStyle name="SAPBEXexcCritical4 2 2 5 2" xfId="44136"/>
    <cellStyle name="SAPBEXexcCritical4 2 2 6" xfId="13399"/>
    <cellStyle name="SAPBEXexcCritical4 2 2 6 2" xfId="34275"/>
    <cellStyle name="SAPBEXexcCritical4 2 2 7" xfId="25537"/>
    <cellStyle name="SAPBEXexcCritical4 2 3" xfId="8323"/>
    <cellStyle name="SAPBEXexcCritical4 2 3 2" xfId="23012"/>
    <cellStyle name="SAPBEXexcCritical4 2 3 2 2" xfId="43885"/>
    <cellStyle name="SAPBEXexcCritical4 2 3 3" xfId="21222"/>
    <cellStyle name="SAPBEXexcCritical4 2 3 3 2" xfId="42097"/>
    <cellStyle name="SAPBEXexcCritical4 2 3 4" xfId="20945"/>
    <cellStyle name="SAPBEXexcCritical4 2 3 4 2" xfId="41820"/>
    <cellStyle name="SAPBEXexcCritical4 2 3 5" xfId="17328"/>
    <cellStyle name="SAPBEXexcCritical4 2 3 5 2" xfId="38204"/>
    <cellStyle name="SAPBEXexcCritical4 2 3 6" xfId="29466"/>
    <cellStyle name="SAPBEXexcCritical4 2 4" xfId="10207"/>
    <cellStyle name="SAPBEXexcCritical4 2 4 2" xfId="23492"/>
    <cellStyle name="SAPBEXexcCritical4 2 4 2 2" xfId="44364"/>
    <cellStyle name="SAPBEXexcCritical4 2 4 3" xfId="23688"/>
    <cellStyle name="SAPBEXexcCritical4 2 4 3 2" xfId="44560"/>
    <cellStyle name="SAPBEXexcCritical4 2 4 4" xfId="23379"/>
    <cellStyle name="SAPBEXexcCritical4 2 4 4 2" xfId="44251"/>
    <cellStyle name="SAPBEXexcCritical4 2 4 5" xfId="18978"/>
    <cellStyle name="SAPBEXexcCritical4 2 4 5 2" xfId="39854"/>
    <cellStyle name="SAPBEXexcCritical4 2 4 6" xfId="31118"/>
    <cellStyle name="SAPBEXexcCritical4 2 5" xfId="20890"/>
    <cellStyle name="SAPBEXexcCritical4 2 5 2" xfId="41765"/>
    <cellStyle name="SAPBEXexcCritical4 2 6" xfId="21059"/>
    <cellStyle name="SAPBEXexcCritical4 2 6 2" xfId="41934"/>
    <cellStyle name="SAPBEXexcCritical4 2 7" xfId="23874"/>
    <cellStyle name="SAPBEXexcCritical4 2 7 2" xfId="44746"/>
    <cellStyle name="SAPBEXexcCritical4 2 8" xfId="12125"/>
    <cellStyle name="SAPBEXexcCritical4 2 8 2" xfId="33025"/>
    <cellStyle name="SAPBEXexcCritical4 2 9" xfId="24190"/>
    <cellStyle name="SAPBEXexcCritical4 2 9 2" xfId="45058"/>
    <cellStyle name="SAPBEXexcCritical4 3" xfId="2738"/>
    <cellStyle name="SAPBEXexcCritical4 3 2" xfId="4355"/>
    <cellStyle name="SAPBEXexcCritical4 3 2 2" xfId="6209"/>
    <cellStyle name="SAPBEXexcCritical4 3 2 2 2" xfId="22514"/>
    <cellStyle name="SAPBEXexcCritical4 3 2 2 2 2" xfId="43389"/>
    <cellStyle name="SAPBEXexcCritical4 3 2 2 3" xfId="22179"/>
    <cellStyle name="SAPBEXexcCritical4 3 2 2 3 2" xfId="43054"/>
    <cellStyle name="SAPBEXexcCritical4 3 2 2 4" xfId="23640"/>
    <cellStyle name="SAPBEXexcCritical4 3 2 2 4 2" xfId="44512"/>
    <cellStyle name="SAPBEXexcCritical4 3 2 2 5" xfId="15218"/>
    <cellStyle name="SAPBEXexcCritical4 3 2 2 5 2" xfId="36094"/>
    <cellStyle name="SAPBEXexcCritical4 3 2 2 6" xfId="27356"/>
    <cellStyle name="SAPBEXexcCritical4 3 2 3" xfId="21970"/>
    <cellStyle name="SAPBEXexcCritical4 3 2 3 2" xfId="42845"/>
    <cellStyle name="SAPBEXexcCritical4 3 2 4" xfId="20961"/>
    <cellStyle name="SAPBEXexcCritical4 3 2 4 2" xfId="41836"/>
    <cellStyle name="SAPBEXexcCritical4 3 2 5" xfId="23356"/>
    <cellStyle name="SAPBEXexcCritical4 3 2 5 2" xfId="44228"/>
    <cellStyle name="SAPBEXexcCritical4 3 2 6" xfId="13400"/>
    <cellStyle name="SAPBEXexcCritical4 3 2 6 2" xfId="34276"/>
    <cellStyle name="SAPBEXexcCritical4 3 2 7" xfId="25538"/>
    <cellStyle name="SAPBEXexcCritical4 3 3" xfId="8324"/>
    <cellStyle name="SAPBEXexcCritical4 3 3 2" xfId="23013"/>
    <cellStyle name="SAPBEXexcCritical4 3 3 2 2" xfId="43886"/>
    <cellStyle name="SAPBEXexcCritical4 3 3 3" xfId="21771"/>
    <cellStyle name="SAPBEXexcCritical4 3 3 3 2" xfId="42646"/>
    <cellStyle name="SAPBEXexcCritical4 3 3 4" xfId="22894"/>
    <cellStyle name="SAPBEXexcCritical4 3 3 4 2" xfId="43768"/>
    <cellStyle name="SAPBEXexcCritical4 3 3 5" xfId="17329"/>
    <cellStyle name="SAPBEXexcCritical4 3 3 5 2" xfId="38205"/>
    <cellStyle name="SAPBEXexcCritical4 3 3 6" xfId="29467"/>
    <cellStyle name="SAPBEXexcCritical4 3 4" xfId="10208"/>
    <cellStyle name="SAPBEXexcCritical4 3 4 2" xfId="23493"/>
    <cellStyle name="SAPBEXexcCritical4 3 4 2 2" xfId="44365"/>
    <cellStyle name="SAPBEXexcCritical4 3 4 3" xfId="23848"/>
    <cellStyle name="SAPBEXexcCritical4 3 4 3 2" xfId="44720"/>
    <cellStyle name="SAPBEXexcCritical4 3 4 4" xfId="21170"/>
    <cellStyle name="SAPBEXexcCritical4 3 4 4 2" xfId="42045"/>
    <cellStyle name="SAPBEXexcCritical4 3 4 5" xfId="18979"/>
    <cellStyle name="SAPBEXexcCritical4 3 4 5 2" xfId="39855"/>
    <cellStyle name="SAPBEXexcCritical4 3 4 6" xfId="31119"/>
    <cellStyle name="SAPBEXexcCritical4 3 5" xfId="21489"/>
    <cellStyle name="SAPBEXexcCritical4 3 5 2" xfId="42364"/>
    <cellStyle name="SAPBEXexcCritical4 3 6" xfId="21142"/>
    <cellStyle name="SAPBEXexcCritical4 3 6 2" xfId="42017"/>
    <cellStyle name="SAPBEXexcCritical4 3 7" xfId="22193"/>
    <cellStyle name="SAPBEXexcCritical4 3 7 2" xfId="43068"/>
    <cellStyle name="SAPBEXexcCritical4 3 8" xfId="12254"/>
    <cellStyle name="SAPBEXexcCritical4 3 8 2" xfId="33143"/>
    <cellStyle name="SAPBEXexcCritical4 3 9" xfId="24367"/>
    <cellStyle name="SAPBEXexcCritical4 4" xfId="2739"/>
    <cellStyle name="SAPBEXexcCritical4 4 2" xfId="4356"/>
    <cellStyle name="SAPBEXexcCritical4 4 2 2" xfId="6210"/>
    <cellStyle name="SAPBEXexcCritical4 4 2 2 2" xfId="22515"/>
    <cellStyle name="SAPBEXexcCritical4 4 2 2 2 2" xfId="43390"/>
    <cellStyle name="SAPBEXexcCritical4 4 2 2 3" xfId="23424"/>
    <cellStyle name="SAPBEXexcCritical4 4 2 2 3 2" xfId="44296"/>
    <cellStyle name="SAPBEXexcCritical4 4 2 2 4" xfId="20994"/>
    <cellStyle name="SAPBEXexcCritical4 4 2 2 4 2" xfId="41869"/>
    <cellStyle name="SAPBEXexcCritical4 4 2 2 5" xfId="15219"/>
    <cellStyle name="SAPBEXexcCritical4 4 2 2 5 2" xfId="36095"/>
    <cellStyle name="SAPBEXexcCritical4 4 2 2 6" xfId="27357"/>
    <cellStyle name="SAPBEXexcCritical4 4 2 3" xfId="21971"/>
    <cellStyle name="SAPBEXexcCritical4 4 2 3 2" xfId="42846"/>
    <cellStyle name="SAPBEXexcCritical4 4 2 4" xfId="23648"/>
    <cellStyle name="SAPBEXexcCritical4 4 2 4 2" xfId="44520"/>
    <cellStyle name="SAPBEXexcCritical4 4 2 5" xfId="22331"/>
    <cellStyle name="SAPBEXexcCritical4 4 2 5 2" xfId="43206"/>
    <cellStyle name="SAPBEXexcCritical4 4 2 6" xfId="13401"/>
    <cellStyle name="SAPBEXexcCritical4 4 2 6 2" xfId="34277"/>
    <cellStyle name="SAPBEXexcCritical4 4 2 7" xfId="25539"/>
    <cellStyle name="SAPBEXexcCritical4 4 3" xfId="8325"/>
    <cellStyle name="SAPBEXexcCritical4 4 3 2" xfId="23014"/>
    <cellStyle name="SAPBEXexcCritical4 4 3 2 2" xfId="43887"/>
    <cellStyle name="SAPBEXexcCritical4 4 3 3" xfId="22139"/>
    <cellStyle name="SAPBEXexcCritical4 4 3 3 2" xfId="43014"/>
    <cellStyle name="SAPBEXexcCritical4 4 3 4" xfId="23281"/>
    <cellStyle name="SAPBEXexcCritical4 4 3 4 2" xfId="44154"/>
    <cellStyle name="SAPBEXexcCritical4 4 3 5" xfId="17330"/>
    <cellStyle name="SAPBEXexcCritical4 4 3 5 2" xfId="38206"/>
    <cellStyle name="SAPBEXexcCritical4 4 3 6" xfId="29468"/>
    <cellStyle name="SAPBEXexcCritical4 4 4" xfId="10209"/>
    <cellStyle name="SAPBEXexcCritical4 4 4 2" xfId="23494"/>
    <cellStyle name="SAPBEXexcCritical4 4 4 2 2" xfId="44366"/>
    <cellStyle name="SAPBEXexcCritical4 4 4 3" xfId="22717"/>
    <cellStyle name="SAPBEXexcCritical4 4 4 3 2" xfId="43592"/>
    <cellStyle name="SAPBEXexcCritical4 4 4 4" xfId="24042"/>
    <cellStyle name="SAPBEXexcCritical4 4 4 4 2" xfId="44914"/>
    <cellStyle name="SAPBEXexcCritical4 4 4 5" xfId="18980"/>
    <cellStyle name="SAPBEXexcCritical4 4 4 5 2" xfId="39856"/>
    <cellStyle name="SAPBEXexcCritical4 4 4 6" xfId="31120"/>
    <cellStyle name="SAPBEXexcCritical4 4 5" xfId="21490"/>
    <cellStyle name="SAPBEXexcCritical4 4 5 2" xfId="42365"/>
    <cellStyle name="SAPBEXexcCritical4 4 6" xfId="22173"/>
    <cellStyle name="SAPBEXexcCritical4 4 6 2" xfId="43048"/>
    <cellStyle name="SAPBEXexcCritical4 4 7" xfId="23170"/>
    <cellStyle name="SAPBEXexcCritical4 4 7 2" xfId="44043"/>
    <cellStyle name="SAPBEXexcCritical4 4 8" xfId="12255"/>
    <cellStyle name="SAPBEXexcCritical4 4 8 2" xfId="33144"/>
    <cellStyle name="SAPBEXexcCritical4 4 9" xfId="24368"/>
    <cellStyle name="SAPBEXexcCritical4 5" xfId="2740"/>
    <cellStyle name="SAPBEXexcCritical4 5 2" xfId="4357"/>
    <cellStyle name="SAPBEXexcCritical4 5 2 2" xfId="6211"/>
    <cellStyle name="SAPBEXexcCritical4 5 2 2 2" xfId="22516"/>
    <cellStyle name="SAPBEXexcCritical4 5 2 2 2 2" xfId="43391"/>
    <cellStyle name="SAPBEXexcCritical4 5 2 2 3" xfId="24094"/>
    <cellStyle name="SAPBEXexcCritical4 5 2 2 3 2" xfId="44965"/>
    <cellStyle name="SAPBEXexcCritical4 5 2 2 4" xfId="21635"/>
    <cellStyle name="SAPBEXexcCritical4 5 2 2 4 2" xfId="42510"/>
    <cellStyle name="SAPBEXexcCritical4 5 2 2 5" xfId="15220"/>
    <cellStyle name="SAPBEXexcCritical4 5 2 2 5 2" xfId="36096"/>
    <cellStyle name="SAPBEXexcCritical4 5 2 2 6" xfId="27358"/>
    <cellStyle name="SAPBEXexcCritical4 5 2 3" xfId="21972"/>
    <cellStyle name="SAPBEXexcCritical4 5 2 3 2" xfId="42847"/>
    <cellStyle name="SAPBEXexcCritical4 5 2 4" xfId="21333"/>
    <cellStyle name="SAPBEXexcCritical4 5 2 4 2" xfId="42208"/>
    <cellStyle name="SAPBEXexcCritical4 5 2 5" xfId="22747"/>
    <cellStyle name="SAPBEXexcCritical4 5 2 5 2" xfId="43622"/>
    <cellStyle name="SAPBEXexcCritical4 5 2 6" xfId="13402"/>
    <cellStyle name="SAPBEXexcCritical4 5 2 6 2" xfId="34278"/>
    <cellStyle name="SAPBEXexcCritical4 5 2 7" xfId="25540"/>
    <cellStyle name="SAPBEXexcCritical4 5 3" xfId="8326"/>
    <cellStyle name="SAPBEXexcCritical4 5 3 2" xfId="23015"/>
    <cellStyle name="SAPBEXexcCritical4 5 3 2 2" xfId="43888"/>
    <cellStyle name="SAPBEXexcCritical4 5 3 3" xfId="22847"/>
    <cellStyle name="SAPBEXexcCritical4 5 3 3 2" xfId="43722"/>
    <cellStyle name="SAPBEXexcCritical4 5 3 4" xfId="21598"/>
    <cellStyle name="SAPBEXexcCritical4 5 3 4 2" xfId="42473"/>
    <cellStyle name="SAPBEXexcCritical4 5 3 5" xfId="17331"/>
    <cellStyle name="SAPBEXexcCritical4 5 3 5 2" xfId="38207"/>
    <cellStyle name="SAPBEXexcCritical4 5 3 6" xfId="29469"/>
    <cellStyle name="SAPBEXexcCritical4 5 4" xfId="10210"/>
    <cellStyle name="SAPBEXexcCritical4 5 4 2" xfId="23495"/>
    <cellStyle name="SAPBEXexcCritical4 5 4 2 2" xfId="44367"/>
    <cellStyle name="SAPBEXexcCritical4 5 4 3" xfId="21756"/>
    <cellStyle name="SAPBEXexcCritical4 5 4 3 2" xfId="42631"/>
    <cellStyle name="SAPBEXexcCritical4 5 4 4" xfId="23716"/>
    <cellStyle name="SAPBEXexcCritical4 5 4 4 2" xfId="44588"/>
    <cellStyle name="SAPBEXexcCritical4 5 4 5" xfId="18981"/>
    <cellStyle name="SAPBEXexcCritical4 5 4 5 2" xfId="39857"/>
    <cellStyle name="SAPBEXexcCritical4 5 4 6" xfId="31121"/>
    <cellStyle name="SAPBEXexcCritical4 5 5" xfId="21491"/>
    <cellStyle name="SAPBEXexcCritical4 5 5 2" xfId="42366"/>
    <cellStyle name="SAPBEXexcCritical4 5 6" xfId="23164"/>
    <cellStyle name="SAPBEXexcCritical4 5 6 2" xfId="44037"/>
    <cellStyle name="SAPBEXexcCritical4 5 7" xfId="21007"/>
    <cellStyle name="SAPBEXexcCritical4 5 7 2" xfId="41882"/>
    <cellStyle name="SAPBEXexcCritical4 5 8" xfId="12256"/>
    <cellStyle name="SAPBEXexcCritical4 5 8 2" xfId="33145"/>
    <cellStyle name="SAPBEXexcCritical4 5 9" xfId="24369"/>
    <cellStyle name="SAPBEXexcCritical4 6" xfId="3813"/>
    <cellStyle name="SAPBEXexcCritical4 6 2" xfId="6042"/>
    <cellStyle name="SAPBEXexcCritical4 6 2 2" xfId="22401"/>
    <cellStyle name="SAPBEXexcCritical4 6 2 2 2" xfId="43276"/>
    <cellStyle name="SAPBEXexcCritical4 6 2 3" xfId="23932"/>
    <cellStyle name="SAPBEXexcCritical4 6 2 3 2" xfId="44804"/>
    <cellStyle name="SAPBEXexcCritical4 6 2 4" xfId="22940"/>
    <cellStyle name="SAPBEXexcCritical4 6 2 4 2" xfId="43814"/>
    <cellStyle name="SAPBEXexcCritical4 6 2 5" xfId="15051"/>
    <cellStyle name="SAPBEXexcCritical4 6 2 5 2" xfId="35927"/>
    <cellStyle name="SAPBEXexcCritical4 6 2 6" xfId="27189"/>
    <cellStyle name="SAPBEXexcCritical4 6 3" xfId="21787"/>
    <cellStyle name="SAPBEXexcCritical4 6 3 2" xfId="42662"/>
    <cellStyle name="SAPBEXexcCritical4 6 4" xfId="21330"/>
    <cellStyle name="SAPBEXexcCritical4 6 4 2" xfId="42205"/>
    <cellStyle name="SAPBEXexcCritical4 6 5" xfId="22828"/>
    <cellStyle name="SAPBEXexcCritical4 6 5 2" xfId="43703"/>
    <cellStyle name="SAPBEXexcCritical4 6 6" xfId="13233"/>
    <cellStyle name="SAPBEXexcCritical4 6 6 2" xfId="34109"/>
    <cellStyle name="SAPBEXexcCritical4 6 7" xfId="25371"/>
    <cellStyle name="SAPBEXexcCritical4 7" xfId="8322"/>
    <cellStyle name="SAPBEXexcCritical4 7 2" xfId="23011"/>
    <cellStyle name="SAPBEXexcCritical4 7 2 2" xfId="43884"/>
    <cellStyle name="SAPBEXexcCritical4 7 3" xfId="22810"/>
    <cellStyle name="SAPBEXexcCritical4 7 3 2" xfId="43685"/>
    <cellStyle name="SAPBEXexcCritical4 7 4" xfId="20853"/>
    <cellStyle name="SAPBEXexcCritical4 7 4 2" xfId="41729"/>
    <cellStyle name="SAPBEXexcCritical4 7 5" xfId="17327"/>
    <cellStyle name="SAPBEXexcCritical4 7 5 2" xfId="38203"/>
    <cellStyle name="SAPBEXexcCritical4 7 6" xfId="29465"/>
    <cellStyle name="SAPBEXexcCritical4 8" xfId="10206"/>
    <cellStyle name="SAPBEXexcCritical4 8 2" xfId="23491"/>
    <cellStyle name="SAPBEXexcCritical4 8 2 2" xfId="44363"/>
    <cellStyle name="SAPBEXexcCritical4 8 3" xfId="21669"/>
    <cellStyle name="SAPBEXexcCritical4 8 3 2" xfId="42544"/>
    <cellStyle name="SAPBEXexcCritical4 8 4" xfId="24007"/>
    <cellStyle name="SAPBEXexcCritical4 8 4 2" xfId="44879"/>
    <cellStyle name="SAPBEXexcCritical4 8 5" xfId="18977"/>
    <cellStyle name="SAPBEXexcCritical4 8 5 2" xfId="39853"/>
    <cellStyle name="SAPBEXexcCritical4 8 6" xfId="31117"/>
    <cellStyle name="SAPBEXexcCritical4 9" xfId="20889"/>
    <cellStyle name="SAPBEXexcCritical4 9 2" xfId="41764"/>
    <cellStyle name="SAPBEXexcCritical5" xfId="1148"/>
    <cellStyle name="SAPBEXexcCritical5 10" xfId="23910"/>
    <cellStyle name="SAPBEXexcCritical5 10 2" xfId="44782"/>
    <cellStyle name="SAPBEXexcCritical5 11" xfId="21064"/>
    <cellStyle name="SAPBEXexcCritical5 11 2" xfId="41939"/>
    <cellStyle name="SAPBEXexcCritical5 12" xfId="12126"/>
    <cellStyle name="SAPBEXexcCritical5 12 2" xfId="33026"/>
    <cellStyle name="SAPBEXexcCritical5 13" xfId="24158"/>
    <cellStyle name="SAPBEXexcCritical5 13 2" xfId="45028"/>
    <cellStyle name="SAPBEXexcCritical5 14" xfId="24255"/>
    <cellStyle name="SAPBEXexcCritical5 14 2" xfId="45116"/>
    <cellStyle name="SAPBEXexcCritical5 2" xfId="2741"/>
    <cellStyle name="SAPBEXexcCritical5 2 10" xfId="24370"/>
    <cellStyle name="SAPBEXexcCritical5 2 2" xfId="4358"/>
    <cellStyle name="SAPBEXexcCritical5 2 2 2" xfId="6212"/>
    <cellStyle name="SAPBEXexcCritical5 2 2 2 2" xfId="22517"/>
    <cellStyle name="SAPBEXexcCritical5 2 2 2 2 2" xfId="43392"/>
    <cellStyle name="SAPBEXexcCritical5 2 2 2 3" xfId="23929"/>
    <cellStyle name="SAPBEXexcCritical5 2 2 2 3 2" xfId="44801"/>
    <cellStyle name="SAPBEXexcCritical5 2 2 2 4" xfId="21752"/>
    <cellStyle name="SAPBEXexcCritical5 2 2 2 4 2" xfId="42627"/>
    <cellStyle name="SAPBEXexcCritical5 2 2 2 5" xfId="15221"/>
    <cellStyle name="SAPBEXexcCritical5 2 2 2 5 2" xfId="36097"/>
    <cellStyle name="SAPBEXexcCritical5 2 2 2 6" xfId="27359"/>
    <cellStyle name="SAPBEXexcCritical5 2 2 3" xfId="21973"/>
    <cellStyle name="SAPBEXexcCritical5 2 2 3 2" xfId="42848"/>
    <cellStyle name="SAPBEXexcCritical5 2 2 4" xfId="21418"/>
    <cellStyle name="SAPBEXexcCritical5 2 2 4 2" xfId="42293"/>
    <cellStyle name="SAPBEXexcCritical5 2 2 5" xfId="22878"/>
    <cellStyle name="SAPBEXexcCritical5 2 2 5 2" xfId="43752"/>
    <cellStyle name="SAPBEXexcCritical5 2 2 6" xfId="13403"/>
    <cellStyle name="SAPBEXexcCritical5 2 2 6 2" xfId="34279"/>
    <cellStyle name="SAPBEXexcCritical5 2 2 7" xfId="25541"/>
    <cellStyle name="SAPBEXexcCritical5 2 3" xfId="8328"/>
    <cellStyle name="SAPBEXexcCritical5 2 3 2" xfId="23017"/>
    <cellStyle name="SAPBEXexcCritical5 2 3 2 2" xfId="43890"/>
    <cellStyle name="SAPBEXexcCritical5 2 3 3" xfId="21223"/>
    <cellStyle name="SAPBEXexcCritical5 2 3 3 2" xfId="42098"/>
    <cellStyle name="SAPBEXexcCritical5 2 3 4" xfId="22131"/>
    <cellStyle name="SAPBEXexcCritical5 2 3 4 2" xfId="43006"/>
    <cellStyle name="SAPBEXexcCritical5 2 3 5" xfId="17333"/>
    <cellStyle name="SAPBEXexcCritical5 2 3 5 2" xfId="38209"/>
    <cellStyle name="SAPBEXexcCritical5 2 3 6" xfId="29471"/>
    <cellStyle name="SAPBEXexcCritical5 2 4" xfId="10212"/>
    <cellStyle name="SAPBEXexcCritical5 2 4 2" xfId="23497"/>
    <cellStyle name="SAPBEXexcCritical5 2 4 2 2" xfId="44369"/>
    <cellStyle name="SAPBEXexcCritical5 2 4 3" xfId="22823"/>
    <cellStyle name="SAPBEXexcCritical5 2 4 3 2" xfId="43698"/>
    <cellStyle name="SAPBEXexcCritical5 2 4 4" xfId="22141"/>
    <cellStyle name="SAPBEXexcCritical5 2 4 4 2" xfId="43016"/>
    <cellStyle name="SAPBEXexcCritical5 2 4 5" xfId="18983"/>
    <cellStyle name="SAPBEXexcCritical5 2 4 5 2" xfId="39859"/>
    <cellStyle name="SAPBEXexcCritical5 2 4 6" xfId="31123"/>
    <cellStyle name="SAPBEXexcCritical5 2 5" xfId="20892"/>
    <cellStyle name="SAPBEXexcCritical5 2 5 2" xfId="41767"/>
    <cellStyle name="SAPBEXexcCritical5 2 6" xfId="23332"/>
    <cellStyle name="SAPBEXexcCritical5 2 6 2" xfId="44204"/>
    <cellStyle name="SAPBEXexcCritical5 2 7" xfId="23966"/>
    <cellStyle name="SAPBEXexcCritical5 2 7 2" xfId="44838"/>
    <cellStyle name="SAPBEXexcCritical5 2 8" xfId="12127"/>
    <cellStyle name="SAPBEXexcCritical5 2 8 2" xfId="33027"/>
    <cellStyle name="SAPBEXexcCritical5 2 9" xfId="24191"/>
    <cellStyle name="SAPBEXexcCritical5 2 9 2" xfId="45059"/>
    <cellStyle name="SAPBEXexcCritical5 3" xfId="2742"/>
    <cellStyle name="SAPBEXexcCritical5 3 2" xfId="4359"/>
    <cellStyle name="SAPBEXexcCritical5 3 2 2" xfId="6213"/>
    <cellStyle name="SAPBEXexcCritical5 3 2 2 2" xfId="22518"/>
    <cellStyle name="SAPBEXexcCritical5 3 2 2 2 2" xfId="43393"/>
    <cellStyle name="SAPBEXexcCritical5 3 2 2 3" xfId="23200"/>
    <cellStyle name="SAPBEXexcCritical5 3 2 2 3 2" xfId="44073"/>
    <cellStyle name="SAPBEXexcCritical5 3 2 2 4" xfId="23969"/>
    <cellStyle name="SAPBEXexcCritical5 3 2 2 4 2" xfId="44841"/>
    <cellStyle name="SAPBEXexcCritical5 3 2 2 5" xfId="15222"/>
    <cellStyle name="SAPBEXexcCritical5 3 2 2 5 2" xfId="36098"/>
    <cellStyle name="SAPBEXexcCritical5 3 2 2 6" xfId="27360"/>
    <cellStyle name="SAPBEXexcCritical5 3 2 3" xfId="21974"/>
    <cellStyle name="SAPBEXexcCritical5 3 2 3 2" xfId="42849"/>
    <cellStyle name="SAPBEXexcCritical5 3 2 4" xfId="22907"/>
    <cellStyle name="SAPBEXexcCritical5 3 2 4 2" xfId="43781"/>
    <cellStyle name="SAPBEXexcCritical5 3 2 5" xfId="22795"/>
    <cellStyle name="SAPBEXexcCritical5 3 2 5 2" xfId="43670"/>
    <cellStyle name="SAPBEXexcCritical5 3 2 6" xfId="13404"/>
    <cellStyle name="SAPBEXexcCritical5 3 2 6 2" xfId="34280"/>
    <cellStyle name="SAPBEXexcCritical5 3 2 7" xfId="25542"/>
    <cellStyle name="SAPBEXexcCritical5 3 3" xfId="8329"/>
    <cellStyle name="SAPBEXexcCritical5 3 3 2" xfId="23018"/>
    <cellStyle name="SAPBEXexcCritical5 3 3 2 2" xfId="43891"/>
    <cellStyle name="SAPBEXexcCritical5 3 3 3" xfId="21888"/>
    <cellStyle name="SAPBEXexcCritical5 3 3 3 2" xfId="42763"/>
    <cellStyle name="SAPBEXexcCritical5 3 3 4" xfId="21521"/>
    <cellStyle name="SAPBEXexcCritical5 3 3 4 2" xfId="42396"/>
    <cellStyle name="SAPBEXexcCritical5 3 3 5" xfId="17334"/>
    <cellStyle name="SAPBEXexcCritical5 3 3 5 2" xfId="38210"/>
    <cellStyle name="SAPBEXexcCritical5 3 3 6" xfId="29472"/>
    <cellStyle name="SAPBEXexcCritical5 3 4" xfId="10213"/>
    <cellStyle name="SAPBEXexcCritical5 3 4 2" xfId="23498"/>
    <cellStyle name="SAPBEXexcCritical5 3 4 2 2" xfId="44370"/>
    <cellStyle name="SAPBEXexcCritical5 3 4 3" xfId="22937"/>
    <cellStyle name="SAPBEXexcCritical5 3 4 3 2" xfId="43811"/>
    <cellStyle name="SAPBEXexcCritical5 3 4 4" xfId="23438"/>
    <cellStyle name="SAPBEXexcCritical5 3 4 4 2" xfId="44310"/>
    <cellStyle name="SAPBEXexcCritical5 3 4 5" xfId="18984"/>
    <cellStyle name="SAPBEXexcCritical5 3 4 5 2" xfId="39860"/>
    <cellStyle name="SAPBEXexcCritical5 3 4 6" xfId="31124"/>
    <cellStyle name="SAPBEXexcCritical5 3 5" xfId="21492"/>
    <cellStyle name="SAPBEXexcCritical5 3 5 2" xfId="42367"/>
    <cellStyle name="SAPBEXexcCritical5 3 6" xfId="22189"/>
    <cellStyle name="SAPBEXexcCritical5 3 6 2" xfId="43064"/>
    <cellStyle name="SAPBEXexcCritical5 3 7" xfId="20991"/>
    <cellStyle name="SAPBEXexcCritical5 3 7 2" xfId="41866"/>
    <cellStyle name="SAPBEXexcCritical5 3 8" xfId="12257"/>
    <cellStyle name="SAPBEXexcCritical5 3 8 2" xfId="33146"/>
    <cellStyle name="SAPBEXexcCritical5 3 9" xfId="24371"/>
    <cellStyle name="SAPBEXexcCritical5 4" xfId="2743"/>
    <cellStyle name="SAPBEXexcCritical5 4 2" xfId="4360"/>
    <cellStyle name="SAPBEXexcCritical5 4 2 2" xfId="6214"/>
    <cellStyle name="SAPBEXexcCritical5 4 2 2 2" xfId="22519"/>
    <cellStyle name="SAPBEXexcCritical5 4 2 2 2 2" xfId="43394"/>
    <cellStyle name="SAPBEXexcCritical5 4 2 2 3" xfId="22846"/>
    <cellStyle name="SAPBEXexcCritical5 4 2 2 3 2" xfId="43721"/>
    <cellStyle name="SAPBEXexcCritical5 4 2 2 4" xfId="21373"/>
    <cellStyle name="SAPBEXexcCritical5 4 2 2 4 2" xfId="42248"/>
    <cellStyle name="SAPBEXexcCritical5 4 2 2 5" xfId="15223"/>
    <cellStyle name="SAPBEXexcCritical5 4 2 2 5 2" xfId="36099"/>
    <cellStyle name="SAPBEXexcCritical5 4 2 2 6" xfId="27361"/>
    <cellStyle name="SAPBEXexcCritical5 4 2 3" xfId="21975"/>
    <cellStyle name="SAPBEXexcCritical5 4 2 3 2" xfId="42850"/>
    <cellStyle name="SAPBEXexcCritical5 4 2 4" xfId="22762"/>
    <cellStyle name="SAPBEXexcCritical5 4 2 4 2" xfId="43637"/>
    <cellStyle name="SAPBEXexcCritical5 4 2 5" xfId="23174"/>
    <cellStyle name="SAPBEXexcCritical5 4 2 5 2" xfId="44047"/>
    <cellStyle name="SAPBEXexcCritical5 4 2 6" xfId="13405"/>
    <cellStyle name="SAPBEXexcCritical5 4 2 6 2" xfId="34281"/>
    <cellStyle name="SAPBEXexcCritical5 4 2 7" xfId="25543"/>
    <cellStyle name="SAPBEXexcCritical5 4 3" xfId="8330"/>
    <cellStyle name="SAPBEXexcCritical5 4 3 2" xfId="23019"/>
    <cellStyle name="SAPBEXexcCritical5 4 3 2 2" xfId="43892"/>
    <cellStyle name="SAPBEXexcCritical5 4 3 3" xfId="22672"/>
    <cellStyle name="SAPBEXexcCritical5 4 3 3 2" xfId="43547"/>
    <cellStyle name="SAPBEXexcCritical5 4 3 4" xfId="21058"/>
    <cellStyle name="SAPBEXexcCritical5 4 3 4 2" xfId="41933"/>
    <cellStyle name="SAPBEXexcCritical5 4 3 5" xfId="17335"/>
    <cellStyle name="SAPBEXexcCritical5 4 3 5 2" xfId="38211"/>
    <cellStyle name="SAPBEXexcCritical5 4 3 6" xfId="29473"/>
    <cellStyle name="SAPBEXexcCritical5 4 4" xfId="10214"/>
    <cellStyle name="SAPBEXexcCritical5 4 4 2" xfId="23499"/>
    <cellStyle name="SAPBEXexcCritical5 4 4 2 2" xfId="44371"/>
    <cellStyle name="SAPBEXexcCritical5 4 4 3" xfId="23259"/>
    <cellStyle name="SAPBEXexcCritical5 4 4 3 2" xfId="44132"/>
    <cellStyle name="SAPBEXexcCritical5 4 4 4" xfId="21642"/>
    <cellStyle name="SAPBEXexcCritical5 4 4 4 2" xfId="42517"/>
    <cellStyle name="SAPBEXexcCritical5 4 4 5" xfId="18985"/>
    <cellStyle name="SAPBEXexcCritical5 4 4 5 2" xfId="39861"/>
    <cellStyle name="SAPBEXexcCritical5 4 4 6" xfId="31125"/>
    <cellStyle name="SAPBEXexcCritical5 4 5" xfId="21493"/>
    <cellStyle name="SAPBEXexcCritical5 4 5 2" xfId="42368"/>
    <cellStyle name="SAPBEXexcCritical5 4 6" xfId="22710"/>
    <cellStyle name="SAPBEXexcCritical5 4 6 2" xfId="43585"/>
    <cellStyle name="SAPBEXexcCritical5 4 7" xfId="24028"/>
    <cellStyle name="SAPBEXexcCritical5 4 7 2" xfId="44900"/>
    <cellStyle name="SAPBEXexcCritical5 4 8" xfId="12258"/>
    <cellStyle name="SAPBEXexcCritical5 4 8 2" xfId="33147"/>
    <cellStyle name="SAPBEXexcCritical5 4 9" xfId="24372"/>
    <cellStyle name="SAPBEXexcCritical5 5" xfId="2744"/>
    <cellStyle name="SAPBEXexcCritical5 5 2" xfId="4361"/>
    <cellStyle name="SAPBEXexcCritical5 5 2 2" xfId="6215"/>
    <cellStyle name="SAPBEXexcCritical5 5 2 2 2" xfId="22520"/>
    <cellStyle name="SAPBEXexcCritical5 5 2 2 2 2" xfId="43395"/>
    <cellStyle name="SAPBEXexcCritical5 5 2 2 3" xfId="24051"/>
    <cellStyle name="SAPBEXexcCritical5 5 2 2 3 2" xfId="44923"/>
    <cellStyle name="SAPBEXexcCritical5 5 2 2 4" xfId="22941"/>
    <cellStyle name="SAPBEXexcCritical5 5 2 2 4 2" xfId="43815"/>
    <cellStyle name="SAPBEXexcCritical5 5 2 2 5" xfId="15224"/>
    <cellStyle name="SAPBEXexcCritical5 5 2 2 5 2" xfId="36100"/>
    <cellStyle name="SAPBEXexcCritical5 5 2 2 6" xfId="27362"/>
    <cellStyle name="SAPBEXexcCritical5 5 2 3" xfId="21976"/>
    <cellStyle name="SAPBEXexcCritical5 5 2 3 2" xfId="42851"/>
    <cellStyle name="SAPBEXexcCritical5 5 2 4" xfId="21835"/>
    <cellStyle name="SAPBEXexcCritical5 5 2 4 2" xfId="42710"/>
    <cellStyle name="SAPBEXexcCritical5 5 2 5" xfId="21652"/>
    <cellStyle name="SAPBEXexcCritical5 5 2 5 2" xfId="42527"/>
    <cellStyle name="SAPBEXexcCritical5 5 2 6" xfId="13406"/>
    <cellStyle name="SAPBEXexcCritical5 5 2 6 2" xfId="34282"/>
    <cellStyle name="SAPBEXexcCritical5 5 2 7" xfId="25544"/>
    <cellStyle name="SAPBEXexcCritical5 5 3" xfId="8331"/>
    <cellStyle name="SAPBEXexcCritical5 5 3 2" xfId="23020"/>
    <cellStyle name="SAPBEXexcCritical5 5 3 2 2" xfId="43893"/>
    <cellStyle name="SAPBEXexcCritical5 5 3 3" xfId="23167"/>
    <cellStyle name="SAPBEXexcCritical5 5 3 3 2" xfId="44040"/>
    <cellStyle name="SAPBEXexcCritical5 5 3 4" xfId="24077"/>
    <cellStyle name="SAPBEXexcCritical5 5 3 4 2" xfId="44949"/>
    <cellStyle name="SAPBEXexcCritical5 5 3 5" xfId="17336"/>
    <cellStyle name="SAPBEXexcCritical5 5 3 5 2" xfId="38212"/>
    <cellStyle name="SAPBEXexcCritical5 5 3 6" xfId="29474"/>
    <cellStyle name="SAPBEXexcCritical5 5 4" xfId="10215"/>
    <cellStyle name="SAPBEXexcCritical5 5 4 2" xfId="23500"/>
    <cellStyle name="SAPBEXexcCritical5 5 4 2 2" xfId="44372"/>
    <cellStyle name="SAPBEXexcCritical5 5 4 3" xfId="23389"/>
    <cellStyle name="SAPBEXexcCritical5 5 4 3 2" xfId="44261"/>
    <cellStyle name="SAPBEXexcCritical5 5 4 4" xfId="23368"/>
    <cellStyle name="SAPBEXexcCritical5 5 4 4 2" xfId="44240"/>
    <cellStyle name="SAPBEXexcCritical5 5 4 5" xfId="18986"/>
    <cellStyle name="SAPBEXexcCritical5 5 4 5 2" xfId="39862"/>
    <cellStyle name="SAPBEXexcCritical5 5 4 6" xfId="31126"/>
    <cellStyle name="SAPBEXexcCritical5 5 5" xfId="21494"/>
    <cellStyle name="SAPBEXexcCritical5 5 5 2" xfId="42369"/>
    <cellStyle name="SAPBEXexcCritical5 5 6" xfId="21176"/>
    <cellStyle name="SAPBEXexcCritical5 5 6 2" xfId="42051"/>
    <cellStyle name="SAPBEXexcCritical5 5 7" xfId="22347"/>
    <cellStyle name="SAPBEXexcCritical5 5 7 2" xfId="43222"/>
    <cellStyle name="SAPBEXexcCritical5 5 8" xfId="12259"/>
    <cellStyle name="SAPBEXexcCritical5 5 8 2" xfId="33148"/>
    <cellStyle name="SAPBEXexcCritical5 5 9" xfId="24373"/>
    <cellStyle name="SAPBEXexcCritical5 6" xfId="3814"/>
    <cellStyle name="SAPBEXexcCritical5 6 2" xfId="6043"/>
    <cellStyle name="SAPBEXexcCritical5 6 2 2" xfId="22402"/>
    <cellStyle name="SAPBEXexcCritical5 6 2 2 2" xfId="43277"/>
    <cellStyle name="SAPBEXexcCritical5 6 2 3" xfId="22138"/>
    <cellStyle name="SAPBEXexcCritical5 6 2 3 2" xfId="43013"/>
    <cellStyle name="SAPBEXexcCritical5 6 2 4" xfId="22833"/>
    <cellStyle name="SAPBEXexcCritical5 6 2 4 2" xfId="43708"/>
    <cellStyle name="SAPBEXexcCritical5 6 2 5" xfId="15052"/>
    <cellStyle name="SAPBEXexcCritical5 6 2 5 2" xfId="35928"/>
    <cellStyle name="SAPBEXexcCritical5 6 2 6" xfId="27190"/>
    <cellStyle name="SAPBEXexcCritical5 6 3" xfId="21788"/>
    <cellStyle name="SAPBEXexcCritical5 6 3 2" xfId="42663"/>
    <cellStyle name="SAPBEXexcCritical5 6 4" xfId="21415"/>
    <cellStyle name="SAPBEXexcCritical5 6 4 2" xfId="42290"/>
    <cellStyle name="SAPBEXexcCritical5 6 5" xfId="23209"/>
    <cellStyle name="SAPBEXexcCritical5 6 5 2" xfId="44082"/>
    <cellStyle name="SAPBEXexcCritical5 6 6" xfId="13234"/>
    <cellStyle name="SAPBEXexcCritical5 6 6 2" xfId="34110"/>
    <cellStyle name="SAPBEXexcCritical5 6 7" xfId="25372"/>
    <cellStyle name="SAPBEXexcCritical5 7" xfId="8327"/>
    <cellStyle name="SAPBEXexcCritical5 7 2" xfId="23016"/>
    <cellStyle name="SAPBEXexcCritical5 7 2 2" xfId="43889"/>
    <cellStyle name="SAPBEXexcCritical5 7 3" xfId="22254"/>
    <cellStyle name="SAPBEXexcCritical5 7 3 2" xfId="43129"/>
    <cellStyle name="SAPBEXexcCritical5 7 4" xfId="22240"/>
    <cellStyle name="SAPBEXexcCritical5 7 4 2" xfId="43115"/>
    <cellStyle name="SAPBEXexcCritical5 7 5" xfId="17332"/>
    <cellStyle name="SAPBEXexcCritical5 7 5 2" xfId="38208"/>
    <cellStyle name="SAPBEXexcCritical5 7 6" xfId="29470"/>
    <cellStyle name="SAPBEXexcCritical5 8" xfId="10211"/>
    <cellStyle name="SAPBEXexcCritical5 8 2" xfId="23496"/>
    <cellStyle name="SAPBEXexcCritical5 8 2 2" xfId="44368"/>
    <cellStyle name="SAPBEXexcCritical5 8 3" xfId="22343"/>
    <cellStyle name="SAPBEXexcCritical5 8 3 2" xfId="43218"/>
    <cellStyle name="SAPBEXexcCritical5 8 4" xfId="23785"/>
    <cellStyle name="SAPBEXexcCritical5 8 4 2" xfId="44657"/>
    <cellStyle name="SAPBEXexcCritical5 8 5" xfId="18982"/>
    <cellStyle name="SAPBEXexcCritical5 8 5 2" xfId="39858"/>
    <cellStyle name="SAPBEXexcCritical5 8 6" xfId="31122"/>
    <cellStyle name="SAPBEXexcCritical5 9" xfId="20891"/>
    <cellStyle name="SAPBEXexcCritical5 9 2" xfId="41766"/>
    <cellStyle name="SAPBEXexcCritical6" xfId="1149"/>
    <cellStyle name="SAPBEXexcCritical6 10" xfId="24040"/>
    <cellStyle name="SAPBEXexcCritical6 10 2" xfId="44912"/>
    <cellStyle name="SAPBEXexcCritical6 11" xfId="23402"/>
    <cellStyle name="SAPBEXexcCritical6 11 2" xfId="44274"/>
    <cellStyle name="SAPBEXexcCritical6 12" xfId="12128"/>
    <cellStyle name="SAPBEXexcCritical6 12 2" xfId="33028"/>
    <cellStyle name="SAPBEXexcCritical6 13" xfId="24157"/>
    <cellStyle name="SAPBEXexcCritical6 13 2" xfId="45027"/>
    <cellStyle name="SAPBEXexcCritical6 14" xfId="24256"/>
    <cellStyle name="SAPBEXexcCritical6 14 2" xfId="45117"/>
    <cellStyle name="SAPBEXexcCritical6 2" xfId="2745"/>
    <cellStyle name="SAPBEXexcCritical6 2 10" xfId="24374"/>
    <cellStyle name="SAPBEXexcCritical6 2 2" xfId="4362"/>
    <cellStyle name="SAPBEXexcCritical6 2 2 2" xfId="6216"/>
    <cellStyle name="SAPBEXexcCritical6 2 2 2 2" xfId="22521"/>
    <cellStyle name="SAPBEXexcCritical6 2 2 2 2 2" xfId="43396"/>
    <cellStyle name="SAPBEXexcCritical6 2 2 2 3" xfId="21164"/>
    <cellStyle name="SAPBEXexcCritical6 2 2 2 3 2" xfId="42039"/>
    <cellStyle name="SAPBEXexcCritical6 2 2 2 4" xfId="23885"/>
    <cellStyle name="SAPBEXexcCritical6 2 2 2 4 2" xfId="44757"/>
    <cellStyle name="SAPBEXexcCritical6 2 2 2 5" xfId="15225"/>
    <cellStyle name="SAPBEXexcCritical6 2 2 2 5 2" xfId="36101"/>
    <cellStyle name="SAPBEXexcCritical6 2 2 2 6" xfId="27363"/>
    <cellStyle name="SAPBEXexcCritical6 2 2 3" xfId="21977"/>
    <cellStyle name="SAPBEXexcCritical6 2 2 3 2" xfId="42852"/>
    <cellStyle name="SAPBEXexcCritical6 2 2 4" xfId="24103"/>
    <cellStyle name="SAPBEXexcCritical6 2 2 4 2" xfId="44974"/>
    <cellStyle name="SAPBEXexcCritical6 2 2 5" xfId="22694"/>
    <cellStyle name="SAPBEXexcCritical6 2 2 5 2" xfId="43569"/>
    <cellStyle name="SAPBEXexcCritical6 2 2 6" xfId="13407"/>
    <cellStyle name="SAPBEXexcCritical6 2 2 6 2" xfId="34283"/>
    <cellStyle name="SAPBEXexcCritical6 2 2 7" xfId="25545"/>
    <cellStyle name="SAPBEXexcCritical6 2 3" xfId="8333"/>
    <cellStyle name="SAPBEXexcCritical6 2 3 2" xfId="23022"/>
    <cellStyle name="SAPBEXexcCritical6 2 3 2 2" xfId="43895"/>
    <cellStyle name="SAPBEXexcCritical6 2 3 3" xfId="21224"/>
    <cellStyle name="SAPBEXexcCritical6 2 3 3 2" xfId="42099"/>
    <cellStyle name="SAPBEXexcCritical6 2 3 4" xfId="22096"/>
    <cellStyle name="SAPBEXexcCritical6 2 3 4 2" xfId="42971"/>
    <cellStyle name="SAPBEXexcCritical6 2 3 5" xfId="17338"/>
    <cellStyle name="SAPBEXexcCritical6 2 3 5 2" xfId="38214"/>
    <cellStyle name="SAPBEXexcCritical6 2 3 6" xfId="29476"/>
    <cellStyle name="SAPBEXexcCritical6 2 4" xfId="10217"/>
    <cellStyle name="SAPBEXexcCritical6 2 4 2" xfId="23502"/>
    <cellStyle name="SAPBEXexcCritical6 2 4 2 2" xfId="44374"/>
    <cellStyle name="SAPBEXexcCritical6 2 4 3" xfId="23882"/>
    <cellStyle name="SAPBEXexcCritical6 2 4 3 2" xfId="44754"/>
    <cellStyle name="SAPBEXexcCritical6 2 4 4" xfId="22269"/>
    <cellStyle name="SAPBEXexcCritical6 2 4 4 2" xfId="43144"/>
    <cellStyle name="SAPBEXexcCritical6 2 4 5" xfId="18988"/>
    <cellStyle name="SAPBEXexcCritical6 2 4 5 2" xfId="39864"/>
    <cellStyle name="SAPBEXexcCritical6 2 4 6" xfId="31128"/>
    <cellStyle name="SAPBEXexcCritical6 2 5" xfId="20894"/>
    <cellStyle name="SAPBEXexcCritical6 2 5 2" xfId="41769"/>
    <cellStyle name="SAPBEXexcCritical6 2 6" xfId="21299"/>
    <cellStyle name="SAPBEXexcCritical6 2 6 2" xfId="42174"/>
    <cellStyle name="SAPBEXexcCritical6 2 7" xfId="23836"/>
    <cellStyle name="SAPBEXexcCritical6 2 7 2" xfId="44708"/>
    <cellStyle name="SAPBEXexcCritical6 2 8" xfId="12129"/>
    <cellStyle name="SAPBEXexcCritical6 2 8 2" xfId="33029"/>
    <cellStyle name="SAPBEXexcCritical6 2 9" xfId="24192"/>
    <cellStyle name="SAPBEXexcCritical6 2 9 2" xfId="45060"/>
    <cellStyle name="SAPBEXexcCritical6 3" xfId="2746"/>
    <cellStyle name="SAPBEXexcCritical6 3 2" xfId="4363"/>
    <cellStyle name="SAPBEXexcCritical6 3 2 2" xfId="6217"/>
    <cellStyle name="SAPBEXexcCritical6 3 2 2 2" xfId="22522"/>
    <cellStyle name="SAPBEXexcCritical6 3 2 2 2 2" xfId="43397"/>
    <cellStyle name="SAPBEXexcCritical6 3 2 2 3" xfId="21282"/>
    <cellStyle name="SAPBEXexcCritical6 3 2 2 3 2" xfId="42157"/>
    <cellStyle name="SAPBEXexcCritical6 3 2 2 4" xfId="23837"/>
    <cellStyle name="SAPBEXexcCritical6 3 2 2 4 2" xfId="44709"/>
    <cellStyle name="SAPBEXexcCritical6 3 2 2 5" xfId="15226"/>
    <cellStyle name="SAPBEXexcCritical6 3 2 2 5 2" xfId="36102"/>
    <cellStyle name="SAPBEXexcCritical6 3 2 2 6" xfId="27364"/>
    <cellStyle name="SAPBEXexcCritical6 3 2 3" xfId="21978"/>
    <cellStyle name="SAPBEXexcCritical6 3 2 3 2" xfId="42853"/>
    <cellStyle name="SAPBEXexcCritical6 3 2 4" xfId="23939"/>
    <cellStyle name="SAPBEXexcCritical6 3 2 4 2" xfId="44811"/>
    <cellStyle name="SAPBEXexcCritical6 3 2 5" xfId="22299"/>
    <cellStyle name="SAPBEXexcCritical6 3 2 5 2" xfId="43174"/>
    <cellStyle name="SAPBEXexcCritical6 3 2 6" xfId="13408"/>
    <cellStyle name="SAPBEXexcCritical6 3 2 6 2" xfId="34284"/>
    <cellStyle name="SAPBEXexcCritical6 3 2 7" xfId="25546"/>
    <cellStyle name="SAPBEXexcCritical6 3 3" xfId="8334"/>
    <cellStyle name="SAPBEXexcCritical6 3 3 2" xfId="23023"/>
    <cellStyle name="SAPBEXexcCritical6 3 3 2 2" xfId="43896"/>
    <cellStyle name="SAPBEXexcCritical6 3 3 3" xfId="22222"/>
    <cellStyle name="SAPBEXexcCritical6 3 3 3 2" xfId="43097"/>
    <cellStyle name="SAPBEXexcCritical6 3 3 4" xfId="23950"/>
    <cellStyle name="SAPBEXexcCritical6 3 3 4 2" xfId="44822"/>
    <cellStyle name="SAPBEXexcCritical6 3 3 5" xfId="17339"/>
    <cellStyle name="SAPBEXexcCritical6 3 3 5 2" xfId="38215"/>
    <cellStyle name="SAPBEXexcCritical6 3 3 6" xfId="29477"/>
    <cellStyle name="SAPBEXexcCritical6 3 4" xfId="10218"/>
    <cellStyle name="SAPBEXexcCritical6 3 4 2" xfId="23503"/>
    <cellStyle name="SAPBEXexcCritical6 3 4 2 2" xfId="44375"/>
    <cellStyle name="SAPBEXexcCritical6 3 4 3" xfId="22116"/>
    <cellStyle name="SAPBEXexcCritical6 3 4 3 2" xfId="42991"/>
    <cellStyle name="SAPBEXexcCritical6 3 4 4" xfId="21870"/>
    <cellStyle name="SAPBEXexcCritical6 3 4 4 2" xfId="42745"/>
    <cellStyle name="SAPBEXexcCritical6 3 4 5" xfId="18989"/>
    <cellStyle name="SAPBEXexcCritical6 3 4 5 2" xfId="39865"/>
    <cellStyle name="SAPBEXexcCritical6 3 4 6" xfId="31129"/>
    <cellStyle name="SAPBEXexcCritical6 3 5" xfId="21495"/>
    <cellStyle name="SAPBEXexcCritical6 3 5 2" xfId="42370"/>
    <cellStyle name="SAPBEXexcCritical6 3 6" xfId="21081"/>
    <cellStyle name="SAPBEXexcCritical6 3 6 2" xfId="41956"/>
    <cellStyle name="SAPBEXexcCritical6 3 7" xfId="21124"/>
    <cellStyle name="SAPBEXexcCritical6 3 7 2" xfId="41999"/>
    <cellStyle name="SAPBEXexcCritical6 3 8" xfId="12260"/>
    <cellStyle name="SAPBEXexcCritical6 3 8 2" xfId="33149"/>
    <cellStyle name="SAPBEXexcCritical6 3 9" xfId="24375"/>
    <cellStyle name="SAPBEXexcCritical6 4" xfId="2747"/>
    <cellStyle name="SAPBEXexcCritical6 4 2" xfId="4364"/>
    <cellStyle name="SAPBEXexcCritical6 4 2 2" xfId="6218"/>
    <cellStyle name="SAPBEXexcCritical6 4 2 2 2" xfId="22523"/>
    <cellStyle name="SAPBEXexcCritical6 4 2 2 2 2" xfId="43398"/>
    <cellStyle name="SAPBEXexcCritical6 4 2 2 3" xfId="21068"/>
    <cellStyle name="SAPBEXexcCritical6 4 2 2 3 2" xfId="41943"/>
    <cellStyle name="SAPBEXexcCritical6 4 2 2 4" xfId="21110"/>
    <cellStyle name="SAPBEXexcCritical6 4 2 2 4 2" xfId="41985"/>
    <cellStyle name="SAPBEXexcCritical6 4 2 2 5" xfId="15227"/>
    <cellStyle name="SAPBEXexcCritical6 4 2 2 5 2" xfId="36103"/>
    <cellStyle name="SAPBEXexcCritical6 4 2 2 6" xfId="27365"/>
    <cellStyle name="SAPBEXexcCritical6 4 2 3" xfId="21979"/>
    <cellStyle name="SAPBEXexcCritical6 4 2 3 2" xfId="42854"/>
    <cellStyle name="SAPBEXexcCritical6 4 2 4" xfId="22764"/>
    <cellStyle name="SAPBEXexcCritical6 4 2 4 2" xfId="43639"/>
    <cellStyle name="SAPBEXexcCritical6 4 2 5" xfId="21897"/>
    <cellStyle name="SAPBEXexcCritical6 4 2 5 2" xfId="42772"/>
    <cellStyle name="SAPBEXexcCritical6 4 2 6" xfId="13409"/>
    <cellStyle name="SAPBEXexcCritical6 4 2 6 2" xfId="34285"/>
    <cellStyle name="SAPBEXexcCritical6 4 2 7" xfId="25547"/>
    <cellStyle name="SAPBEXexcCritical6 4 3" xfId="8335"/>
    <cellStyle name="SAPBEXexcCritical6 4 3 2" xfId="23024"/>
    <cellStyle name="SAPBEXexcCritical6 4 3 2 2" xfId="43897"/>
    <cellStyle name="SAPBEXexcCritical6 4 3 3" xfId="22273"/>
    <cellStyle name="SAPBEXexcCritical6 4 3 3 2" xfId="43148"/>
    <cellStyle name="SAPBEXexcCritical6 4 3 4" xfId="24114"/>
    <cellStyle name="SAPBEXexcCritical6 4 3 4 2" xfId="44985"/>
    <cellStyle name="SAPBEXexcCritical6 4 3 5" xfId="17340"/>
    <cellStyle name="SAPBEXexcCritical6 4 3 5 2" xfId="38216"/>
    <cellStyle name="SAPBEXexcCritical6 4 3 6" xfId="29478"/>
    <cellStyle name="SAPBEXexcCritical6 4 4" xfId="10219"/>
    <cellStyle name="SAPBEXexcCritical6 4 4 2" xfId="23504"/>
    <cellStyle name="SAPBEXexcCritical6 4 4 2 2" xfId="44376"/>
    <cellStyle name="SAPBEXexcCritical6 4 4 3" xfId="22657"/>
    <cellStyle name="SAPBEXexcCritical6 4 4 3 2" xfId="43532"/>
    <cellStyle name="SAPBEXexcCritical6 4 4 4" xfId="21386"/>
    <cellStyle name="SAPBEXexcCritical6 4 4 4 2" xfId="42261"/>
    <cellStyle name="SAPBEXexcCritical6 4 4 5" xfId="18990"/>
    <cellStyle name="SAPBEXexcCritical6 4 4 5 2" xfId="39866"/>
    <cellStyle name="SAPBEXexcCritical6 4 4 6" xfId="31130"/>
    <cellStyle name="SAPBEXexcCritical6 4 5" xfId="21496"/>
    <cellStyle name="SAPBEXexcCritical6 4 5 2" xfId="42371"/>
    <cellStyle name="SAPBEXexcCritical6 4 6" xfId="21863"/>
    <cellStyle name="SAPBEXexcCritical6 4 6 2" xfId="42738"/>
    <cellStyle name="SAPBEXexcCritical6 4 7" xfId="21093"/>
    <cellStyle name="SAPBEXexcCritical6 4 7 2" xfId="41968"/>
    <cellStyle name="SAPBEXexcCritical6 4 8" xfId="12261"/>
    <cellStyle name="SAPBEXexcCritical6 4 8 2" xfId="33150"/>
    <cellStyle name="SAPBEXexcCritical6 4 9" xfId="24376"/>
    <cellStyle name="SAPBEXexcCritical6 5" xfId="2748"/>
    <cellStyle name="SAPBEXexcCritical6 5 2" xfId="4365"/>
    <cellStyle name="SAPBEXexcCritical6 5 2 2" xfId="6219"/>
    <cellStyle name="SAPBEXexcCritical6 5 2 2 2" xfId="22524"/>
    <cellStyle name="SAPBEXexcCritical6 5 2 2 2 2" xfId="43399"/>
    <cellStyle name="SAPBEXexcCritical6 5 2 2 3" xfId="21585"/>
    <cellStyle name="SAPBEXexcCritical6 5 2 2 3 2" xfId="42460"/>
    <cellStyle name="SAPBEXexcCritical6 5 2 2 4" xfId="22140"/>
    <cellStyle name="SAPBEXexcCritical6 5 2 2 4 2" xfId="43015"/>
    <cellStyle name="SAPBEXexcCritical6 5 2 2 5" xfId="15228"/>
    <cellStyle name="SAPBEXexcCritical6 5 2 2 5 2" xfId="36104"/>
    <cellStyle name="SAPBEXexcCritical6 5 2 2 6" xfId="27366"/>
    <cellStyle name="SAPBEXexcCritical6 5 2 3" xfId="21980"/>
    <cellStyle name="SAPBEXexcCritical6 5 2 3 2" xfId="42855"/>
    <cellStyle name="SAPBEXexcCritical6 5 2 4" xfId="22104"/>
    <cellStyle name="SAPBEXexcCritical6 5 2 4 2" xfId="42979"/>
    <cellStyle name="SAPBEXexcCritical6 5 2 5" xfId="21618"/>
    <cellStyle name="SAPBEXexcCritical6 5 2 5 2" xfId="42493"/>
    <cellStyle name="SAPBEXexcCritical6 5 2 6" xfId="13410"/>
    <cellStyle name="SAPBEXexcCritical6 5 2 6 2" xfId="34286"/>
    <cellStyle name="SAPBEXexcCritical6 5 2 7" xfId="25548"/>
    <cellStyle name="SAPBEXexcCritical6 5 3" xfId="8336"/>
    <cellStyle name="SAPBEXexcCritical6 5 3 2" xfId="23025"/>
    <cellStyle name="SAPBEXexcCritical6 5 3 2 2" xfId="43898"/>
    <cellStyle name="SAPBEXexcCritical6 5 3 3" xfId="23312"/>
    <cellStyle name="SAPBEXexcCritical6 5 3 3 2" xfId="44184"/>
    <cellStyle name="SAPBEXexcCritical6 5 3 4" xfId="22439"/>
    <cellStyle name="SAPBEXexcCritical6 5 3 4 2" xfId="43314"/>
    <cellStyle name="SAPBEXexcCritical6 5 3 5" xfId="17341"/>
    <cellStyle name="SAPBEXexcCritical6 5 3 5 2" xfId="38217"/>
    <cellStyle name="SAPBEXexcCritical6 5 3 6" xfId="29479"/>
    <cellStyle name="SAPBEXexcCritical6 5 4" xfId="10220"/>
    <cellStyle name="SAPBEXexcCritical6 5 4 2" xfId="23505"/>
    <cellStyle name="SAPBEXexcCritical6 5 4 2 2" xfId="44377"/>
    <cellStyle name="SAPBEXexcCritical6 5 4 3" xfId="23757"/>
    <cellStyle name="SAPBEXexcCritical6 5 4 3 2" xfId="44629"/>
    <cellStyle name="SAPBEXexcCritical6 5 4 4" xfId="21291"/>
    <cellStyle name="SAPBEXexcCritical6 5 4 4 2" xfId="42166"/>
    <cellStyle name="SAPBEXexcCritical6 5 4 5" xfId="18991"/>
    <cellStyle name="SAPBEXexcCritical6 5 4 5 2" xfId="39867"/>
    <cellStyle name="SAPBEXexcCritical6 5 4 6" xfId="31131"/>
    <cellStyle name="SAPBEXexcCritical6 5 5" xfId="21497"/>
    <cellStyle name="SAPBEXexcCritical6 5 5 2" xfId="42372"/>
    <cellStyle name="SAPBEXexcCritical6 5 6" xfId="23853"/>
    <cellStyle name="SAPBEXexcCritical6 5 6 2" xfId="44725"/>
    <cellStyle name="SAPBEXexcCritical6 5 7" xfId="20954"/>
    <cellStyle name="SAPBEXexcCritical6 5 7 2" xfId="41829"/>
    <cellStyle name="SAPBEXexcCritical6 5 8" xfId="12262"/>
    <cellStyle name="SAPBEXexcCritical6 5 8 2" xfId="33151"/>
    <cellStyle name="SAPBEXexcCritical6 5 9" xfId="24377"/>
    <cellStyle name="SAPBEXexcCritical6 6" xfId="3815"/>
    <cellStyle name="SAPBEXexcCritical6 6 2" xfId="6044"/>
    <cellStyle name="SAPBEXexcCritical6 6 2 2" xfId="22403"/>
    <cellStyle name="SAPBEXexcCritical6 6 2 2 2" xfId="43278"/>
    <cellStyle name="SAPBEXexcCritical6 6 2 3" xfId="22647"/>
    <cellStyle name="SAPBEXexcCritical6 6 2 3 2" xfId="43522"/>
    <cellStyle name="SAPBEXexcCritical6 6 2 4" xfId="22433"/>
    <cellStyle name="SAPBEXexcCritical6 6 2 4 2" xfId="43308"/>
    <cellStyle name="SAPBEXexcCritical6 6 2 5" xfId="15053"/>
    <cellStyle name="SAPBEXexcCritical6 6 2 5 2" xfId="35929"/>
    <cellStyle name="SAPBEXexcCritical6 6 2 6" xfId="27191"/>
    <cellStyle name="SAPBEXexcCritical6 6 3" xfId="21789"/>
    <cellStyle name="SAPBEXexcCritical6 6 3 2" xfId="42664"/>
    <cellStyle name="SAPBEXexcCritical6 6 4" xfId="23814"/>
    <cellStyle name="SAPBEXexcCritical6 6 4 2" xfId="44686"/>
    <cellStyle name="SAPBEXexcCritical6 6 5" xfId="24087"/>
    <cellStyle name="SAPBEXexcCritical6 6 5 2" xfId="44959"/>
    <cellStyle name="SAPBEXexcCritical6 6 6" xfId="13235"/>
    <cellStyle name="SAPBEXexcCritical6 6 6 2" xfId="34111"/>
    <cellStyle name="SAPBEXexcCritical6 6 7" xfId="25373"/>
    <cellStyle name="SAPBEXexcCritical6 7" xfId="8332"/>
    <cellStyle name="SAPBEXexcCritical6 7 2" xfId="23021"/>
    <cellStyle name="SAPBEXexcCritical6 7 2 2" xfId="43894"/>
    <cellStyle name="SAPBEXexcCritical6 7 3" xfId="22745"/>
    <cellStyle name="SAPBEXexcCritical6 7 3 2" xfId="43620"/>
    <cellStyle name="SAPBEXexcCritical6 7 4" xfId="22278"/>
    <cellStyle name="SAPBEXexcCritical6 7 4 2" xfId="43153"/>
    <cellStyle name="SAPBEXexcCritical6 7 5" xfId="17337"/>
    <cellStyle name="SAPBEXexcCritical6 7 5 2" xfId="38213"/>
    <cellStyle name="SAPBEXexcCritical6 7 6" xfId="29475"/>
    <cellStyle name="SAPBEXexcCritical6 8" xfId="10216"/>
    <cellStyle name="SAPBEXexcCritical6 8 2" xfId="23501"/>
    <cellStyle name="SAPBEXexcCritical6 8 2 2" xfId="44373"/>
    <cellStyle name="SAPBEXexcCritical6 8 3" xfId="23724"/>
    <cellStyle name="SAPBEXexcCritical6 8 3 2" xfId="44596"/>
    <cellStyle name="SAPBEXexcCritical6 8 4" xfId="23784"/>
    <cellStyle name="SAPBEXexcCritical6 8 4 2" xfId="44656"/>
    <cellStyle name="SAPBEXexcCritical6 8 5" xfId="18987"/>
    <cellStyle name="SAPBEXexcCritical6 8 5 2" xfId="39863"/>
    <cellStyle name="SAPBEXexcCritical6 8 6" xfId="31127"/>
    <cellStyle name="SAPBEXexcCritical6 9" xfId="20893"/>
    <cellStyle name="SAPBEXexcCritical6 9 2" xfId="41768"/>
    <cellStyle name="SAPBEXexcGood1" xfId="1150"/>
    <cellStyle name="SAPBEXexcGood1 10" xfId="21172"/>
    <cellStyle name="SAPBEXexcGood1 10 2" xfId="42047"/>
    <cellStyle name="SAPBEXexcGood1 11" xfId="23224"/>
    <cellStyle name="SAPBEXexcGood1 11 2" xfId="44097"/>
    <cellStyle name="SAPBEXexcGood1 12" xfId="12130"/>
    <cellStyle name="SAPBEXexcGood1 12 2" xfId="33030"/>
    <cellStyle name="SAPBEXexcGood1 13" xfId="24156"/>
    <cellStyle name="SAPBEXexcGood1 13 2" xfId="45026"/>
    <cellStyle name="SAPBEXexcGood1 14" xfId="24257"/>
    <cellStyle name="SAPBEXexcGood1 14 2" xfId="45118"/>
    <cellStyle name="SAPBEXexcGood1 2" xfId="2749"/>
    <cellStyle name="SAPBEXexcGood1 2 10" xfId="24378"/>
    <cellStyle name="SAPBEXexcGood1 2 2" xfId="4366"/>
    <cellStyle name="SAPBEXexcGood1 2 2 2" xfId="6220"/>
    <cellStyle name="SAPBEXexcGood1 2 2 2 2" xfId="22525"/>
    <cellStyle name="SAPBEXexcGood1 2 2 2 2 2" xfId="43400"/>
    <cellStyle name="SAPBEXexcGood1 2 2 2 3" xfId="21596"/>
    <cellStyle name="SAPBEXexcGood1 2 2 2 3 2" xfId="42471"/>
    <cellStyle name="SAPBEXexcGood1 2 2 2 4" xfId="20843"/>
    <cellStyle name="SAPBEXexcGood1 2 2 2 4 2" xfId="41719"/>
    <cellStyle name="SAPBEXexcGood1 2 2 2 5" xfId="15229"/>
    <cellStyle name="SAPBEXexcGood1 2 2 2 5 2" xfId="36105"/>
    <cellStyle name="SAPBEXexcGood1 2 2 2 6" xfId="27367"/>
    <cellStyle name="SAPBEXexcGood1 2 2 3" xfId="21981"/>
    <cellStyle name="SAPBEXexcGood1 2 2 3 2" xfId="42856"/>
    <cellStyle name="SAPBEXexcGood1 2 2 4" xfId="24062"/>
    <cellStyle name="SAPBEXexcGood1 2 2 4 2" xfId="44934"/>
    <cellStyle name="SAPBEXexcGood1 2 2 5" xfId="23766"/>
    <cellStyle name="SAPBEXexcGood1 2 2 5 2" xfId="44638"/>
    <cellStyle name="SAPBEXexcGood1 2 2 6" xfId="13411"/>
    <cellStyle name="SAPBEXexcGood1 2 2 6 2" xfId="34287"/>
    <cellStyle name="SAPBEXexcGood1 2 2 7" xfId="25549"/>
    <cellStyle name="SAPBEXexcGood1 2 3" xfId="8338"/>
    <cellStyle name="SAPBEXexcGood1 2 3 2" xfId="23027"/>
    <cellStyle name="SAPBEXexcGood1 2 3 2 2" xfId="43900"/>
    <cellStyle name="SAPBEXexcGood1 2 3 3" xfId="21225"/>
    <cellStyle name="SAPBEXexcGood1 2 3 3 2" xfId="42100"/>
    <cellStyle name="SAPBEXexcGood1 2 3 4" xfId="23813"/>
    <cellStyle name="SAPBEXexcGood1 2 3 4 2" xfId="44685"/>
    <cellStyle name="SAPBEXexcGood1 2 3 5" xfId="17343"/>
    <cellStyle name="SAPBEXexcGood1 2 3 5 2" xfId="38219"/>
    <cellStyle name="SAPBEXexcGood1 2 3 6" xfId="29481"/>
    <cellStyle name="SAPBEXexcGood1 2 4" xfId="10222"/>
    <cellStyle name="SAPBEXexcGood1 2 4 2" xfId="23507"/>
    <cellStyle name="SAPBEXexcGood1 2 4 2 2" xfId="44379"/>
    <cellStyle name="SAPBEXexcGood1 2 4 3" xfId="22256"/>
    <cellStyle name="SAPBEXexcGood1 2 4 3 2" xfId="43131"/>
    <cellStyle name="SAPBEXexcGood1 2 4 4" xfId="22910"/>
    <cellStyle name="SAPBEXexcGood1 2 4 4 2" xfId="43784"/>
    <cellStyle name="SAPBEXexcGood1 2 4 5" xfId="18993"/>
    <cellStyle name="SAPBEXexcGood1 2 4 5 2" xfId="39869"/>
    <cellStyle name="SAPBEXexcGood1 2 4 6" xfId="31133"/>
    <cellStyle name="SAPBEXexcGood1 2 5" xfId="20896"/>
    <cellStyle name="SAPBEXexcGood1 2 5 2" xfId="41771"/>
    <cellStyle name="SAPBEXexcGood1 2 6" xfId="23247"/>
    <cellStyle name="SAPBEXexcGood1 2 6 2" xfId="44120"/>
    <cellStyle name="SAPBEXexcGood1 2 7" xfId="21852"/>
    <cellStyle name="SAPBEXexcGood1 2 7 2" xfId="42727"/>
    <cellStyle name="SAPBEXexcGood1 2 8" xfId="12131"/>
    <cellStyle name="SAPBEXexcGood1 2 8 2" xfId="33031"/>
    <cellStyle name="SAPBEXexcGood1 2 9" xfId="24193"/>
    <cellStyle name="SAPBEXexcGood1 2 9 2" xfId="45061"/>
    <cellStyle name="SAPBEXexcGood1 3" xfId="2750"/>
    <cellStyle name="SAPBEXexcGood1 3 2" xfId="4367"/>
    <cellStyle name="SAPBEXexcGood1 3 2 2" xfId="6221"/>
    <cellStyle name="SAPBEXexcGood1 3 2 2 2" xfId="22526"/>
    <cellStyle name="SAPBEXexcGood1 3 2 2 2 2" xfId="43401"/>
    <cellStyle name="SAPBEXexcGood1 3 2 2 3" xfId="22325"/>
    <cellStyle name="SAPBEXexcGood1 3 2 2 3 2" xfId="43200"/>
    <cellStyle name="SAPBEXexcGood1 3 2 2 4" xfId="23860"/>
    <cellStyle name="SAPBEXexcGood1 3 2 2 4 2" xfId="44732"/>
    <cellStyle name="SAPBEXexcGood1 3 2 2 5" xfId="15230"/>
    <cellStyle name="SAPBEXexcGood1 3 2 2 5 2" xfId="36106"/>
    <cellStyle name="SAPBEXexcGood1 3 2 2 6" xfId="27368"/>
    <cellStyle name="SAPBEXexcGood1 3 2 3" xfId="21982"/>
    <cellStyle name="SAPBEXexcGood1 3 2 3 2" xfId="42857"/>
    <cellStyle name="SAPBEXexcGood1 3 2 4" xfId="20848"/>
    <cellStyle name="SAPBEXexcGood1 3 2 4 2" xfId="41724"/>
    <cellStyle name="SAPBEXexcGood1 3 2 5" xfId="22757"/>
    <cellStyle name="SAPBEXexcGood1 3 2 5 2" xfId="43632"/>
    <cellStyle name="SAPBEXexcGood1 3 2 6" xfId="13412"/>
    <cellStyle name="SAPBEXexcGood1 3 2 6 2" xfId="34288"/>
    <cellStyle name="SAPBEXexcGood1 3 2 7" xfId="25550"/>
    <cellStyle name="SAPBEXexcGood1 3 3" xfId="8339"/>
    <cellStyle name="SAPBEXexcGood1 3 3 2" xfId="23028"/>
    <cellStyle name="SAPBEXexcGood1 3 3 2 2" xfId="43901"/>
    <cellStyle name="SAPBEXexcGood1 3 3 3" xfId="21773"/>
    <cellStyle name="SAPBEXexcGood1 3 3 3 2" xfId="42648"/>
    <cellStyle name="SAPBEXexcGood1 3 3 4" xfId="21410"/>
    <cellStyle name="SAPBEXexcGood1 3 3 4 2" xfId="42285"/>
    <cellStyle name="SAPBEXexcGood1 3 3 5" xfId="17344"/>
    <cellStyle name="SAPBEXexcGood1 3 3 5 2" xfId="38220"/>
    <cellStyle name="SAPBEXexcGood1 3 3 6" xfId="29482"/>
    <cellStyle name="SAPBEXexcGood1 3 4" xfId="10223"/>
    <cellStyle name="SAPBEXexcGood1 3 4 2" xfId="23508"/>
    <cellStyle name="SAPBEXexcGood1 3 4 2 2" xfId="44380"/>
    <cellStyle name="SAPBEXexcGood1 3 4 3" xfId="22749"/>
    <cellStyle name="SAPBEXexcGood1 3 4 3 2" xfId="43624"/>
    <cellStyle name="SAPBEXexcGood1 3 4 4" xfId="23427"/>
    <cellStyle name="SAPBEXexcGood1 3 4 4 2" xfId="44299"/>
    <cellStyle name="SAPBEXexcGood1 3 4 5" xfId="18994"/>
    <cellStyle name="SAPBEXexcGood1 3 4 5 2" xfId="39870"/>
    <cellStyle name="SAPBEXexcGood1 3 4 6" xfId="31134"/>
    <cellStyle name="SAPBEXexcGood1 3 5" xfId="21498"/>
    <cellStyle name="SAPBEXexcGood1 3 5 2" xfId="42373"/>
    <cellStyle name="SAPBEXexcGood1 3 6" xfId="23369"/>
    <cellStyle name="SAPBEXexcGood1 3 6 2" xfId="44241"/>
    <cellStyle name="SAPBEXexcGood1 3 7" xfId="22927"/>
    <cellStyle name="SAPBEXexcGood1 3 7 2" xfId="43801"/>
    <cellStyle name="SAPBEXexcGood1 3 8" xfId="12263"/>
    <cellStyle name="SAPBEXexcGood1 3 8 2" xfId="33152"/>
    <cellStyle name="SAPBEXexcGood1 3 9" xfId="24379"/>
    <cellStyle name="SAPBEXexcGood1 4" xfId="2751"/>
    <cellStyle name="SAPBEXexcGood1 4 2" xfId="4368"/>
    <cellStyle name="SAPBEXexcGood1 4 2 2" xfId="6222"/>
    <cellStyle name="SAPBEXexcGood1 4 2 2 2" xfId="22527"/>
    <cellStyle name="SAPBEXexcGood1 4 2 2 2 2" xfId="43402"/>
    <cellStyle name="SAPBEXexcGood1 4 2 2 3" xfId="22233"/>
    <cellStyle name="SAPBEXexcGood1 4 2 2 3 2" xfId="43108"/>
    <cellStyle name="SAPBEXexcGood1 4 2 2 4" xfId="22174"/>
    <cellStyle name="SAPBEXexcGood1 4 2 2 4 2" xfId="43049"/>
    <cellStyle name="SAPBEXexcGood1 4 2 2 5" xfId="15231"/>
    <cellStyle name="SAPBEXexcGood1 4 2 2 5 2" xfId="36107"/>
    <cellStyle name="SAPBEXexcGood1 4 2 2 6" xfId="27369"/>
    <cellStyle name="SAPBEXexcGood1 4 2 3" xfId="21983"/>
    <cellStyle name="SAPBEXexcGood1 4 2 3 2" xfId="42858"/>
    <cellStyle name="SAPBEXexcGood1 4 2 4" xfId="21005"/>
    <cellStyle name="SAPBEXexcGood1 4 2 4 2" xfId="41880"/>
    <cellStyle name="SAPBEXexcGood1 4 2 5" xfId="23323"/>
    <cellStyle name="SAPBEXexcGood1 4 2 5 2" xfId="44195"/>
    <cellStyle name="SAPBEXexcGood1 4 2 6" xfId="13413"/>
    <cellStyle name="SAPBEXexcGood1 4 2 6 2" xfId="34289"/>
    <cellStyle name="SAPBEXexcGood1 4 2 7" xfId="25551"/>
    <cellStyle name="SAPBEXexcGood1 4 3" xfId="8340"/>
    <cellStyle name="SAPBEXexcGood1 4 3 2" xfId="23029"/>
    <cellStyle name="SAPBEXexcGood1 4 3 2 2" xfId="43902"/>
    <cellStyle name="SAPBEXexcGood1 4 3 3" xfId="22767"/>
    <cellStyle name="SAPBEXexcGood1 4 3 3 2" xfId="43642"/>
    <cellStyle name="SAPBEXexcGood1 4 3 4" xfId="21323"/>
    <cellStyle name="SAPBEXexcGood1 4 3 4 2" xfId="42198"/>
    <cellStyle name="SAPBEXexcGood1 4 3 5" xfId="17345"/>
    <cellStyle name="SAPBEXexcGood1 4 3 5 2" xfId="38221"/>
    <cellStyle name="SAPBEXexcGood1 4 3 6" xfId="29483"/>
    <cellStyle name="SAPBEXexcGood1 4 4" xfId="10224"/>
    <cellStyle name="SAPBEXexcGood1 4 4 2" xfId="23509"/>
    <cellStyle name="SAPBEXexcGood1 4 4 2 2" xfId="44381"/>
    <cellStyle name="SAPBEXexcGood1 4 4 3" xfId="22859"/>
    <cellStyle name="SAPBEXexcGood1 4 4 3 2" xfId="43733"/>
    <cellStyle name="SAPBEXexcGood1 4 4 4" xfId="21872"/>
    <cellStyle name="SAPBEXexcGood1 4 4 4 2" xfId="42747"/>
    <cellStyle name="SAPBEXexcGood1 4 4 5" xfId="18995"/>
    <cellStyle name="SAPBEXexcGood1 4 4 5 2" xfId="39871"/>
    <cellStyle name="SAPBEXexcGood1 4 4 6" xfId="31135"/>
    <cellStyle name="SAPBEXexcGood1 4 5" xfId="21499"/>
    <cellStyle name="SAPBEXexcGood1 4 5 2" xfId="42374"/>
    <cellStyle name="SAPBEXexcGood1 4 6" xfId="21648"/>
    <cellStyle name="SAPBEXexcGood1 4 6 2" xfId="42523"/>
    <cellStyle name="SAPBEXexcGood1 4 7" xfId="23935"/>
    <cellStyle name="SAPBEXexcGood1 4 7 2" xfId="44807"/>
    <cellStyle name="SAPBEXexcGood1 4 8" xfId="12264"/>
    <cellStyle name="SAPBEXexcGood1 4 8 2" xfId="33153"/>
    <cellStyle name="SAPBEXexcGood1 4 9" xfId="24380"/>
    <cellStyle name="SAPBEXexcGood1 5" xfId="2752"/>
    <cellStyle name="SAPBEXexcGood1 5 2" xfId="4369"/>
    <cellStyle name="SAPBEXexcGood1 5 2 2" xfId="6223"/>
    <cellStyle name="SAPBEXexcGood1 5 2 2 2" xfId="22528"/>
    <cellStyle name="SAPBEXexcGood1 5 2 2 2 2" xfId="43403"/>
    <cellStyle name="SAPBEXexcGood1 5 2 2 3" xfId="23433"/>
    <cellStyle name="SAPBEXexcGood1 5 2 2 3 2" xfId="44305"/>
    <cellStyle name="SAPBEXexcGood1 5 2 2 4" xfId="23748"/>
    <cellStyle name="SAPBEXexcGood1 5 2 2 4 2" xfId="44620"/>
    <cellStyle name="SAPBEXexcGood1 5 2 2 5" xfId="15232"/>
    <cellStyle name="SAPBEXexcGood1 5 2 2 5 2" xfId="36108"/>
    <cellStyle name="SAPBEXexcGood1 5 2 2 6" xfId="27370"/>
    <cellStyle name="SAPBEXexcGood1 5 2 3" xfId="21984"/>
    <cellStyle name="SAPBEXexcGood1 5 2 3 2" xfId="42859"/>
    <cellStyle name="SAPBEXexcGood1 5 2 4" xfId="21370"/>
    <cellStyle name="SAPBEXexcGood1 5 2 4 2" xfId="42245"/>
    <cellStyle name="SAPBEXexcGood1 5 2 5" xfId="22942"/>
    <cellStyle name="SAPBEXexcGood1 5 2 5 2" xfId="43816"/>
    <cellStyle name="SAPBEXexcGood1 5 2 6" xfId="13414"/>
    <cellStyle name="SAPBEXexcGood1 5 2 6 2" xfId="34290"/>
    <cellStyle name="SAPBEXexcGood1 5 2 7" xfId="25552"/>
    <cellStyle name="SAPBEXexcGood1 5 3" xfId="8341"/>
    <cellStyle name="SAPBEXexcGood1 5 3 2" xfId="23030"/>
    <cellStyle name="SAPBEXexcGood1 5 3 2 2" xfId="43903"/>
    <cellStyle name="SAPBEXexcGood1 5 3 3" xfId="21613"/>
    <cellStyle name="SAPBEXexcGood1 5 3 3 2" xfId="42488"/>
    <cellStyle name="SAPBEXexcGood1 5 3 4" xfId="22818"/>
    <cellStyle name="SAPBEXexcGood1 5 3 4 2" xfId="43693"/>
    <cellStyle name="SAPBEXexcGood1 5 3 5" xfId="17346"/>
    <cellStyle name="SAPBEXexcGood1 5 3 5 2" xfId="38222"/>
    <cellStyle name="SAPBEXexcGood1 5 3 6" xfId="29484"/>
    <cellStyle name="SAPBEXexcGood1 5 4" xfId="10225"/>
    <cellStyle name="SAPBEXexcGood1 5 4 2" xfId="23510"/>
    <cellStyle name="SAPBEXexcGood1 5 4 2 2" xfId="44382"/>
    <cellStyle name="SAPBEXexcGood1 5 4 3" xfId="23179"/>
    <cellStyle name="SAPBEXexcGood1 5 4 3 2" xfId="44052"/>
    <cellStyle name="SAPBEXexcGood1 5 4 4" xfId="23246"/>
    <cellStyle name="SAPBEXexcGood1 5 4 4 2" xfId="44119"/>
    <cellStyle name="SAPBEXexcGood1 5 4 5" xfId="18996"/>
    <cellStyle name="SAPBEXexcGood1 5 4 5 2" xfId="39872"/>
    <cellStyle name="SAPBEXexcGood1 5 4 6" xfId="31136"/>
    <cellStyle name="SAPBEXexcGood1 5 5" xfId="21500"/>
    <cellStyle name="SAPBEXexcGood1 5 5 2" xfId="42375"/>
    <cellStyle name="SAPBEXexcGood1 5 6" xfId="22641"/>
    <cellStyle name="SAPBEXexcGood1 5 6 2" xfId="43516"/>
    <cellStyle name="SAPBEXexcGood1 5 7" xfId="23152"/>
    <cellStyle name="SAPBEXexcGood1 5 7 2" xfId="44025"/>
    <cellStyle name="SAPBEXexcGood1 5 8" xfId="12265"/>
    <cellStyle name="SAPBEXexcGood1 5 8 2" xfId="33154"/>
    <cellStyle name="SAPBEXexcGood1 5 9" xfId="24381"/>
    <cellStyle name="SAPBEXexcGood1 6" xfId="3816"/>
    <cellStyle name="SAPBEXexcGood1 6 2" xfId="6045"/>
    <cellStyle name="SAPBEXexcGood1 6 2 2" xfId="22404"/>
    <cellStyle name="SAPBEXexcGood1 6 2 2 2" xfId="43279"/>
    <cellStyle name="SAPBEXexcGood1 6 2 3" xfId="24053"/>
    <cellStyle name="SAPBEXexcGood1 6 2 3 2" xfId="44925"/>
    <cellStyle name="SAPBEXexcGood1 6 2 4" xfId="22121"/>
    <cellStyle name="SAPBEXexcGood1 6 2 4 2" xfId="42996"/>
    <cellStyle name="SAPBEXexcGood1 6 2 5" xfId="15054"/>
    <cellStyle name="SAPBEXexcGood1 6 2 5 2" xfId="35930"/>
    <cellStyle name="SAPBEXexcGood1 6 2 6" xfId="27192"/>
    <cellStyle name="SAPBEXexcGood1 6 3" xfId="21790"/>
    <cellStyle name="SAPBEXexcGood1 6 3 2" xfId="42665"/>
    <cellStyle name="SAPBEXexcGood1 6 4" xfId="23897"/>
    <cellStyle name="SAPBEXexcGood1 6 4 2" xfId="44769"/>
    <cellStyle name="SAPBEXexcGood1 6 5" xfId="22276"/>
    <cellStyle name="SAPBEXexcGood1 6 5 2" xfId="43151"/>
    <cellStyle name="SAPBEXexcGood1 6 6" xfId="13236"/>
    <cellStyle name="SAPBEXexcGood1 6 6 2" xfId="34112"/>
    <cellStyle name="SAPBEXexcGood1 6 7" xfId="25374"/>
    <cellStyle name="SAPBEXexcGood1 7" xfId="8337"/>
    <cellStyle name="SAPBEXexcGood1 7 2" xfId="23026"/>
    <cellStyle name="SAPBEXexcGood1 7 2 2" xfId="43899"/>
    <cellStyle name="SAPBEXexcGood1 7 3" xfId="22856"/>
    <cellStyle name="SAPBEXexcGood1 7 3 2" xfId="43731"/>
    <cellStyle name="SAPBEXexcGood1 7 4" xfId="22836"/>
    <cellStyle name="SAPBEXexcGood1 7 4 2" xfId="43711"/>
    <cellStyle name="SAPBEXexcGood1 7 5" xfId="17342"/>
    <cellStyle name="SAPBEXexcGood1 7 5 2" xfId="38218"/>
    <cellStyle name="SAPBEXexcGood1 7 6" xfId="29480"/>
    <cellStyle name="SAPBEXexcGood1 8" xfId="10221"/>
    <cellStyle name="SAPBEXexcGood1 8 2" xfId="23506"/>
    <cellStyle name="SAPBEXexcGood1 8 2 2" xfId="44378"/>
    <cellStyle name="SAPBEXexcGood1 8 3" xfId="23917"/>
    <cellStyle name="SAPBEXexcGood1 8 3 2" xfId="44789"/>
    <cellStyle name="SAPBEXexcGood1 8 4" xfId="21248"/>
    <cellStyle name="SAPBEXexcGood1 8 4 2" xfId="42123"/>
    <cellStyle name="SAPBEXexcGood1 8 5" xfId="18992"/>
    <cellStyle name="SAPBEXexcGood1 8 5 2" xfId="39868"/>
    <cellStyle name="SAPBEXexcGood1 8 6" xfId="31132"/>
    <cellStyle name="SAPBEXexcGood1 9" xfId="20895"/>
    <cellStyle name="SAPBEXexcGood1 9 2" xfId="41770"/>
    <cellStyle name="SAPBEXexcGood2" xfId="1151"/>
    <cellStyle name="SAPBEXexcGood2 10" xfId="23751"/>
    <cellStyle name="SAPBEXexcGood2 10 2" xfId="44623"/>
    <cellStyle name="SAPBEXexcGood2 11" xfId="23899"/>
    <cellStyle name="SAPBEXexcGood2 11 2" xfId="44771"/>
    <cellStyle name="SAPBEXexcGood2 12" xfId="12132"/>
    <cellStyle name="SAPBEXexcGood2 12 2" xfId="33032"/>
    <cellStyle name="SAPBEXexcGood2 13" xfId="24155"/>
    <cellStyle name="SAPBEXexcGood2 13 2" xfId="45025"/>
    <cellStyle name="SAPBEXexcGood2 14" xfId="24258"/>
    <cellStyle name="SAPBEXexcGood2 14 2" xfId="45119"/>
    <cellStyle name="SAPBEXexcGood2 2" xfId="2753"/>
    <cellStyle name="SAPBEXexcGood2 2 10" xfId="24382"/>
    <cellStyle name="SAPBEXexcGood2 2 2" xfId="4371"/>
    <cellStyle name="SAPBEXexcGood2 2 2 2" xfId="6224"/>
    <cellStyle name="SAPBEXexcGood2 2 2 2 2" xfId="22529"/>
    <cellStyle name="SAPBEXexcGood2 2 2 2 2 2" xfId="43404"/>
    <cellStyle name="SAPBEXexcGood2 2 2 2 3" xfId="21619"/>
    <cellStyle name="SAPBEXexcGood2 2 2 2 3 2" xfId="42494"/>
    <cellStyle name="SAPBEXexcGood2 2 2 2 4" xfId="24069"/>
    <cellStyle name="SAPBEXexcGood2 2 2 2 4 2" xfId="44941"/>
    <cellStyle name="SAPBEXexcGood2 2 2 2 5" xfId="15233"/>
    <cellStyle name="SAPBEXexcGood2 2 2 2 5 2" xfId="36109"/>
    <cellStyle name="SAPBEXexcGood2 2 2 2 6" xfId="27371"/>
    <cellStyle name="SAPBEXexcGood2 2 2 3" xfId="21985"/>
    <cellStyle name="SAPBEXexcGood2 2 2 3 2" xfId="42860"/>
    <cellStyle name="SAPBEXexcGood2 2 2 4" xfId="21847"/>
    <cellStyle name="SAPBEXexcGood2 2 2 4 2" xfId="42722"/>
    <cellStyle name="SAPBEXexcGood2 2 2 5" xfId="23245"/>
    <cellStyle name="SAPBEXexcGood2 2 2 5 2" xfId="44118"/>
    <cellStyle name="SAPBEXexcGood2 2 2 6" xfId="13415"/>
    <cellStyle name="SAPBEXexcGood2 2 2 6 2" xfId="34291"/>
    <cellStyle name="SAPBEXexcGood2 2 2 7" xfId="25553"/>
    <cellStyle name="SAPBEXexcGood2 2 3" xfId="8343"/>
    <cellStyle name="SAPBEXexcGood2 2 3 2" xfId="23032"/>
    <cellStyle name="SAPBEXexcGood2 2 3 2 2" xfId="43905"/>
    <cellStyle name="SAPBEXexcGood2 2 3 3" xfId="22863"/>
    <cellStyle name="SAPBEXexcGood2 2 3 3 2" xfId="43737"/>
    <cellStyle name="SAPBEXexcGood2 2 3 4" xfId="23997"/>
    <cellStyle name="SAPBEXexcGood2 2 3 4 2" xfId="44869"/>
    <cellStyle name="SAPBEXexcGood2 2 3 5" xfId="17348"/>
    <cellStyle name="SAPBEXexcGood2 2 3 5 2" xfId="38224"/>
    <cellStyle name="SAPBEXexcGood2 2 3 6" xfId="29486"/>
    <cellStyle name="SAPBEXexcGood2 2 4" xfId="10227"/>
    <cellStyle name="SAPBEXexcGood2 2 4 2" xfId="23512"/>
    <cellStyle name="SAPBEXexcGood2 2 4 2 2" xfId="44384"/>
    <cellStyle name="SAPBEXexcGood2 2 4 3" xfId="22165"/>
    <cellStyle name="SAPBEXexcGood2 2 4 3 2" xfId="43040"/>
    <cellStyle name="SAPBEXexcGood2 2 4 4" xfId="21865"/>
    <cellStyle name="SAPBEXexcGood2 2 4 4 2" xfId="42740"/>
    <cellStyle name="SAPBEXexcGood2 2 4 5" xfId="18998"/>
    <cellStyle name="SAPBEXexcGood2 2 4 5 2" xfId="39874"/>
    <cellStyle name="SAPBEXexcGood2 2 4 6" xfId="31138"/>
    <cellStyle name="SAPBEXexcGood2 2 5" xfId="20898"/>
    <cellStyle name="SAPBEXexcGood2 2 5 2" xfId="41773"/>
    <cellStyle name="SAPBEXexcGood2 2 6" xfId="22680"/>
    <cellStyle name="SAPBEXexcGood2 2 6 2" xfId="43555"/>
    <cellStyle name="SAPBEXexcGood2 2 7" xfId="21414"/>
    <cellStyle name="SAPBEXexcGood2 2 7 2" xfId="42289"/>
    <cellStyle name="SAPBEXexcGood2 2 8" xfId="12133"/>
    <cellStyle name="SAPBEXexcGood2 2 8 2" xfId="33033"/>
    <cellStyle name="SAPBEXexcGood2 2 9" xfId="24194"/>
    <cellStyle name="SAPBEXexcGood2 2 9 2" xfId="45062"/>
    <cellStyle name="SAPBEXexcGood2 3" xfId="2754"/>
    <cellStyle name="SAPBEXexcGood2 3 2" xfId="4372"/>
    <cellStyle name="SAPBEXexcGood2 3 2 2" xfId="6225"/>
    <cellStyle name="SAPBEXexcGood2 3 2 2 2" xfId="22530"/>
    <cellStyle name="SAPBEXexcGood2 3 2 2 2 2" xfId="43405"/>
    <cellStyle name="SAPBEXexcGood2 3 2 2 3" xfId="21189"/>
    <cellStyle name="SAPBEXexcGood2 3 2 2 3 2" xfId="42064"/>
    <cellStyle name="SAPBEXexcGood2 3 2 2 4" xfId="23231"/>
    <cellStyle name="SAPBEXexcGood2 3 2 2 4 2" xfId="44104"/>
    <cellStyle name="SAPBEXexcGood2 3 2 2 5" xfId="15234"/>
    <cellStyle name="SAPBEXexcGood2 3 2 2 5 2" xfId="36110"/>
    <cellStyle name="SAPBEXexcGood2 3 2 2 6" xfId="27372"/>
    <cellStyle name="SAPBEXexcGood2 3 2 3" xfId="21986"/>
    <cellStyle name="SAPBEXexcGood2 3 2 3 2" xfId="42861"/>
    <cellStyle name="SAPBEXexcGood2 3 2 4" xfId="21693"/>
    <cellStyle name="SAPBEXexcGood2 3 2 4 2" xfId="42568"/>
    <cellStyle name="SAPBEXexcGood2 3 2 5" xfId="23981"/>
    <cellStyle name="SAPBEXexcGood2 3 2 5 2" xfId="44853"/>
    <cellStyle name="SAPBEXexcGood2 3 2 6" xfId="13416"/>
    <cellStyle name="SAPBEXexcGood2 3 2 6 2" xfId="34292"/>
    <cellStyle name="SAPBEXexcGood2 3 2 7" xfId="25554"/>
    <cellStyle name="SAPBEXexcGood2 3 3" xfId="8344"/>
    <cellStyle name="SAPBEXexcGood2 3 3 2" xfId="23033"/>
    <cellStyle name="SAPBEXexcGood2 3 3 2 2" xfId="43906"/>
    <cellStyle name="SAPBEXexcGood2 3 3 3" xfId="23315"/>
    <cellStyle name="SAPBEXexcGood2 3 3 3 2" xfId="44187"/>
    <cellStyle name="SAPBEXexcGood2 3 3 4" xfId="22681"/>
    <cellStyle name="SAPBEXexcGood2 3 3 4 2" xfId="43556"/>
    <cellStyle name="SAPBEXexcGood2 3 3 5" xfId="17349"/>
    <cellStyle name="SAPBEXexcGood2 3 3 5 2" xfId="38225"/>
    <cellStyle name="SAPBEXexcGood2 3 3 6" xfId="29487"/>
    <cellStyle name="SAPBEXexcGood2 3 4" xfId="10228"/>
    <cellStyle name="SAPBEXexcGood2 3 4 2" xfId="23513"/>
    <cellStyle name="SAPBEXexcGood2 3 4 2 2" xfId="44385"/>
    <cellStyle name="SAPBEXexcGood2 3 4 3" xfId="22691"/>
    <cellStyle name="SAPBEXexcGood2 3 4 3 2" xfId="43566"/>
    <cellStyle name="SAPBEXexcGood2 3 4 4" xfId="21388"/>
    <cellStyle name="SAPBEXexcGood2 3 4 4 2" xfId="42263"/>
    <cellStyle name="SAPBEXexcGood2 3 4 5" xfId="18999"/>
    <cellStyle name="SAPBEXexcGood2 3 4 5 2" xfId="39875"/>
    <cellStyle name="SAPBEXexcGood2 3 4 6" xfId="31139"/>
    <cellStyle name="SAPBEXexcGood2 3 5" xfId="21501"/>
    <cellStyle name="SAPBEXexcGood2 3 5 2" xfId="42376"/>
    <cellStyle name="SAPBEXexcGood2 3 6" xfId="24031"/>
    <cellStyle name="SAPBEXexcGood2 3 6 2" xfId="44903"/>
    <cellStyle name="SAPBEXexcGood2 3 7" xfId="21711"/>
    <cellStyle name="SAPBEXexcGood2 3 7 2" xfId="42586"/>
    <cellStyle name="SAPBEXexcGood2 3 8" xfId="12266"/>
    <cellStyle name="SAPBEXexcGood2 3 8 2" xfId="33155"/>
    <cellStyle name="SAPBEXexcGood2 3 9" xfId="24383"/>
    <cellStyle name="SAPBEXexcGood2 4" xfId="2755"/>
    <cellStyle name="SAPBEXexcGood2 4 2" xfId="4373"/>
    <cellStyle name="SAPBEXexcGood2 4 2 2" xfId="6226"/>
    <cellStyle name="SAPBEXexcGood2 4 2 2 2" xfId="22531"/>
    <cellStyle name="SAPBEXexcGood2 4 2 2 2 2" xfId="43406"/>
    <cellStyle name="SAPBEXexcGood2 4 2 2 3" xfId="21024"/>
    <cellStyle name="SAPBEXexcGood2 4 2 2 3 2" xfId="41899"/>
    <cellStyle name="SAPBEXexcGood2 4 2 2 4" xfId="22296"/>
    <cellStyle name="SAPBEXexcGood2 4 2 2 4 2" xfId="43171"/>
    <cellStyle name="SAPBEXexcGood2 4 2 2 5" xfId="15235"/>
    <cellStyle name="SAPBEXexcGood2 4 2 2 5 2" xfId="36111"/>
    <cellStyle name="SAPBEXexcGood2 4 2 2 6" xfId="27373"/>
    <cellStyle name="SAPBEXexcGood2 4 2 3" xfId="21987"/>
    <cellStyle name="SAPBEXexcGood2 4 2 3 2" xfId="42862"/>
    <cellStyle name="SAPBEXexcGood2 4 2 4" xfId="23701"/>
    <cellStyle name="SAPBEXexcGood2 4 2 4 2" xfId="44573"/>
    <cellStyle name="SAPBEXexcGood2 4 2 5" xfId="21314"/>
    <cellStyle name="SAPBEXexcGood2 4 2 5 2" xfId="42189"/>
    <cellStyle name="SAPBEXexcGood2 4 2 6" xfId="13417"/>
    <cellStyle name="SAPBEXexcGood2 4 2 6 2" xfId="34293"/>
    <cellStyle name="SAPBEXexcGood2 4 2 7" xfId="25555"/>
    <cellStyle name="SAPBEXexcGood2 4 3" xfId="8345"/>
    <cellStyle name="SAPBEXexcGood2 4 3 2" xfId="23034"/>
    <cellStyle name="SAPBEXexcGood2 4 3 2 2" xfId="43907"/>
    <cellStyle name="SAPBEXexcGood2 4 3 3" xfId="20976"/>
    <cellStyle name="SAPBEXexcGood2 4 3 3 2" xfId="41851"/>
    <cellStyle name="SAPBEXexcGood2 4 3 4" xfId="24034"/>
    <cellStyle name="SAPBEXexcGood2 4 3 4 2" xfId="44906"/>
    <cellStyle name="SAPBEXexcGood2 4 3 5" xfId="17350"/>
    <cellStyle name="SAPBEXexcGood2 4 3 5 2" xfId="38226"/>
    <cellStyle name="SAPBEXexcGood2 4 3 6" xfId="29488"/>
    <cellStyle name="SAPBEXexcGood2 4 4" xfId="10229"/>
    <cellStyle name="SAPBEXexcGood2 4 4 2" xfId="23514"/>
    <cellStyle name="SAPBEXexcGood2 4 4 2 2" xfId="44386"/>
    <cellStyle name="SAPBEXexcGood2 4 4 3" xfId="22297"/>
    <cellStyle name="SAPBEXexcGood2 4 4 3 2" xfId="43172"/>
    <cellStyle name="SAPBEXexcGood2 4 4 4" xfId="21295"/>
    <cellStyle name="SAPBEXexcGood2 4 4 4 2" xfId="42170"/>
    <cellStyle name="SAPBEXexcGood2 4 4 5" xfId="19000"/>
    <cellStyle name="SAPBEXexcGood2 4 4 5 2" xfId="39876"/>
    <cellStyle name="SAPBEXexcGood2 4 4 6" xfId="31140"/>
    <cellStyle name="SAPBEXexcGood2 4 5" xfId="21502"/>
    <cellStyle name="SAPBEXexcGood2 4 5 2" xfId="42377"/>
    <cellStyle name="SAPBEXexcGood2 4 6" xfId="22895"/>
    <cellStyle name="SAPBEXexcGood2 4 6 2" xfId="43769"/>
    <cellStyle name="SAPBEXexcGood2 4 7" xfId="20959"/>
    <cellStyle name="SAPBEXexcGood2 4 7 2" xfId="41834"/>
    <cellStyle name="SAPBEXexcGood2 4 8" xfId="12267"/>
    <cellStyle name="SAPBEXexcGood2 4 8 2" xfId="33156"/>
    <cellStyle name="SAPBEXexcGood2 4 9" xfId="24384"/>
    <cellStyle name="SAPBEXexcGood2 5" xfId="2756"/>
    <cellStyle name="SAPBEXexcGood2 5 2" xfId="4374"/>
    <cellStyle name="SAPBEXexcGood2 5 2 2" xfId="6227"/>
    <cellStyle name="SAPBEXexcGood2 5 2 2 2" xfId="22532"/>
    <cellStyle name="SAPBEXexcGood2 5 2 2 2 2" xfId="43407"/>
    <cellStyle name="SAPBEXexcGood2 5 2 2 3" xfId="21090"/>
    <cellStyle name="SAPBEXexcGood2 5 2 2 3 2" xfId="41965"/>
    <cellStyle name="SAPBEXexcGood2 5 2 2 4" xfId="21439"/>
    <cellStyle name="SAPBEXexcGood2 5 2 2 4 2" xfId="42314"/>
    <cellStyle name="SAPBEXexcGood2 5 2 2 5" xfId="15236"/>
    <cellStyle name="SAPBEXexcGood2 5 2 2 5 2" xfId="36112"/>
    <cellStyle name="SAPBEXexcGood2 5 2 2 6" xfId="27374"/>
    <cellStyle name="SAPBEXexcGood2 5 2 3" xfId="21988"/>
    <cellStyle name="SAPBEXexcGood2 5 2 3 2" xfId="42863"/>
    <cellStyle name="SAPBEXexcGood2 5 2 4" xfId="23430"/>
    <cellStyle name="SAPBEXexcGood2 5 2 4 2" xfId="44302"/>
    <cellStyle name="SAPBEXexcGood2 5 2 5" xfId="22639"/>
    <cellStyle name="SAPBEXexcGood2 5 2 5 2" xfId="43514"/>
    <cellStyle name="SAPBEXexcGood2 5 2 6" xfId="13418"/>
    <cellStyle name="SAPBEXexcGood2 5 2 6 2" xfId="34294"/>
    <cellStyle name="SAPBEXexcGood2 5 2 7" xfId="25556"/>
    <cellStyle name="SAPBEXexcGood2 5 3" xfId="8346"/>
    <cellStyle name="SAPBEXexcGood2 5 3 2" xfId="23035"/>
    <cellStyle name="SAPBEXexcGood2 5 3 2 2" xfId="43908"/>
    <cellStyle name="SAPBEXexcGood2 5 3 3" xfId="21764"/>
    <cellStyle name="SAPBEXexcGood2 5 3 3 2" xfId="42639"/>
    <cellStyle name="SAPBEXexcGood2 5 3 4" xfId="21739"/>
    <cellStyle name="SAPBEXexcGood2 5 3 4 2" xfId="42614"/>
    <cellStyle name="SAPBEXexcGood2 5 3 5" xfId="17351"/>
    <cellStyle name="SAPBEXexcGood2 5 3 5 2" xfId="38227"/>
    <cellStyle name="SAPBEXexcGood2 5 3 6" xfId="29489"/>
    <cellStyle name="SAPBEXexcGood2 5 4" xfId="10230"/>
    <cellStyle name="SAPBEXexcGood2 5 4 2" xfId="23515"/>
    <cellStyle name="SAPBEXexcGood2 5 4 2 2" xfId="44387"/>
    <cellStyle name="SAPBEXexcGood2 5 4 3" xfId="22786"/>
    <cellStyle name="SAPBEXexcGood2 5 4 3 2" xfId="43661"/>
    <cellStyle name="SAPBEXexcGood2 5 4 4" xfId="21989"/>
    <cellStyle name="SAPBEXexcGood2 5 4 4 2" xfId="42864"/>
    <cellStyle name="SAPBEXexcGood2 5 4 5" xfId="19001"/>
    <cellStyle name="SAPBEXexcGood2 5 4 5 2" xfId="39877"/>
    <cellStyle name="SAPBEXexcGood2 5 4 6" xfId="31141"/>
    <cellStyle name="SAPBEXexcGood2 5 5" xfId="21503"/>
    <cellStyle name="SAPBEXexcGood2 5 5 2" xfId="42378"/>
    <cellStyle name="SAPBEXexcGood2 5 6" xfId="23994"/>
    <cellStyle name="SAPBEXexcGood2 5 6 2" xfId="44866"/>
    <cellStyle name="SAPBEXexcGood2 5 7" xfId="23765"/>
    <cellStyle name="SAPBEXexcGood2 5 7 2" xfId="44637"/>
    <cellStyle name="SAPBEXexcGood2 5 8" xfId="12268"/>
    <cellStyle name="SAPBEXexcGood2 5 8 2" xfId="33157"/>
    <cellStyle name="SAPBEXexcGood2 5 9" xfId="24385"/>
    <cellStyle name="SAPBEXexcGood2 6" xfId="3817"/>
    <cellStyle name="SAPBEXexcGood2 6 2" xfId="6046"/>
    <cellStyle name="SAPBEXexcGood2 6 2 2" xfId="22405"/>
    <cellStyle name="SAPBEXexcGood2 6 2 2 2" xfId="43280"/>
    <cellStyle name="SAPBEXexcGood2 6 2 3" xfId="21162"/>
    <cellStyle name="SAPBEXexcGood2 6 2 3 2" xfId="42037"/>
    <cellStyle name="SAPBEXexcGood2 6 2 4" xfId="22259"/>
    <cellStyle name="SAPBEXexcGood2 6 2 4 2" xfId="43134"/>
    <cellStyle name="SAPBEXexcGood2 6 2 5" xfId="15055"/>
    <cellStyle name="SAPBEXexcGood2 6 2 5 2" xfId="35931"/>
    <cellStyle name="SAPBEXexcGood2 6 2 6" xfId="27193"/>
    <cellStyle name="SAPBEXexcGood2 6 3" xfId="21791"/>
    <cellStyle name="SAPBEXexcGood2 6 3 2" xfId="42666"/>
    <cellStyle name="SAPBEXexcGood2 6 4" xfId="23419"/>
    <cellStyle name="SAPBEXexcGood2 6 4 2" xfId="44291"/>
    <cellStyle name="SAPBEXexcGood2 6 5" xfId="21256"/>
    <cellStyle name="SAPBEXexcGood2 6 5 2" xfId="42131"/>
    <cellStyle name="SAPBEXexcGood2 6 6" xfId="13237"/>
    <cellStyle name="SAPBEXexcGood2 6 6 2" xfId="34113"/>
    <cellStyle name="SAPBEXexcGood2 6 7" xfId="25375"/>
    <cellStyle name="SAPBEXexcGood2 7" xfId="8342"/>
    <cellStyle name="SAPBEXexcGood2 7 2" xfId="23031"/>
    <cellStyle name="SAPBEXexcGood2 7 2 2" xfId="43904"/>
    <cellStyle name="SAPBEXexcGood2 7 3" xfId="23175"/>
    <cellStyle name="SAPBEXexcGood2 7 3 2" xfId="44048"/>
    <cellStyle name="SAPBEXexcGood2 7 4" xfId="21200"/>
    <cellStyle name="SAPBEXexcGood2 7 4 2" xfId="42075"/>
    <cellStyle name="SAPBEXexcGood2 7 5" xfId="17347"/>
    <cellStyle name="SAPBEXexcGood2 7 5 2" xfId="38223"/>
    <cellStyle name="SAPBEXexcGood2 7 6" xfId="29485"/>
    <cellStyle name="SAPBEXexcGood2 8" xfId="10226"/>
    <cellStyle name="SAPBEXexcGood2 8 2" xfId="23511"/>
    <cellStyle name="SAPBEXexcGood2 8 2 2" xfId="44383"/>
    <cellStyle name="SAPBEXexcGood2 8 3" xfId="22385"/>
    <cellStyle name="SAPBEXexcGood2 8 3 2" xfId="43260"/>
    <cellStyle name="SAPBEXexcGood2 8 4" xfId="23735"/>
    <cellStyle name="SAPBEXexcGood2 8 4 2" xfId="44607"/>
    <cellStyle name="SAPBEXexcGood2 8 5" xfId="18997"/>
    <cellStyle name="SAPBEXexcGood2 8 5 2" xfId="39873"/>
    <cellStyle name="SAPBEXexcGood2 8 6" xfId="31137"/>
    <cellStyle name="SAPBEXexcGood2 9" xfId="20897"/>
    <cellStyle name="SAPBEXexcGood2 9 2" xfId="41772"/>
    <cellStyle name="SAPBEXexcGood3" xfId="1152"/>
    <cellStyle name="SAPBEXexcGood3 10" xfId="24004"/>
    <cellStyle name="SAPBEXexcGood3 10 2" xfId="44876"/>
    <cellStyle name="SAPBEXexcGood3 11" xfId="23805"/>
    <cellStyle name="SAPBEXexcGood3 11 2" xfId="44677"/>
    <cellStyle name="SAPBEXexcGood3 12" xfId="12134"/>
    <cellStyle name="SAPBEXexcGood3 12 2" xfId="33034"/>
    <cellStyle name="SAPBEXexcGood3 13" xfId="24154"/>
    <cellStyle name="SAPBEXexcGood3 13 2" xfId="45024"/>
    <cellStyle name="SAPBEXexcGood3 14" xfId="24259"/>
    <cellStyle name="SAPBEXexcGood3 14 2" xfId="45120"/>
    <cellStyle name="SAPBEXexcGood3 2" xfId="2757"/>
    <cellStyle name="SAPBEXexcGood3 2 10" xfId="24386"/>
    <cellStyle name="SAPBEXexcGood3 2 2" xfId="4376"/>
    <cellStyle name="SAPBEXexcGood3 2 2 2" xfId="6228"/>
    <cellStyle name="SAPBEXexcGood3 2 2 2 2" xfId="22533"/>
    <cellStyle name="SAPBEXexcGood3 2 2 2 2 2" xfId="43408"/>
    <cellStyle name="SAPBEXexcGood3 2 2 2 3" xfId="21119"/>
    <cellStyle name="SAPBEXexcGood3 2 2 2 3 2" xfId="41994"/>
    <cellStyle name="SAPBEXexcGood3 2 2 2 4" xfId="22389"/>
    <cellStyle name="SAPBEXexcGood3 2 2 2 4 2" xfId="43264"/>
    <cellStyle name="SAPBEXexcGood3 2 2 2 5" xfId="15237"/>
    <cellStyle name="SAPBEXexcGood3 2 2 2 5 2" xfId="36113"/>
    <cellStyle name="SAPBEXexcGood3 2 2 2 6" xfId="27375"/>
    <cellStyle name="SAPBEXexcGood3 2 2 3" xfId="21990"/>
    <cellStyle name="SAPBEXexcGood3 2 2 3 2" xfId="42865"/>
    <cellStyle name="SAPBEXexcGood3 2 2 4" xfId="21182"/>
    <cellStyle name="SAPBEXexcGood3 2 2 4 2" xfId="42057"/>
    <cellStyle name="SAPBEXexcGood3 2 2 5" xfId="22258"/>
    <cellStyle name="SAPBEXexcGood3 2 2 5 2" xfId="43133"/>
    <cellStyle name="SAPBEXexcGood3 2 2 6" xfId="13419"/>
    <cellStyle name="SAPBEXexcGood3 2 2 6 2" xfId="34295"/>
    <cellStyle name="SAPBEXexcGood3 2 2 7" xfId="25557"/>
    <cellStyle name="SAPBEXexcGood3 2 3" xfId="8348"/>
    <cellStyle name="SAPBEXexcGood3 2 3 2" xfId="23037"/>
    <cellStyle name="SAPBEXexcGood3 2 3 2 2" xfId="43910"/>
    <cellStyle name="SAPBEXexcGood3 2 3 3" xfId="22923"/>
    <cellStyle name="SAPBEXexcGood3 2 3 3 2" xfId="43797"/>
    <cellStyle name="SAPBEXexcGood3 2 3 4" xfId="21610"/>
    <cellStyle name="SAPBEXexcGood3 2 3 4 2" xfId="42485"/>
    <cellStyle name="SAPBEXexcGood3 2 3 5" xfId="17353"/>
    <cellStyle name="SAPBEXexcGood3 2 3 5 2" xfId="38229"/>
    <cellStyle name="SAPBEXexcGood3 2 3 6" xfId="29491"/>
    <cellStyle name="SAPBEXexcGood3 2 4" xfId="10232"/>
    <cellStyle name="SAPBEXexcGood3 2 4 2" xfId="23517"/>
    <cellStyle name="SAPBEXexcGood3 2 4 2 2" xfId="44389"/>
    <cellStyle name="SAPBEXexcGood3 2 4 3" xfId="23229"/>
    <cellStyle name="SAPBEXexcGood3 2 4 3 2" xfId="44102"/>
    <cellStyle name="SAPBEXexcGood3 2 4 4" xfId="21826"/>
    <cellStyle name="SAPBEXexcGood3 2 4 4 2" xfId="42701"/>
    <cellStyle name="SAPBEXexcGood3 2 4 5" xfId="19003"/>
    <cellStyle name="SAPBEXexcGood3 2 4 5 2" xfId="39879"/>
    <cellStyle name="SAPBEXexcGood3 2 4 6" xfId="31143"/>
    <cellStyle name="SAPBEXexcGood3 2 5" xfId="20900"/>
    <cellStyle name="SAPBEXexcGood3 2 5 2" xfId="41775"/>
    <cellStyle name="SAPBEXexcGood3 2 6" xfId="21203"/>
    <cellStyle name="SAPBEXexcGood3 2 6 2" xfId="42078"/>
    <cellStyle name="SAPBEXexcGood3 2 7" xfId="23657"/>
    <cellStyle name="SAPBEXexcGood3 2 7 2" xfId="44529"/>
    <cellStyle name="SAPBEXexcGood3 2 8" xfId="12135"/>
    <cellStyle name="SAPBEXexcGood3 2 8 2" xfId="33035"/>
    <cellStyle name="SAPBEXexcGood3 2 9" xfId="24195"/>
    <cellStyle name="SAPBEXexcGood3 2 9 2" xfId="45063"/>
    <cellStyle name="SAPBEXexcGood3 3" xfId="2758"/>
    <cellStyle name="SAPBEXexcGood3 3 2" xfId="4377"/>
    <cellStyle name="SAPBEXexcGood3 3 2 2" xfId="6229"/>
    <cellStyle name="SAPBEXexcGood3 3 2 2 2" xfId="22534"/>
    <cellStyle name="SAPBEXexcGood3 3 2 2 2 2" xfId="43409"/>
    <cellStyle name="SAPBEXexcGood3 3 2 2 3" xfId="22760"/>
    <cellStyle name="SAPBEXexcGood3 3 2 2 3 2" xfId="43635"/>
    <cellStyle name="SAPBEXexcGood3 3 2 2 4" xfId="21657"/>
    <cellStyle name="SAPBEXexcGood3 3 2 2 4 2" xfId="42532"/>
    <cellStyle name="SAPBEXexcGood3 3 2 2 5" xfId="15238"/>
    <cellStyle name="SAPBEXexcGood3 3 2 2 5 2" xfId="36114"/>
    <cellStyle name="SAPBEXexcGood3 3 2 2 6" xfId="27376"/>
    <cellStyle name="SAPBEXexcGood3 3 2 3" xfId="21991"/>
    <cellStyle name="SAPBEXexcGood3 3 2 3 2" xfId="42866"/>
    <cellStyle name="SAPBEXexcGood3 3 2 4" xfId="21308"/>
    <cellStyle name="SAPBEXexcGood3 3 2 4 2" xfId="42183"/>
    <cellStyle name="SAPBEXexcGood3 3 2 5" xfId="22203"/>
    <cellStyle name="SAPBEXexcGood3 3 2 5 2" xfId="43078"/>
    <cellStyle name="SAPBEXexcGood3 3 2 6" xfId="13420"/>
    <cellStyle name="SAPBEXexcGood3 3 2 6 2" xfId="34296"/>
    <cellStyle name="SAPBEXexcGood3 3 2 7" xfId="25558"/>
    <cellStyle name="SAPBEXexcGood3 3 3" xfId="8349"/>
    <cellStyle name="SAPBEXexcGood3 3 3 2" xfId="23038"/>
    <cellStyle name="SAPBEXexcGood3 3 3 2 2" xfId="43911"/>
    <cellStyle name="SAPBEXexcGood3 3 3 3" xfId="21227"/>
    <cellStyle name="SAPBEXexcGood3 3 3 3 2" xfId="42102"/>
    <cellStyle name="SAPBEXexcGood3 3 3 4" xfId="22798"/>
    <cellStyle name="SAPBEXexcGood3 3 3 4 2" xfId="43673"/>
    <cellStyle name="SAPBEXexcGood3 3 3 5" xfId="17354"/>
    <cellStyle name="SAPBEXexcGood3 3 3 5 2" xfId="38230"/>
    <cellStyle name="SAPBEXexcGood3 3 3 6" xfId="29492"/>
    <cellStyle name="SAPBEXexcGood3 3 4" xfId="10233"/>
    <cellStyle name="SAPBEXexcGood3 3 4 2" xfId="23518"/>
    <cellStyle name="SAPBEXexcGood3 3 4 2 2" xfId="44390"/>
    <cellStyle name="SAPBEXexcGood3 3 4 3" xfId="23360"/>
    <cellStyle name="SAPBEXexcGood3 3 4 3 2" xfId="44232"/>
    <cellStyle name="SAPBEXexcGood3 3 4 4" xfId="22763"/>
    <cellStyle name="SAPBEXexcGood3 3 4 4 2" xfId="43638"/>
    <cellStyle name="SAPBEXexcGood3 3 4 5" xfId="19004"/>
    <cellStyle name="SAPBEXexcGood3 3 4 5 2" xfId="39880"/>
    <cellStyle name="SAPBEXexcGood3 3 4 6" xfId="31144"/>
    <cellStyle name="SAPBEXexcGood3 3 5" xfId="21504"/>
    <cellStyle name="SAPBEXexcGood3 3 5 2" xfId="42379"/>
    <cellStyle name="SAPBEXexcGood3 3 6" xfId="23382"/>
    <cellStyle name="SAPBEXexcGood3 3 6 2" xfId="44254"/>
    <cellStyle name="SAPBEXexcGood3 3 7" xfId="22850"/>
    <cellStyle name="SAPBEXexcGood3 3 7 2" xfId="43725"/>
    <cellStyle name="SAPBEXexcGood3 3 8" xfId="12269"/>
    <cellStyle name="SAPBEXexcGood3 3 8 2" xfId="33158"/>
    <cellStyle name="SAPBEXexcGood3 3 9" xfId="24387"/>
    <cellStyle name="SAPBEXexcGood3 4" xfId="2759"/>
    <cellStyle name="SAPBEXexcGood3 4 2" xfId="4378"/>
    <cellStyle name="SAPBEXexcGood3 4 2 2" xfId="6230"/>
    <cellStyle name="SAPBEXexcGood3 4 2 2 2" xfId="22535"/>
    <cellStyle name="SAPBEXexcGood3 4 2 2 2 2" xfId="43410"/>
    <cellStyle name="SAPBEXexcGood3 4 2 2 3" xfId="21845"/>
    <cellStyle name="SAPBEXexcGood3 4 2 2 3 2" xfId="42720"/>
    <cellStyle name="SAPBEXexcGood3 4 2 2 4" xfId="21896"/>
    <cellStyle name="SAPBEXexcGood3 4 2 2 4 2" xfId="42771"/>
    <cellStyle name="SAPBEXexcGood3 4 2 2 5" xfId="15239"/>
    <cellStyle name="SAPBEXexcGood3 4 2 2 5 2" xfId="36115"/>
    <cellStyle name="SAPBEXexcGood3 4 2 2 6" xfId="27377"/>
    <cellStyle name="SAPBEXexcGood3 4 2 3" xfId="21992"/>
    <cellStyle name="SAPBEXexcGood3 4 2 3 2" xfId="42867"/>
    <cellStyle name="SAPBEXexcGood3 4 2 4" xfId="21395"/>
    <cellStyle name="SAPBEXexcGood3 4 2 4 2" xfId="42270"/>
    <cellStyle name="SAPBEXexcGood3 4 2 5" xfId="22879"/>
    <cellStyle name="SAPBEXexcGood3 4 2 5 2" xfId="43753"/>
    <cellStyle name="SAPBEXexcGood3 4 2 6" xfId="13421"/>
    <cellStyle name="SAPBEXexcGood3 4 2 6 2" xfId="34297"/>
    <cellStyle name="SAPBEXexcGood3 4 2 7" xfId="25559"/>
    <cellStyle name="SAPBEXexcGood3 4 3" xfId="8350"/>
    <cellStyle name="SAPBEXexcGood3 4 3 2" xfId="23039"/>
    <cellStyle name="SAPBEXexcGood3 4 3 2 2" xfId="43912"/>
    <cellStyle name="SAPBEXexcGood3 4 3 3" xfId="22224"/>
    <cellStyle name="SAPBEXexcGood3 4 3 3 2" xfId="43099"/>
    <cellStyle name="SAPBEXexcGood3 4 3 4" xfId="22327"/>
    <cellStyle name="SAPBEXexcGood3 4 3 4 2" xfId="43202"/>
    <cellStyle name="SAPBEXexcGood3 4 3 5" xfId="17355"/>
    <cellStyle name="SAPBEXexcGood3 4 3 5 2" xfId="38231"/>
    <cellStyle name="SAPBEXexcGood3 4 3 6" xfId="29493"/>
    <cellStyle name="SAPBEXexcGood3 4 4" xfId="10234"/>
    <cellStyle name="SAPBEXexcGood3 4 4 2" xfId="23519"/>
    <cellStyle name="SAPBEXexcGood3 4 4 2 2" xfId="44391"/>
    <cellStyle name="SAPBEXexcGood3 4 4 3" xfId="23441"/>
    <cellStyle name="SAPBEXexcGood3 4 4 3 2" xfId="44313"/>
    <cellStyle name="SAPBEXexcGood3 4 4 4" xfId="23641"/>
    <cellStyle name="SAPBEXexcGood3 4 4 4 2" xfId="44513"/>
    <cellStyle name="SAPBEXexcGood3 4 4 5" xfId="19005"/>
    <cellStyle name="SAPBEXexcGood3 4 4 5 2" xfId="39881"/>
    <cellStyle name="SAPBEXexcGood3 4 4 6" xfId="31145"/>
    <cellStyle name="SAPBEXexcGood3 4 5" xfId="21505"/>
    <cellStyle name="SAPBEXexcGood3 4 5 2" xfId="42380"/>
    <cellStyle name="SAPBEXexcGood3 4 6" xfId="23993"/>
    <cellStyle name="SAPBEXexcGood3 4 6 2" xfId="44865"/>
    <cellStyle name="SAPBEXexcGood3 4 7" xfId="22665"/>
    <cellStyle name="SAPBEXexcGood3 4 7 2" xfId="43540"/>
    <cellStyle name="SAPBEXexcGood3 4 8" xfId="12270"/>
    <cellStyle name="SAPBEXexcGood3 4 8 2" xfId="33159"/>
    <cellStyle name="SAPBEXexcGood3 4 9" xfId="24388"/>
    <cellStyle name="SAPBEXexcGood3 5" xfId="2760"/>
    <cellStyle name="SAPBEXexcGood3 5 2" xfId="4379"/>
    <cellStyle name="SAPBEXexcGood3 5 2 2" xfId="6231"/>
    <cellStyle name="SAPBEXexcGood3 5 2 2 2" xfId="22536"/>
    <cellStyle name="SAPBEXexcGood3 5 2 2 2 2" xfId="43411"/>
    <cellStyle name="SAPBEXexcGood3 5 2 2 3" xfId="22137"/>
    <cellStyle name="SAPBEXexcGood3 5 2 2 3 2" xfId="43012"/>
    <cellStyle name="SAPBEXexcGood3 5 2 2 4" xfId="21636"/>
    <cellStyle name="SAPBEXexcGood3 5 2 2 4 2" xfId="42511"/>
    <cellStyle name="SAPBEXexcGood3 5 2 2 5" xfId="15240"/>
    <cellStyle name="SAPBEXexcGood3 5 2 2 5 2" xfId="36116"/>
    <cellStyle name="SAPBEXexcGood3 5 2 2 6" xfId="27378"/>
    <cellStyle name="SAPBEXexcGood3 5 2 3" xfId="21993"/>
    <cellStyle name="SAPBEXexcGood3 5 2 3 2" xfId="42868"/>
    <cellStyle name="SAPBEXexcGood3 5 2 4" xfId="21856"/>
    <cellStyle name="SAPBEXexcGood3 5 2 4 2" xfId="42731"/>
    <cellStyle name="SAPBEXexcGood3 5 2 5" xfId="22809"/>
    <cellStyle name="SAPBEXexcGood3 5 2 5 2" xfId="43684"/>
    <cellStyle name="SAPBEXexcGood3 5 2 6" xfId="13422"/>
    <cellStyle name="SAPBEXexcGood3 5 2 6 2" xfId="34298"/>
    <cellStyle name="SAPBEXexcGood3 5 2 7" xfId="25560"/>
    <cellStyle name="SAPBEXexcGood3 5 3" xfId="8351"/>
    <cellStyle name="SAPBEXexcGood3 5 3 2" xfId="23040"/>
    <cellStyle name="SAPBEXexcGood3 5 3 2 2" xfId="43913"/>
    <cellStyle name="SAPBEXexcGood3 5 3 3" xfId="22877"/>
    <cellStyle name="SAPBEXexcGood3 5 3 3 2" xfId="43751"/>
    <cellStyle name="SAPBEXexcGood3 5 3 4" xfId="23236"/>
    <cellStyle name="SAPBEXexcGood3 5 3 4 2" xfId="44109"/>
    <cellStyle name="SAPBEXexcGood3 5 3 5" xfId="17356"/>
    <cellStyle name="SAPBEXexcGood3 5 3 5 2" xfId="38232"/>
    <cellStyle name="SAPBEXexcGood3 5 3 6" xfId="29494"/>
    <cellStyle name="SAPBEXexcGood3 5 4" xfId="10235"/>
    <cellStyle name="SAPBEXexcGood3 5 4 2" xfId="23520"/>
    <cellStyle name="SAPBEXexcGood3 5 4 2 2" xfId="44392"/>
    <cellStyle name="SAPBEXexcGood3 5 4 3" xfId="23317"/>
    <cellStyle name="SAPBEXexcGood3 5 4 3 2" xfId="44189"/>
    <cellStyle name="SAPBEXexcGood3 5 4 4" xfId="22696"/>
    <cellStyle name="SAPBEXexcGood3 5 4 4 2" xfId="43571"/>
    <cellStyle name="SAPBEXexcGood3 5 4 5" xfId="19006"/>
    <cellStyle name="SAPBEXexcGood3 5 4 5 2" xfId="39882"/>
    <cellStyle name="SAPBEXexcGood3 5 4 6" xfId="31146"/>
    <cellStyle name="SAPBEXexcGood3 5 5" xfId="21506"/>
    <cellStyle name="SAPBEXexcGood3 5 5 2" xfId="42381"/>
    <cellStyle name="SAPBEXexcGood3 5 6" xfId="21204"/>
    <cellStyle name="SAPBEXexcGood3 5 6 2" xfId="42079"/>
    <cellStyle name="SAPBEXexcGood3 5 7" xfId="21628"/>
    <cellStyle name="SAPBEXexcGood3 5 7 2" xfId="42503"/>
    <cellStyle name="SAPBEXexcGood3 5 8" xfId="12271"/>
    <cellStyle name="SAPBEXexcGood3 5 8 2" xfId="33160"/>
    <cellStyle name="SAPBEXexcGood3 5 9" xfId="24389"/>
    <cellStyle name="SAPBEXexcGood3 6" xfId="3818"/>
    <cellStyle name="SAPBEXexcGood3 6 2" xfId="6047"/>
    <cellStyle name="SAPBEXexcGood3 6 2 2" xfId="22406"/>
    <cellStyle name="SAPBEXexcGood3 6 2 2 2" xfId="43281"/>
    <cellStyle name="SAPBEXexcGood3 6 2 3" xfId="21279"/>
    <cellStyle name="SAPBEXexcGood3 6 2 3 2" xfId="42154"/>
    <cellStyle name="SAPBEXexcGood3 6 2 4" xfId="22292"/>
    <cellStyle name="SAPBEXexcGood3 6 2 4 2" xfId="43167"/>
    <cellStyle name="SAPBEXexcGood3 6 2 5" xfId="15056"/>
    <cellStyle name="SAPBEXexcGood3 6 2 5 2" xfId="35932"/>
    <cellStyle name="SAPBEXexcGood3 6 2 6" xfId="27194"/>
    <cellStyle name="SAPBEXexcGood3 6 3" xfId="21792"/>
    <cellStyle name="SAPBEXexcGood3 6 3 2" xfId="42667"/>
    <cellStyle name="SAPBEXexcGood3 6 4" xfId="24106"/>
    <cellStyle name="SAPBEXexcGood3 6 4 2" xfId="44977"/>
    <cellStyle name="SAPBEXexcGood3 6 5" xfId="22122"/>
    <cellStyle name="SAPBEXexcGood3 6 5 2" xfId="42997"/>
    <cellStyle name="SAPBEXexcGood3 6 6" xfId="13238"/>
    <cellStyle name="SAPBEXexcGood3 6 6 2" xfId="34114"/>
    <cellStyle name="SAPBEXexcGood3 6 7" xfId="25376"/>
    <cellStyle name="SAPBEXexcGood3 7" xfId="8347"/>
    <cellStyle name="SAPBEXexcGood3 7 2" xfId="23036"/>
    <cellStyle name="SAPBEXexcGood3 7 2 2" xfId="43909"/>
    <cellStyle name="SAPBEXexcGood3 7 3" xfId="23670"/>
    <cellStyle name="SAPBEXexcGood3 7 3 2" xfId="44542"/>
    <cellStyle name="SAPBEXexcGood3 7 4" xfId="23705"/>
    <cellStyle name="SAPBEXexcGood3 7 4 2" xfId="44577"/>
    <cellStyle name="SAPBEXexcGood3 7 5" xfId="17352"/>
    <cellStyle name="SAPBEXexcGood3 7 5 2" xfId="38228"/>
    <cellStyle name="SAPBEXexcGood3 7 6" xfId="29490"/>
    <cellStyle name="SAPBEXexcGood3 8" xfId="10231"/>
    <cellStyle name="SAPBEXexcGood3 8 2" xfId="23516"/>
    <cellStyle name="SAPBEXexcGood3 8 2 2" xfId="44388"/>
    <cellStyle name="SAPBEXexcGood3 8 3" xfId="22903"/>
    <cellStyle name="SAPBEXexcGood3 8 3 2" xfId="43777"/>
    <cellStyle name="SAPBEXexcGood3 8 4" xfId="22712"/>
    <cellStyle name="SAPBEXexcGood3 8 4 2" xfId="43587"/>
    <cellStyle name="SAPBEXexcGood3 8 5" xfId="19002"/>
    <cellStyle name="SAPBEXexcGood3 8 5 2" xfId="39878"/>
    <cellStyle name="SAPBEXexcGood3 8 6" xfId="31142"/>
    <cellStyle name="SAPBEXexcGood3 9" xfId="20899"/>
    <cellStyle name="SAPBEXexcGood3 9 2" xfId="41774"/>
    <cellStyle name="SAPBEXfilterDrill" xfId="1153"/>
    <cellStyle name="SAPBEXfilterDrill 10" xfId="20956"/>
    <cellStyle name="SAPBEXfilterDrill 10 2" xfId="41831"/>
    <cellStyle name="SAPBEXfilterDrill 11" xfId="21716"/>
    <cellStyle name="SAPBEXfilterDrill 11 2" xfId="42591"/>
    <cellStyle name="SAPBEXfilterDrill 12" xfId="12136"/>
    <cellStyle name="SAPBEXfilterDrill 12 2" xfId="33036"/>
    <cellStyle name="SAPBEXfilterDrill 13" xfId="24153"/>
    <cellStyle name="SAPBEXfilterDrill 13 2" xfId="45023"/>
    <cellStyle name="SAPBEXfilterDrill 14" xfId="24260"/>
    <cellStyle name="SAPBEXfilterDrill 14 2" xfId="45121"/>
    <cellStyle name="SAPBEXfilterDrill 2" xfId="2761"/>
    <cellStyle name="SAPBEXfilterDrill 2 10" xfId="24390"/>
    <cellStyle name="SAPBEXfilterDrill 2 2" xfId="4381"/>
    <cellStyle name="SAPBEXfilterDrill 2 2 2" xfId="6232"/>
    <cellStyle name="SAPBEXfilterDrill 2 2 2 2" xfId="22537"/>
    <cellStyle name="SAPBEXfilterDrill 2 2 2 2 2" xfId="43412"/>
    <cellStyle name="SAPBEXfilterDrill 2 2 2 3" xfId="23710"/>
    <cellStyle name="SAPBEXfilterDrill 2 2 2 3 2" xfId="44582"/>
    <cellStyle name="SAPBEXfilterDrill 2 2 2 4" xfId="21312"/>
    <cellStyle name="SAPBEXfilterDrill 2 2 2 4 2" xfId="42187"/>
    <cellStyle name="SAPBEXfilterDrill 2 2 2 5" xfId="15241"/>
    <cellStyle name="SAPBEXfilterDrill 2 2 2 5 2" xfId="36117"/>
    <cellStyle name="SAPBEXfilterDrill 2 2 2 6" xfId="27379"/>
    <cellStyle name="SAPBEXfilterDrill 2 2 3" xfId="21995"/>
    <cellStyle name="SAPBEXfilterDrill 2 2 3 2" xfId="42870"/>
    <cellStyle name="SAPBEXfilterDrill 2 2 4" xfId="23822"/>
    <cellStyle name="SAPBEXfilterDrill 2 2 4 2" xfId="44694"/>
    <cellStyle name="SAPBEXfilterDrill 2 2 5" xfId="21258"/>
    <cellStyle name="SAPBEXfilterDrill 2 2 5 2" xfId="42133"/>
    <cellStyle name="SAPBEXfilterDrill 2 2 6" xfId="13423"/>
    <cellStyle name="SAPBEXfilterDrill 2 2 6 2" xfId="34299"/>
    <cellStyle name="SAPBEXfilterDrill 2 2 7" xfId="25561"/>
    <cellStyle name="SAPBEXfilterDrill 2 3" xfId="8353"/>
    <cellStyle name="SAPBEXfilterDrill 2 3 2" xfId="23042"/>
    <cellStyle name="SAPBEXfilterDrill 2 3 2 2" xfId="43915"/>
    <cellStyle name="SAPBEXfilterDrill 2 3 3" xfId="21623"/>
    <cellStyle name="SAPBEXfilterDrill 2 3 3 2" xfId="42498"/>
    <cellStyle name="SAPBEXfilterDrill 2 3 4" xfId="21389"/>
    <cellStyle name="SAPBEXfilterDrill 2 3 4 2" xfId="42264"/>
    <cellStyle name="SAPBEXfilterDrill 2 3 5" xfId="17358"/>
    <cellStyle name="SAPBEXfilterDrill 2 3 5 2" xfId="38234"/>
    <cellStyle name="SAPBEXfilterDrill 2 3 6" xfId="29496"/>
    <cellStyle name="SAPBEXfilterDrill 2 4" xfId="10237"/>
    <cellStyle name="SAPBEXfilterDrill 2 4 2" xfId="23522"/>
    <cellStyle name="SAPBEXfilterDrill 2 4 2 2" xfId="44394"/>
    <cellStyle name="SAPBEXfilterDrill 2 4 3" xfId="22212"/>
    <cellStyle name="SAPBEXfilterDrill 2 4 3 2" xfId="43087"/>
    <cellStyle name="SAPBEXfilterDrill 2 4 4" xfId="21537"/>
    <cellStyle name="SAPBEXfilterDrill 2 4 4 2" xfId="42412"/>
    <cellStyle name="SAPBEXfilterDrill 2 4 5" xfId="19008"/>
    <cellStyle name="SAPBEXfilterDrill 2 4 5 2" xfId="39884"/>
    <cellStyle name="SAPBEXfilterDrill 2 4 6" xfId="31148"/>
    <cellStyle name="SAPBEXfilterDrill 2 5" xfId="20902"/>
    <cellStyle name="SAPBEXfilterDrill 2 5 2" xfId="41777"/>
    <cellStyle name="SAPBEXfilterDrill 2 6" xfId="21326"/>
    <cellStyle name="SAPBEXfilterDrill 2 6 2" xfId="42201"/>
    <cellStyle name="SAPBEXfilterDrill 2 7" xfId="22933"/>
    <cellStyle name="SAPBEXfilterDrill 2 7 2" xfId="43807"/>
    <cellStyle name="SAPBEXfilterDrill 2 8" xfId="12137"/>
    <cellStyle name="SAPBEXfilterDrill 2 8 2" xfId="33037"/>
    <cellStyle name="SAPBEXfilterDrill 2 9" xfId="24196"/>
    <cellStyle name="SAPBEXfilterDrill 2 9 2" xfId="45064"/>
    <cellStyle name="SAPBEXfilterDrill 3" xfId="2762"/>
    <cellStyle name="SAPBEXfilterDrill 3 2" xfId="4382"/>
    <cellStyle name="SAPBEXfilterDrill 3 2 2" xfId="6233"/>
    <cellStyle name="SAPBEXfilterDrill 3 2 2 2" xfId="22538"/>
    <cellStyle name="SAPBEXfilterDrill 3 2 2 2 2" xfId="43413"/>
    <cellStyle name="SAPBEXfilterDrill 3 2 2 3" xfId="23207"/>
    <cellStyle name="SAPBEXfilterDrill 3 2 2 3 2" xfId="44080"/>
    <cellStyle name="SAPBEXfilterDrill 3 2 2 4" xfId="23979"/>
    <cellStyle name="SAPBEXfilterDrill 3 2 2 4 2" xfId="44851"/>
    <cellStyle name="SAPBEXfilterDrill 3 2 2 5" xfId="15242"/>
    <cellStyle name="SAPBEXfilterDrill 3 2 2 5 2" xfId="36118"/>
    <cellStyle name="SAPBEXfilterDrill 3 2 2 6" xfId="27380"/>
    <cellStyle name="SAPBEXfilterDrill 3 2 3" xfId="21996"/>
    <cellStyle name="SAPBEXfilterDrill 3 2 3 2" xfId="42871"/>
    <cellStyle name="SAPBEXfilterDrill 3 2 4" xfId="23638"/>
    <cellStyle name="SAPBEXfilterDrill 3 2 4 2" xfId="44510"/>
    <cellStyle name="SAPBEXfilterDrill 3 2 5" xfId="22280"/>
    <cellStyle name="SAPBEXfilterDrill 3 2 5 2" xfId="43155"/>
    <cellStyle name="SAPBEXfilterDrill 3 2 6" xfId="13424"/>
    <cellStyle name="SAPBEXfilterDrill 3 2 6 2" xfId="34300"/>
    <cellStyle name="SAPBEXfilterDrill 3 2 7" xfId="25562"/>
    <cellStyle name="SAPBEXfilterDrill 3 3" xfId="8354"/>
    <cellStyle name="SAPBEXfilterDrill 3 3 2" xfId="23043"/>
    <cellStyle name="SAPBEXfilterDrill 3 3 2 2" xfId="43916"/>
    <cellStyle name="SAPBEXfilterDrill 3 3 3" xfId="21228"/>
    <cellStyle name="SAPBEXfilterDrill 3 3 3 2" xfId="42103"/>
    <cellStyle name="SAPBEXfilterDrill 3 3 4" xfId="21296"/>
    <cellStyle name="SAPBEXfilterDrill 3 3 4 2" xfId="42171"/>
    <cellStyle name="SAPBEXfilterDrill 3 3 5" xfId="17359"/>
    <cellStyle name="SAPBEXfilterDrill 3 3 5 2" xfId="38235"/>
    <cellStyle name="SAPBEXfilterDrill 3 3 6" xfId="29497"/>
    <cellStyle name="SAPBEXfilterDrill 3 4" xfId="10238"/>
    <cellStyle name="SAPBEXfilterDrill 3 4 2" xfId="23523"/>
    <cellStyle name="SAPBEXfilterDrill 3 4 2 2" xfId="44395"/>
    <cellStyle name="SAPBEXfilterDrill 3 4 3" xfId="21626"/>
    <cellStyle name="SAPBEXfilterDrill 3 4 3 2" xfId="42501"/>
    <cellStyle name="SAPBEXfilterDrill 3 4 4" xfId="21361"/>
    <cellStyle name="SAPBEXfilterDrill 3 4 4 2" xfId="42236"/>
    <cellStyle name="SAPBEXfilterDrill 3 4 5" xfId="19009"/>
    <cellStyle name="SAPBEXfilterDrill 3 4 5 2" xfId="39885"/>
    <cellStyle name="SAPBEXfilterDrill 3 4 6" xfId="31149"/>
    <cellStyle name="SAPBEXfilterDrill 3 5" xfId="21507"/>
    <cellStyle name="SAPBEXfilterDrill 3 5 2" xfId="42382"/>
    <cellStyle name="SAPBEXfilterDrill 3 6" xfId="21100"/>
    <cellStyle name="SAPBEXfilterDrill 3 6 2" xfId="41975"/>
    <cellStyle name="SAPBEXfilterDrill 3 7" xfId="22249"/>
    <cellStyle name="SAPBEXfilterDrill 3 7 2" xfId="43124"/>
    <cellStyle name="SAPBEXfilterDrill 3 8" xfId="12272"/>
    <cellStyle name="SAPBEXfilterDrill 3 8 2" xfId="33161"/>
    <cellStyle name="SAPBEXfilterDrill 3 9" xfId="24391"/>
    <cellStyle name="SAPBEXfilterDrill 4" xfId="2763"/>
    <cellStyle name="SAPBEXfilterDrill 4 2" xfId="4383"/>
    <cellStyle name="SAPBEXfilterDrill 4 2 2" xfId="6234"/>
    <cellStyle name="SAPBEXfilterDrill 4 2 2 2" xfId="22539"/>
    <cellStyle name="SAPBEXfilterDrill 4 2 2 2 2" xfId="43414"/>
    <cellStyle name="SAPBEXfilterDrill 4 2 2 3" xfId="23911"/>
    <cellStyle name="SAPBEXfilterDrill 4 2 2 3 2" xfId="44783"/>
    <cellStyle name="SAPBEXfilterDrill 4 2 2 4" xfId="23707"/>
    <cellStyle name="SAPBEXfilterDrill 4 2 2 4 2" xfId="44579"/>
    <cellStyle name="SAPBEXfilterDrill 4 2 2 5" xfId="15243"/>
    <cellStyle name="SAPBEXfilterDrill 4 2 2 5 2" xfId="36119"/>
    <cellStyle name="SAPBEXfilterDrill 4 2 2 6" xfId="27381"/>
    <cellStyle name="SAPBEXfilterDrill 4 2 3" xfId="21997"/>
    <cellStyle name="SAPBEXfilterDrill 4 2 3 2" xfId="42872"/>
    <cellStyle name="SAPBEXfilterDrill 4 2 4" xfId="22705"/>
    <cellStyle name="SAPBEXfilterDrill 4 2 4 2" xfId="43580"/>
    <cellStyle name="SAPBEXfilterDrill 4 2 5" xfId="22245"/>
    <cellStyle name="SAPBEXfilterDrill 4 2 5 2" xfId="43120"/>
    <cellStyle name="SAPBEXfilterDrill 4 2 6" xfId="13425"/>
    <cellStyle name="SAPBEXfilterDrill 4 2 6 2" xfId="34301"/>
    <cellStyle name="SAPBEXfilterDrill 4 2 7" xfId="25563"/>
    <cellStyle name="SAPBEXfilterDrill 4 3" xfId="8355"/>
    <cellStyle name="SAPBEXfilterDrill 4 3 2" xfId="23044"/>
    <cellStyle name="SAPBEXfilterDrill 4 3 2 2" xfId="43917"/>
    <cellStyle name="SAPBEXfilterDrill 4 3 3" xfId="21775"/>
    <cellStyle name="SAPBEXfilterDrill 4 3 3 2" xfId="42650"/>
    <cellStyle name="SAPBEXfilterDrill 4 3 4" xfId="21836"/>
    <cellStyle name="SAPBEXfilterDrill 4 3 4 2" xfId="42711"/>
    <cellStyle name="SAPBEXfilterDrill 4 3 5" xfId="17360"/>
    <cellStyle name="SAPBEXfilterDrill 4 3 5 2" xfId="38236"/>
    <cellStyle name="SAPBEXfilterDrill 4 3 6" xfId="29498"/>
    <cellStyle name="SAPBEXfilterDrill 4 4" xfId="10239"/>
    <cellStyle name="SAPBEXfilterDrill 4 4 2" xfId="23524"/>
    <cellStyle name="SAPBEXfilterDrill 4 4 2 2" xfId="44396"/>
    <cellStyle name="SAPBEXfilterDrill 4 4 3" xfId="23655"/>
    <cellStyle name="SAPBEXfilterDrill 4 4 3 2" xfId="44527"/>
    <cellStyle name="SAPBEXfilterDrill 4 4 4" xfId="21000"/>
    <cellStyle name="SAPBEXfilterDrill 4 4 4 2" xfId="41875"/>
    <cellStyle name="SAPBEXfilterDrill 4 4 5" xfId="19010"/>
    <cellStyle name="SAPBEXfilterDrill 4 4 5 2" xfId="39886"/>
    <cellStyle name="SAPBEXfilterDrill 4 4 6" xfId="31150"/>
    <cellStyle name="SAPBEXfilterDrill 4 5" xfId="21508"/>
    <cellStyle name="SAPBEXfilterDrill 4 5 2" xfId="42383"/>
    <cellStyle name="SAPBEXfilterDrill 4 6" xfId="22129"/>
    <cellStyle name="SAPBEXfilterDrill 4 6 2" xfId="43004"/>
    <cellStyle name="SAPBEXfilterDrill 4 7" xfId="22352"/>
    <cellStyle name="SAPBEXfilterDrill 4 7 2" xfId="43227"/>
    <cellStyle name="SAPBEXfilterDrill 4 8" xfId="12273"/>
    <cellStyle name="SAPBEXfilterDrill 4 8 2" xfId="33162"/>
    <cellStyle name="SAPBEXfilterDrill 4 9" xfId="24392"/>
    <cellStyle name="SAPBEXfilterDrill 5" xfId="2764"/>
    <cellStyle name="SAPBEXfilterDrill 5 2" xfId="4384"/>
    <cellStyle name="SAPBEXfilterDrill 5 2 2" xfId="6235"/>
    <cellStyle name="SAPBEXfilterDrill 5 2 2 2" xfId="22540"/>
    <cellStyle name="SAPBEXfilterDrill 5 2 2 2 2" xfId="43415"/>
    <cellStyle name="SAPBEXfilterDrill 5 2 2 3" xfId="24014"/>
    <cellStyle name="SAPBEXfilterDrill 5 2 2 3 2" xfId="44886"/>
    <cellStyle name="SAPBEXfilterDrill 5 2 2 4" xfId="23232"/>
    <cellStyle name="SAPBEXfilterDrill 5 2 2 4 2" xfId="44105"/>
    <cellStyle name="SAPBEXfilterDrill 5 2 2 5" xfId="15244"/>
    <cellStyle name="SAPBEXfilterDrill 5 2 2 5 2" xfId="36120"/>
    <cellStyle name="SAPBEXfilterDrill 5 2 2 6" xfId="27382"/>
    <cellStyle name="SAPBEXfilterDrill 5 2 3" xfId="21998"/>
    <cellStyle name="SAPBEXfilterDrill 5 2 3 2" xfId="42873"/>
    <cellStyle name="SAPBEXfilterDrill 5 2 4" xfId="22362"/>
    <cellStyle name="SAPBEXfilterDrill 5 2 4 2" xfId="43237"/>
    <cellStyle name="SAPBEXfilterDrill 5 2 5" xfId="22134"/>
    <cellStyle name="SAPBEXfilterDrill 5 2 5 2" xfId="43009"/>
    <cellStyle name="SAPBEXfilterDrill 5 2 6" xfId="13426"/>
    <cellStyle name="SAPBEXfilterDrill 5 2 6 2" xfId="34302"/>
    <cellStyle name="SAPBEXfilterDrill 5 2 7" xfId="25564"/>
    <cellStyle name="SAPBEXfilterDrill 5 3" xfId="8356"/>
    <cellStyle name="SAPBEXfilterDrill 5 3 2" xfId="23045"/>
    <cellStyle name="SAPBEXfilterDrill 5 3 2 2" xfId="43918"/>
    <cellStyle name="SAPBEXfilterDrill 5 3 3" xfId="23201"/>
    <cellStyle name="SAPBEXfilterDrill 5 3 3 2" xfId="44074"/>
    <cellStyle name="SAPBEXfilterDrill 5 3 4" xfId="23283"/>
    <cellStyle name="SAPBEXfilterDrill 5 3 4 2" xfId="44156"/>
    <cellStyle name="SAPBEXfilterDrill 5 3 5" xfId="17361"/>
    <cellStyle name="SAPBEXfilterDrill 5 3 5 2" xfId="38237"/>
    <cellStyle name="SAPBEXfilterDrill 5 3 6" xfId="29499"/>
    <cellStyle name="SAPBEXfilterDrill 5 4" xfId="10240"/>
    <cellStyle name="SAPBEXfilterDrill 5 4 2" xfId="23525"/>
    <cellStyle name="SAPBEXfilterDrill 5 4 2 2" xfId="44397"/>
    <cellStyle name="SAPBEXfilterDrill 5 4 3" xfId="23802"/>
    <cellStyle name="SAPBEXfilterDrill 5 4 3 2" xfId="44674"/>
    <cellStyle name="SAPBEXfilterDrill 5 4 4" xfId="20855"/>
    <cellStyle name="SAPBEXfilterDrill 5 4 4 2" xfId="41731"/>
    <cellStyle name="SAPBEXfilterDrill 5 4 5" xfId="19011"/>
    <cellStyle name="SAPBEXfilterDrill 5 4 5 2" xfId="39887"/>
    <cellStyle name="SAPBEXfilterDrill 5 4 6" xfId="31151"/>
    <cellStyle name="SAPBEXfilterDrill 5 5" xfId="21509"/>
    <cellStyle name="SAPBEXfilterDrill 5 5 2" xfId="42384"/>
    <cellStyle name="SAPBEXfilterDrill 5 6" xfId="23411"/>
    <cellStyle name="SAPBEXfilterDrill 5 6 2" xfId="44283"/>
    <cellStyle name="SAPBEXfilterDrill 5 7" xfId="21074"/>
    <cellStyle name="SAPBEXfilterDrill 5 7 2" xfId="41949"/>
    <cellStyle name="SAPBEXfilterDrill 5 8" xfId="12274"/>
    <cellStyle name="SAPBEXfilterDrill 5 8 2" xfId="33163"/>
    <cellStyle name="SAPBEXfilterDrill 5 9" xfId="24393"/>
    <cellStyle name="SAPBEXfilterDrill 6" xfId="3819"/>
    <cellStyle name="SAPBEXfilterDrill 6 2" xfId="6048"/>
    <cellStyle name="SAPBEXfilterDrill 6 2 2" xfId="22407"/>
    <cellStyle name="SAPBEXfilterDrill 6 2 2 2" xfId="43282"/>
    <cellStyle name="SAPBEXfilterDrill 6 2 3" xfId="21376"/>
    <cellStyle name="SAPBEXfilterDrill 6 2 3 2" xfId="42251"/>
    <cellStyle name="SAPBEXfilterDrill 6 2 4" xfId="21111"/>
    <cellStyle name="SAPBEXfilterDrill 6 2 4 2" xfId="41986"/>
    <cellStyle name="SAPBEXfilterDrill 6 2 5" xfId="15057"/>
    <cellStyle name="SAPBEXfilterDrill 6 2 5 2" xfId="35933"/>
    <cellStyle name="SAPBEXfilterDrill 6 2 6" xfId="27195"/>
    <cellStyle name="SAPBEXfilterDrill 6 3" xfId="21793"/>
    <cellStyle name="SAPBEXfilterDrill 6 3 2" xfId="42668"/>
    <cellStyle name="SAPBEXfilterDrill 6 4" xfId="23942"/>
    <cellStyle name="SAPBEXfilterDrill 6 4 2" xfId="44814"/>
    <cellStyle name="SAPBEXfilterDrill 6 5" xfId="21709"/>
    <cellStyle name="SAPBEXfilterDrill 6 5 2" xfId="42584"/>
    <cellStyle name="SAPBEXfilterDrill 6 6" xfId="13239"/>
    <cellStyle name="SAPBEXfilterDrill 6 6 2" xfId="34115"/>
    <cellStyle name="SAPBEXfilterDrill 6 7" xfId="25377"/>
    <cellStyle name="SAPBEXfilterDrill 7" xfId="8352"/>
    <cellStyle name="SAPBEXfilterDrill 7 2" xfId="23041"/>
    <cellStyle name="SAPBEXfilterDrill 7 2 2" xfId="43914"/>
    <cellStyle name="SAPBEXfilterDrill 7 3" xfId="23787"/>
    <cellStyle name="SAPBEXfilterDrill 7 3 2" xfId="44659"/>
    <cellStyle name="SAPBEXfilterDrill 7 4" xfId="21864"/>
    <cellStyle name="SAPBEXfilterDrill 7 4 2" xfId="42739"/>
    <cellStyle name="SAPBEXfilterDrill 7 5" xfId="17357"/>
    <cellStyle name="SAPBEXfilterDrill 7 5 2" xfId="38233"/>
    <cellStyle name="SAPBEXfilterDrill 7 6" xfId="29495"/>
    <cellStyle name="SAPBEXfilterDrill 8" xfId="10236"/>
    <cellStyle name="SAPBEXfilterDrill 8 2" xfId="23521"/>
    <cellStyle name="SAPBEXfilterDrill 8 2 2" xfId="44393"/>
    <cellStyle name="SAPBEXfilterDrill 8 3" xfId="21714"/>
    <cellStyle name="SAPBEXfilterDrill 8 3 2" xfId="42589"/>
    <cellStyle name="SAPBEXfilterDrill 8 4" xfId="20949"/>
    <cellStyle name="SAPBEXfilterDrill 8 4 2" xfId="41824"/>
    <cellStyle name="SAPBEXfilterDrill 8 5" xfId="19007"/>
    <cellStyle name="SAPBEXfilterDrill 8 5 2" xfId="39883"/>
    <cellStyle name="SAPBEXfilterDrill 8 6" xfId="31147"/>
    <cellStyle name="SAPBEXfilterDrill 9" xfId="20901"/>
    <cellStyle name="SAPBEXfilterDrill 9 2" xfId="41776"/>
    <cellStyle name="SAPBEXfilterItem" xfId="1154"/>
    <cellStyle name="SAPBEXfilterItem 10" xfId="24152"/>
    <cellStyle name="SAPBEXfilterItem 10 2" xfId="45022"/>
    <cellStyle name="SAPBEXfilterItem 11" xfId="24261"/>
    <cellStyle name="SAPBEXfilterItem 11 2" xfId="45122"/>
    <cellStyle name="SAPBEXfilterItem 2" xfId="2765"/>
    <cellStyle name="SAPBEXfilterItem 2 2" xfId="4386"/>
    <cellStyle name="SAPBEXfilterItem 2 2 2" xfId="6236"/>
    <cellStyle name="SAPBEXfilterItem 2 2 2 2" xfId="22541"/>
    <cellStyle name="SAPBEXfilterItem 2 2 2 2 2" xfId="43416"/>
    <cellStyle name="SAPBEXfilterItem 2 2 2 3" xfId="23912"/>
    <cellStyle name="SAPBEXfilterItem 2 2 2 3 2" xfId="44784"/>
    <cellStyle name="SAPBEXfilterItem 2 2 2 4" xfId="22770"/>
    <cellStyle name="SAPBEXfilterItem 2 2 2 4 2" xfId="43645"/>
    <cellStyle name="SAPBEXfilterItem 2 2 2 5" xfId="15245"/>
    <cellStyle name="SAPBEXfilterItem 2 2 2 5 2" xfId="36121"/>
    <cellStyle name="SAPBEXfilterItem 2 2 2 6" xfId="27383"/>
    <cellStyle name="SAPBEXfilterItem 2 2 3" xfId="21999"/>
    <cellStyle name="SAPBEXfilterItem 2 2 3 2" xfId="42874"/>
    <cellStyle name="SAPBEXfilterItem 2 2 4" xfId="24021"/>
    <cellStyle name="SAPBEXfilterItem 2 2 4 2" xfId="44893"/>
    <cellStyle name="SAPBEXfilterItem 2 2 5" xfId="22120"/>
    <cellStyle name="SAPBEXfilterItem 2 2 5 2" xfId="42995"/>
    <cellStyle name="SAPBEXfilterItem 2 2 6" xfId="13427"/>
    <cellStyle name="SAPBEXfilterItem 2 2 6 2" xfId="34303"/>
    <cellStyle name="SAPBEXfilterItem 2 2 7" xfId="25565"/>
    <cellStyle name="SAPBEXfilterItem 2 3" xfId="10242"/>
    <cellStyle name="SAPBEXfilterItem 2 3 2" xfId="23527"/>
    <cellStyle name="SAPBEXfilterItem 2 3 2 2" xfId="44399"/>
    <cellStyle name="SAPBEXfilterItem 2 3 3" xfId="23840"/>
    <cellStyle name="SAPBEXfilterItem 2 3 3 2" xfId="44712"/>
    <cellStyle name="SAPBEXfilterItem 2 3 4" xfId="22704"/>
    <cellStyle name="SAPBEXfilterItem 2 3 4 2" xfId="43579"/>
    <cellStyle name="SAPBEXfilterItem 2 3 5" xfId="19013"/>
    <cellStyle name="SAPBEXfilterItem 2 3 5 2" xfId="39889"/>
    <cellStyle name="SAPBEXfilterItem 2 3 6" xfId="31153"/>
    <cellStyle name="SAPBEXfilterItem 2 4" xfId="21510"/>
    <cellStyle name="SAPBEXfilterItem 2 4 2" xfId="42385"/>
    <cellStyle name="SAPBEXfilterItem 2 5" xfId="23294"/>
    <cellStyle name="SAPBEXfilterItem 2 5 2" xfId="44166"/>
    <cellStyle name="SAPBEXfilterItem 2 6" xfId="23902"/>
    <cellStyle name="SAPBEXfilterItem 2 6 2" xfId="44774"/>
    <cellStyle name="SAPBEXfilterItem 2 7" xfId="12275"/>
    <cellStyle name="SAPBEXfilterItem 2 7 2" xfId="33164"/>
    <cellStyle name="SAPBEXfilterItem 2 8" xfId="24394"/>
    <cellStyle name="SAPBEXfilterItem 3" xfId="3820"/>
    <cellStyle name="SAPBEXfilterItem 3 2" xfId="6049"/>
    <cellStyle name="SAPBEXfilterItem 3 2 2" xfId="22408"/>
    <cellStyle name="SAPBEXfilterItem 3 2 2 2" xfId="43283"/>
    <cellStyle name="SAPBEXfilterItem 3 2 3" xfId="23767"/>
    <cellStyle name="SAPBEXfilterItem 3 2 3 2" xfId="44639"/>
    <cellStyle name="SAPBEXfilterItem 3 2 4" xfId="21651"/>
    <cellStyle name="SAPBEXfilterItem 3 2 4 2" xfId="42526"/>
    <cellStyle name="SAPBEXfilterItem 3 2 5" xfId="15058"/>
    <cellStyle name="SAPBEXfilterItem 3 2 5 2" xfId="35934"/>
    <cellStyle name="SAPBEXfilterItem 3 2 6" xfId="27196"/>
    <cellStyle name="SAPBEXfilterItem 3 3" xfId="21794"/>
    <cellStyle name="SAPBEXfilterItem 3 3 2" xfId="42669"/>
    <cellStyle name="SAPBEXfilterItem 3 4" xfId="22097"/>
    <cellStyle name="SAPBEXfilterItem 3 4 2" xfId="42972"/>
    <cellStyle name="SAPBEXfilterItem 3 5" xfId="22844"/>
    <cellStyle name="SAPBEXfilterItem 3 5 2" xfId="43719"/>
    <cellStyle name="SAPBEXfilterItem 3 6" xfId="13240"/>
    <cellStyle name="SAPBEXfilterItem 3 6 2" xfId="34116"/>
    <cellStyle name="SAPBEXfilterItem 3 7" xfId="25378"/>
    <cellStyle name="SAPBEXfilterItem 4" xfId="10241"/>
    <cellStyle name="SAPBEXfilterItem 4 2" xfId="23526"/>
    <cellStyle name="SAPBEXfilterItem 4 2 2" xfId="44398"/>
    <cellStyle name="SAPBEXfilterItem 4 3" xfId="21661"/>
    <cellStyle name="SAPBEXfilterItem 4 3 2" xfId="42536"/>
    <cellStyle name="SAPBEXfilterItem 4 4" xfId="24079"/>
    <cellStyle name="SAPBEXfilterItem 4 4 2" xfId="44951"/>
    <cellStyle name="SAPBEXfilterItem 4 5" xfId="19012"/>
    <cellStyle name="SAPBEXfilterItem 4 5 2" xfId="39888"/>
    <cellStyle name="SAPBEXfilterItem 4 6" xfId="31152"/>
    <cellStyle name="SAPBEXfilterItem 5" xfId="12188"/>
    <cellStyle name="SAPBEXfilterItem 5 2" xfId="33086"/>
    <cellStyle name="SAPBEXfilterItem 6" xfId="20903"/>
    <cellStyle name="SAPBEXfilterItem 6 2" xfId="41778"/>
    <cellStyle name="SAPBEXfilterItem 7" xfId="20988"/>
    <cellStyle name="SAPBEXfilterItem 7 2" xfId="41863"/>
    <cellStyle name="SAPBEXfilterItem 8" xfId="21755"/>
    <cellStyle name="SAPBEXfilterItem 8 2" xfId="42630"/>
    <cellStyle name="SAPBEXfilterItem 9" xfId="12138"/>
    <cellStyle name="SAPBEXfilterItem 9 2" xfId="33038"/>
    <cellStyle name="SAPBEXfilterText" xfId="1155"/>
    <cellStyle name="SAPBEXformats" xfId="1156"/>
    <cellStyle name="SAPBEXformats 10" xfId="22287"/>
    <cellStyle name="SAPBEXformats 10 2" xfId="43162"/>
    <cellStyle name="SAPBEXformats 11" xfId="21034"/>
    <cellStyle name="SAPBEXformats 11 2" xfId="41909"/>
    <cellStyle name="SAPBEXformats 12" xfId="12139"/>
    <cellStyle name="SAPBEXformats 12 2" xfId="33039"/>
    <cellStyle name="SAPBEXformats 13" xfId="24151"/>
    <cellStyle name="SAPBEXformats 13 2" xfId="45021"/>
    <cellStyle name="SAPBEXformats 14" xfId="24262"/>
    <cellStyle name="SAPBEXformats 14 2" xfId="45123"/>
    <cellStyle name="SAPBEXformats 2" xfId="2766"/>
    <cellStyle name="SAPBEXformats 2 10" xfId="24395"/>
    <cellStyle name="SAPBEXformats 2 2" xfId="4388"/>
    <cellStyle name="SAPBEXformats 2 2 2" xfId="6237"/>
    <cellStyle name="SAPBEXformats 2 2 2 2" xfId="22542"/>
    <cellStyle name="SAPBEXformats 2 2 2 2 2" xfId="43417"/>
    <cellStyle name="SAPBEXformats 2 2 2 3" xfId="23972"/>
    <cellStyle name="SAPBEXformats 2 2 2 3 2" xfId="44844"/>
    <cellStyle name="SAPBEXformats 2 2 2 4" xfId="23685"/>
    <cellStyle name="SAPBEXformats 2 2 2 4 2" xfId="44557"/>
    <cellStyle name="SAPBEXformats 2 2 2 5" xfId="15246"/>
    <cellStyle name="SAPBEXformats 2 2 2 5 2" xfId="36122"/>
    <cellStyle name="SAPBEXformats 2 2 2 6" xfId="27384"/>
    <cellStyle name="SAPBEXformats 2 2 3" xfId="22000"/>
    <cellStyle name="SAPBEXformats 2 2 3 2" xfId="42875"/>
    <cellStyle name="SAPBEXformats 2 2 4" xfId="23985"/>
    <cellStyle name="SAPBEXformats 2 2 4 2" xfId="44857"/>
    <cellStyle name="SAPBEXformats 2 2 5" xfId="22943"/>
    <cellStyle name="SAPBEXformats 2 2 5 2" xfId="43817"/>
    <cellStyle name="SAPBEXformats 2 2 6" xfId="13428"/>
    <cellStyle name="SAPBEXformats 2 2 6 2" xfId="34304"/>
    <cellStyle name="SAPBEXformats 2 2 7" xfId="25566"/>
    <cellStyle name="SAPBEXformats 2 3" xfId="8358"/>
    <cellStyle name="SAPBEXformats 2 3 2" xfId="23047"/>
    <cellStyle name="SAPBEXformats 2 3 2 2" xfId="43920"/>
    <cellStyle name="SAPBEXformats 2 3 3" xfId="23649"/>
    <cellStyle name="SAPBEXformats 2 3 3 2" xfId="44521"/>
    <cellStyle name="SAPBEXformats 2 3 4" xfId="21116"/>
    <cellStyle name="SAPBEXformats 2 3 4 2" xfId="41991"/>
    <cellStyle name="SAPBEXformats 2 3 5" xfId="17363"/>
    <cellStyle name="SAPBEXformats 2 3 5 2" xfId="38239"/>
    <cellStyle name="SAPBEXformats 2 3 6" xfId="29501"/>
    <cellStyle name="SAPBEXformats 2 4" xfId="10244"/>
    <cellStyle name="SAPBEXformats 2 4 2" xfId="23529"/>
    <cellStyle name="SAPBEXformats 2 4 2 2" xfId="44401"/>
    <cellStyle name="SAPBEXformats 2 4 3" xfId="22379"/>
    <cellStyle name="SAPBEXformats 2 4 3 2" xfId="43254"/>
    <cellStyle name="SAPBEXformats 2 4 4" xfId="23954"/>
    <cellStyle name="SAPBEXformats 2 4 4 2" xfId="44826"/>
    <cellStyle name="SAPBEXformats 2 4 5" xfId="19015"/>
    <cellStyle name="SAPBEXformats 2 4 5 2" xfId="39891"/>
    <cellStyle name="SAPBEXformats 2 4 6" xfId="31155"/>
    <cellStyle name="SAPBEXformats 2 5" xfId="20905"/>
    <cellStyle name="SAPBEXformats 2 5 2" xfId="41780"/>
    <cellStyle name="SAPBEXformats 2 6" xfId="24111"/>
    <cellStyle name="SAPBEXformats 2 6 2" xfId="44982"/>
    <cellStyle name="SAPBEXformats 2 7" xfId="22382"/>
    <cellStyle name="SAPBEXformats 2 7 2" xfId="43257"/>
    <cellStyle name="SAPBEXformats 2 8" xfId="12140"/>
    <cellStyle name="SAPBEXformats 2 8 2" xfId="33040"/>
    <cellStyle name="SAPBEXformats 2 9" xfId="24197"/>
    <cellStyle name="SAPBEXformats 2 9 2" xfId="45065"/>
    <cellStyle name="SAPBEXformats 3" xfId="2767"/>
    <cellStyle name="SAPBEXformats 3 2" xfId="4389"/>
    <cellStyle name="SAPBEXformats 3 2 2" xfId="6238"/>
    <cellStyle name="SAPBEXformats 3 2 2 2" xfId="22543"/>
    <cellStyle name="SAPBEXformats 3 2 2 2 2" xfId="43418"/>
    <cellStyle name="SAPBEXformats 3 2 2 3" xfId="20964"/>
    <cellStyle name="SAPBEXformats 3 2 2 3 2" xfId="41839"/>
    <cellStyle name="SAPBEXformats 3 2 2 4" xfId="23444"/>
    <cellStyle name="SAPBEXformats 3 2 2 4 2" xfId="44316"/>
    <cellStyle name="SAPBEXformats 3 2 2 5" xfId="15247"/>
    <cellStyle name="SAPBEXformats 3 2 2 5 2" xfId="36123"/>
    <cellStyle name="SAPBEXformats 3 2 2 6" xfId="27385"/>
    <cellStyle name="SAPBEXformats 3 2 3" xfId="22001"/>
    <cellStyle name="SAPBEXformats 3 2 3 2" xfId="42876"/>
    <cellStyle name="SAPBEXformats 3 2 4" xfId="20962"/>
    <cellStyle name="SAPBEXformats 3 2 4 2" xfId="41837"/>
    <cellStyle name="SAPBEXformats 3 2 5" xfId="23223"/>
    <cellStyle name="SAPBEXformats 3 2 5 2" xfId="44096"/>
    <cellStyle name="SAPBEXformats 3 2 6" xfId="13429"/>
    <cellStyle name="SAPBEXformats 3 2 6 2" xfId="34305"/>
    <cellStyle name="SAPBEXformats 3 2 7" xfId="25567"/>
    <cellStyle name="SAPBEXformats 3 3" xfId="8359"/>
    <cellStyle name="SAPBEXformats 3 3 2" xfId="23048"/>
    <cellStyle name="SAPBEXformats 3 3 2 2" xfId="43921"/>
    <cellStyle name="SAPBEXformats 3 3 3" xfId="21229"/>
    <cellStyle name="SAPBEXformats 3 3 3 2" xfId="42104"/>
    <cellStyle name="SAPBEXformats 3 3 4" xfId="23941"/>
    <cellStyle name="SAPBEXformats 3 3 4 2" xfId="44813"/>
    <cellStyle name="SAPBEXformats 3 3 5" xfId="17364"/>
    <cellStyle name="SAPBEXformats 3 3 5 2" xfId="38240"/>
    <cellStyle name="SAPBEXformats 3 3 6" xfId="29502"/>
    <cellStyle name="SAPBEXformats 3 4" xfId="10245"/>
    <cellStyle name="SAPBEXformats 3 4 2" xfId="23530"/>
    <cellStyle name="SAPBEXformats 3 4 2 2" xfId="44402"/>
    <cellStyle name="SAPBEXformats 3 4 3" xfId="22160"/>
    <cellStyle name="SAPBEXformats 3 4 3 2" xfId="43035"/>
    <cellStyle name="SAPBEXformats 3 4 4" xfId="24118"/>
    <cellStyle name="SAPBEXformats 3 4 4 2" xfId="44989"/>
    <cellStyle name="SAPBEXformats 3 4 5" xfId="19016"/>
    <cellStyle name="SAPBEXformats 3 4 5 2" xfId="39892"/>
    <cellStyle name="SAPBEXformats 3 4 6" xfId="31156"/>
    <cellStyle name="SAPBEXformats 3 5" xfId="21512"/>
    <cellStyle name="SAPBEXformats 3 5 2" xfId="42387"/>
    <cellStyle name="SAPBEXformats 3 6" xfId="23947"/>
    <cellStyle name="SAPBEXformats 3 6 2" xfId="44819"/>
    <cellStyle name="SAPBEXformats 3 7" xfId="23181"/>
    <cellStyle name="SAPBEXformats 3 7 2" xfId="44054"/>
    <cellStyle name="SAPBEXformats 3 8" xfId="12276"/>
    <cellStyle name="SAPBEXformats 3 8 2" xfId="33165"/>
    <cellStyle name="SAPBEXformats 3 9" xfId="24396"/>
    <cellStyle name="SAPBEXformats 4" xfId="2768"/>
    <cellStyle name="SAPBEXformats 4 2" xfId="4390"/>
    <cellStyle name="SAPBEXformats 4 2 2" xfId="6239"/>
    <cellStyle name="SAPBEXformats 4 2 2 2" xfId="22544"/>
    <cellStyle name="SAPBEXformats 4 2 2 2 2" xfId="43419"/>
    <cellStyle name="SAPBEXformats 4 2 2 3" xfId="22684"/>
    <cellStyle name="SAPBEXformats 4 2 2 3 2" xfId="43559"/>
    <cellStyle name="SAPBEXformats 4 2 2 4" xfId="21103"/>
    <cellStyle name="SAPBEXformats 4 2 2 4 2" xfId="41978"/>
    <cellStyle name="SAPBEXformats 4 2 2 5" xfId="15248"/>
    <cellStyle name="SAPBEXformats 4 2 2 5 2" xfId="36124"/>
    <cellStyle name="SAPBEXformats 4 2 2 6" xfId="27386"/>
    <cellStyle name="SAPBEXformats 4 2 3" xfId="22002"/>
    <cellStyle name="SAPBEXformats 4 2 3 2" xfId="42877"/>
    <cellStyle name="SAPBEXformats 4 2 4" xfId="23794"/>
    <cellStyle name="SAPBEXformats 4 2 4 2" xfId="44666"/>
    <cellStyle name="SAPBEXformats 4 2 5" xfId="21600"/>
    <cellStyle name="SAPBEXformats 4 2 5 2" xfId="42475"/>
    <cellStyle name="SAPBEXformats 4 2 6" xfId="13430"/>
    <cellStyle name="SAPBEXformats 4 2 6 2" xfId="34306"/>
    <cellStyle name="SAPBEXformats 4 2 7" xfId="25568"/>
    <cellStyle name="SAPBEXformats 4 3" xfId="8360"/>
    <cellStyle name="SAPBEXformats 4 3 2" xfId="23049"/>
    <cellStyle name="SAPBEXformats 4 3 2 2" xfId="43922"/>
    <cellStyle name="SAPBEXformats 4 3 3" xfId="21886"/>
    <cellStyle name="SAPBEXformats 4 3 3 2" xfId="42761"/>
    <cellStyle name="SAPBEXformats 4 3 4" xfId="24067"/>
    <cellStyle name="SAPBEXformats 4 3 4 2" xfId="44939"/>
    <cellStyle name="SAPBEXformats 4 3 5" xfId="17365"/>
    <cellStyle name="SAPBEXformats 4 3 5 2" xfId="38241"/>
    <cellStyle name="SAPBEXformats 4 3 6" xfId="29503"/>
    <cellStyle name="SAPBEXformats 4 4" xfId="10246"/>
    <cellStyle name="SAPBEXformats 4 4 2" xfId="23531"/>
    <cellStyle name="SAPBEXformats 4 4 2 2" xfId="44403"/>
    <cellStyle name="SAPBEXformats 4 4 3" xfId="22687"/>
    <cellStyle name="SAPBEXformats 4 4 3 2" xfId="43562"/>
    <cellStyle name="SAPBEXformats 4 4 4" xfId="21841"/>
    <cellStyle name="SAPBEXformats 4 4 4 2" xfId="42716"/>
    <cellStyle name="SAPBEXformats 4 4 5" xfId="19017"/>
    <cellStyle name="SAPBEXformats 4 4 5 2" xfId="39893"/>
    <cellStyle name="SAPBEXformats 4 4 6" xfId="31157"/>
    <cellStyle name="SAPBEXformats 4 5" xfId="21513"/>
    <cellStyle name="SAPBEXformats 4 5 2" xfId="42388"/>
    <cellStyle name="SAPBEXformats 4 6" xfId="23900"/>
    <cellStyle name="SAPBEXformats 4 6 2" xfId="44772"/>
    <cellStyle name="SAPBEXformats 4 7" xfId="22102"/>
    <cellStyle name="SAPBEXformats 4 7 2" xfId="42977"/>
    <cellStyle name="SAPBEXformats 4 8" xfId="12277"/>
    <cellStyle name="SAPBEXformats 4 8 2" xfId="33166"/>
    <cellStyle name="SAPBEXformats 4 9" xfId="24397"/>
    <cellStyle name="SAPBEXformats 5" xfId="2769"/>
    <cellStyle name="SAPBEXformats 5 2" xfId="4391"/>
    <cellStyle name="SAPBEXformats 5 2 2" xfId="6240"/>
    <cellStyle name="SAPBEXformats 5 2 2 2" xfId="22545"/>
    <cellStyle name="SAPBEXformats 5 2 2 2 2" xfId="43420"/>
    <cellStyle name="SAPBEXformats 5 2 2 3" xfId="21040"/>
    <cellStyle name="SAPBEXformats 5 2 2 3 2" xfId="41915"/>
    <cellStyle name="SAPBEXformats 5 2 2 4" xfId="21045"/>
    <cellStyle name="SAPBEXformats 5 2 2 4 2" xfId="41920"/>
    <cellStyle name="SAPBEXformats 5 2 2 5" xfId="15249"/>
    <cellStyle name="SAPBEXformats 5 2 2 5 2" xfId="36125"/>
    <cellStyle name="SAPBEXformats 5 2 2 6" xfId="27387"/>
    <cellStyle name="SAPBEXformats 5 2 3" xfId="22003"/>
    <cellStyle name="SAPBEXformats 5 2 3 2" xfId="42878"/>
    <cellStyle name="SAPBEXformats 5 2 4" xfId="21334"/>
    <cellStyle name="SAPBEXformats 5 2 4 2" xfId="42209"/>
    <cellStyle name="SAPBEXformats 5 2 5" xfId="22808"/>
    <cellStyle name="SAPBEXformats 5 2 5 2" xfId="43683"/>
    <cellStyle name="SAPBEXformats 5 2 6" xfId="13431"/>
    <cellStyle name="SAPBEXformats 5 2 6 2" xfId="34307"/>
    <cellStyle name="SAPBEXformats 5 2 7" xfId="25569"/>
    <cellStyle name="SAPBEXformats 5 3" xfId="8361"/>
    <cellStyle name="SAPBEXformats 5 3 2" xfId="23050"/>
    <cellStyle name="SAPBEXformats 5 3 2 2" xfId="43923"/>
    <cellStyle name="SAPBEXformats 5 3 3" xfId="23338"/>
    <cellStyle name="SAPBEXformats 5 3 3 2" xfId="44210"/>
    <cellStyle name="SAPBEXformats 5 3 4" xfId="23817"/>
    <cellStyle name="SAPBEXformats 5 3 4 2" xfId="44689"/>
    <cellStyle name="SAPBEXformats 5 3 5" xfId="17366"/>
    <cellStyle name="SAPBEXformats 5 3 5 2" xfId="38242"/>
    <cellStyle name="SAPBEXformats 5 3 6" xfId="29504"/>
    <cellStyle name="SAPBEXformats 5 4" xfId="10247"/>
    <cellStyle name="SAPBEXformats 5 4 2" xfId="23532"/>
    <cellStyle name="SAPBEXformats 5 4 2 2" xfId="44404"/>
    <cellStyle name="SAPBEXformats 5 4 3" xfId="22294"/>
    <cellStyle name="SAPBEXformats 5 4 3 2" xfId="43169"/>
    <cellStyle name="SAPBEXformats 5 4 4" xfId="21638"/>
    <cellStyle name="SAPBEXformats 5 4 4 2" xfId="42513"/>
    <cellStyle name="SAPBEXformats 5 4 5" xfId="19018"/>
    <cellStyle name="SAPBEXformats 5 4 5 2" xfId="39894"/>
    <cellStyle name="SAPBEXformats 5 4 6" xfId="31158"/>
    <cellStyle name="SAPBEXformats 5 5" xfId="21514"/>
    <cellStyle name="SAPBEXformats 5 5 2" xfId="42389"/>
    <cellStyle name="SAPBEXformats 5 6" xfId="23210"/>
    <cellStyle name="SAPBEXformats 5 6 2" xfId="44083"/>
    <cellStyle name="SAPBEXformats 5 7" xfId="23982"/>
    <cellStyle name="SAPBEXformats 5 7 2" xfId="44854"/>
    <cellStyle name="SAPBEXformats 5 8" xfId="12278"/>
    <cellStyle name="SAPBEXformats 5 8 2" xfId="33167"/>
    <cellStyle name="SAPBEXformats 5 9" xfId="24398"/>
    <cellStyle name="SAPBEXformats 6" xfId="3821"/>
    <cellStyle name="SAPBEXformats 6 2" xfId="6050"/>
    <cellStyle name="SAPBEXformats 6 2 2" xfId="22409"/>
    <cellStyle name="SAPBEXformats 6 2 2 2" xfId="43284"/>
    <cellStyle name="SAPBEXformats 6 2 3" xfId="21846"/>
    <cellStyle name="SAPBEXformats 6 2 3 2" xfId="42721"/>
    <cellStyle name="SAPBEXformats 6 2 4" xfId="22915"/>
    <cellStyle name="SAPBEXformats 6 2 4 2" xfId="43789"/>
    <cellStyle name="SAPBEXformats 6 2 5" xfId="15059"/>
    <cellStyle name="SAPBEXformats 6 2 5 2" xfId="35935"/>
    <cellStyle name="SAPBEXformats 6 2 6" xfId="27197"/>
    <cellStyle name="SAPBEXformats 6 3" xfId="21795"/>
    <cellStyle name="SAPBEXformats 6 3 2" xfId="42670"/>
    <cellStyle name="SAPBEXformats 6 4" xfId="22279"/>
    <cellStyle name="SAPBEXformats 6 4 2" xfId="43154"/>
    <cellStyle name="SAPBEXformats 6 5" xfId="21337"/>
    <cellStyle name="SAPBEXformats 6 5 2" xfId="42212"/>
    <cellStyle name="SAPBEXformats 6 6" xfId="13241"/>
    <cellStyle name="SAPBEXformats 6 6 2" xfId="34117"/>
    <cellStyle name="SAPBEXformats 6 7" xfId="25379"/>
    <cellStyle name="SAPBEXformats 7" xfId="8357"/>
    <cellStyle name="SAPBEXformats 7 2" xfId="23046"/>
    <cellStyle name="SAPBEXformats 7 2 2" xfId="43919"/>
    <cellStyle name="SAPBEXformats 7 3" xfId="21650"/>
    <cellStyle name="SAPBEXformats 7 3 2" xfId="42525"/>
    <cellStyle name="SAPBEXformats 7 4" xfId="24105"/>
    <cellStyle name="SAPBEXformats 7 4 2" xfId="44976"/>
    <cellStyle name="SAPBEXformats 7 5" xfId="17362"/>
    <cellStyle name="SAPBEXformats 7 5 2" xfId="38238"/>
    <cellStyle name="SAPBEXformats 7 6" xfId="29500"/>
    <cellStyle name="SAPBEXformats 8" xfId="10243"/>
    <cellStyle name="SAPBEXformats 8 2" xfId="23528"/>
    <cellStyle name="SAPBEXformats 8 2 2" xfId="44400"/>
    <cellStyle name="SAPBEXformats 8 3" xfId="21750"/>
    <cellStyle name="SAPBEXformats 8 3 2" xfId="42625"/>
    <cellStyle name="SAPBEXformats 8 4" xfId="22734"/>
    <cellStyle name="SAPBEXformats 8 4 2" xfId="43609"/>
    <cellStyle name="SAPBEXformats 8 5" xfId="19014"/>
    <cellStyle name="SAPBEXformats 8 5 2" xfId="39890"/>
    <cellStyle name="SAPBEXformats 8 6" xfId="31154"/>
    <cellStyle name="SAPBEXformats 9" xfId="20904"/>
    <cellStyle name="SAPBEXformats 9 2" xfId="41779"/>
    <cellStyle name="SAPBEXheaderItem" xfId="1157"/>
    <cellStyle name="SAPBEXheaderItem 10" xfId="21350"/>
    <cellStyle name="SAPBEXheaderItem 10 2" xfId="42225"/>
    <cellStyle name="SAPBEXheaderItem 11" xfId="23176"/>
    <cellStyle name="SAPBEXheaderItem 11 2" xfId="44049"/>
    <cellStyle name="SAPBEXheaderItem 12" xfId="12141"/>
    <cellStyle name="SAPBEXheaderItem 12 2" xfId="33041"/>
    <cellStyle name="SAPBEXheaderItem 13" xfId="24150"/>
    <cellStyle name="SAPBEXheaderItem 13 2" xfId="45020"/>
    <cellStyle name="SAPBEXheaderItem 14" xfId="24263"/>
    <cellStyle name="SAPBEXheaderItem 14 2" xfId="45124"/>
    <cellStyle name="SAPBEXheaderItem 2" xfId="2770"/>
    <cellStyle name="SAPBEXheaderItem 2 10" xfId="24399"/>
    <cellStyle name="SAPBEXheaderItem 2 2" xfId="4392"/>
    <cellStyle name="SAPBEXheaderItem 2 2 2" xfId="6241"/>
    <cellStyle name="SAPBEXheaderItem 2 2 2 2" xfId="22546"/>
    <cellStyle name="SAPBEXheaderItem 2 2 2 2 2" xfId="43421"/>
    <cellStyle name="SAPBEXheaderItem 2 2 2 3" xfId="21107"/>
    <cellStyle name="SAPBEXheaderItem 2 2 2 3 2" xfId="41982"/>
    <cellStyle name="SAPBEXheaderItem 2 2 2 4" xfId="21879"/>
    <cellStyle name="SAPBEXheaderItem 2 2 2 4 2" xfId="42754"/>
    <cellStyle name="SAPBEXheaderItem 2 2 2 5" xfId="15250"/>
    <cellStyle name="SAPBEXheaderItem 2 2 2 5 2" xfId="36126"/>
    <cellStyle name="SAPBEXheaderItem 2 2 2 6" xfId="27388"/>
    <cellStyle name="SAPBEXheaderItem 2 2 3" xfId="22004"/>
    <cellStyle name="SAPBEXheaderItem 2 2 3 2" xfId="42879"/>
    <cellStyle name="SAPBEXheaderItem 2 2 4" xfId="21419"/>
    <cellStyle name="SAPBEXheaderItem 2 2 4 2" xfId="42294"/>
    <cellStyle name="SAPBEXheaderItem 2 2 5" xfId="21431"/>
    <cellStyle name="SAPBEXheaderItem 2 2 5 2" xfId="42306"/>
    <cellStyle name="SAPBEXheaderItem 2 2 6" xfId="13432"/>
    <cellStyle name="SAPBEXheaderItem 2 2 6 2" xfId="34308"/>
    <cellStyle name="SAPBEXheaderItem 2 2 7" xfId="25570"/>
    <cellStyle name="SAPBEXheaderItem 2 3" xfId="8363"/>
    <cellStyle name="SAPBEXheaderItem 2 3 2" xfId="23052"/>
    <cellStyle name="SAPBEXheaderItem 2 3 2 2" xfId="43925"/>
    <cellStyle name="SAPBEXheaderItem 2 3 3" xfId="23796"/>
    <cellStyle name="SAPBEXheaderItem 2 3 3 2" xfId="44668"/>
    <cellStyle name="SAPBEXheaderItem 2 3 4" xfId="22805"/>
    <cellStyle name="SAPBEXheaderItem 2 3 4 2" xfId="43680"/>
    <cellStyle name="SAPBEXheaderItem 2 3 5" xfId="17368"/>
    <cellStyle name="SAPBEXheaderItem 2 3 5 2" xfId="38244"/>
    <cellStyle name="SAPBEXheaderItem 2 3 6" xfId="29506"/>
    <cellStyle name="SAPBEXheaderItem 2 4" xfId="10249"/>
    <cellStyle name="SAPBEXheaderItem 2 4 2" xfId="23534"/>
    <cellStyle name="SAPBEXheaderItem 2 4 2 2" xfId="44406"/>
    <cellStyle name="SAPBEXheaderItem 2 4 3" xfId="22899"/>
    <cellStyle name="SAPBEXheaderItem 2 4 3 2" xfId="43773"/>
    <cellStyle name="SAPBEXheaderItem 2 4 4" xfId="21406"/>
    <cellStyle name="SAPBEXheaderItem 2 4 4 2" xfId="42281"/>
    <cellStyle name="SAPBEXheaderItem 2 4 5" xfId="19020"/>
    <cellStyle name="SAPBEXheaderItem 2 4 5 2" xfId="39896"/>
    <cellStyle name="SAPBEXheaderItem 2 4 6" xfId="31160"/>
    <cellStyle name="SAPBEXheaderItem 2 5" xfId="20907"/>
    <cellStyle name="SAPBEXheaderItem 2 5 2" xfId="41782"/>
    <cellStyle name="SAPBEXheaderItem 2 6" xfId="23720"/>
    <cellStyle name="SAPBEXheaderItem 2 6 2" xfId="44592"/>
    <cellStyle name="SAPBEXheaderItem 2 7" xfId="23905"/>
    <cellStyle name="SAPBEXheaderItem 2 7 2" xfId="44777"/>
    <cellStyle name="SAPBEXheaderItem 2 8" xfId="12142"/>
    <cellStyle name="SAPBEXheaderItem 2 8 2" xfId="33042"/>
    <cellStyle name="SAPBEXheaderItem 2 9" xfId="24198"/>
    <cellStyle name="SAPBEXheaderItem 2 9 2" xfId="45066"/>
    <cellStyle name="SAPBEXheaderItem 3" xfId="2771"/>
    <cellStyle name="SAPBEXheaderItem 3 2" xfId="4393"/>
    <cellStyle name="SAPBEXheaderItem 3 2 2" xfId="6242"/>
    <cellStyle name="SAPBEXheaderItem 3 2 2 2" xfId="22547"/>
    <cellStyle name="SAPBEXheaderItem 3 2 2 2 2" xfId="43422"/>
    <cellStyle name="SAPBEXheaderItem 3 2 2 3" xfId="23734"/>
    <cellStyle name="SAPBEXheaderItem 3 2 2 3 2" xfId="44606"/>
    <cellStyle name="SAPBEXheaderItem 3 2 2 4" xfId="21641"/>
    <cellStyle name="SAPBEXheaderItem 3 2 2 4 2" xfId="42516"/>
    <cellStyle name="SAPBEXheaderItem 3 2 2 5" xfId="15251"/>
    <cellStyle name="SAPBEXheaderItem 3 2 2 5 2" xfId="36127"/>
    <cellStyle name="SAPBEXheaderItem 3 2 2 6" xfId="27389"/>
    <cellStyle name="SAPBEXheaderItem 3 2 3" xfId="22005"/>
    <cellStyle name="SAPBEXheaderItem 3 2 3 2" xfId="42880"/>
    <cellStyle name="SAPBEXheaderItem 3 2 4" xfId="23234"/>
    <cellStyle name="SAPBEXheaderItem 3 2 4 2" xfId="44107"/>
    <cellStyle name="SAPBEXheaderItem 3 2 5" xfId="23768"/>
    <cellStyle name="SAPBEXheaderItem 3 2 5 2" xfId="44640"/>
    <cellStyle name="SAPBEXheaderItem 3 2 6" xfId="13433"/>
    <cellStyle name="SAPBEXheaderItem 3 2 6 2" xfId="34309"/>
    <cellStyle name="SAPBEXheaderItem 3 2 7" xfId="25571"/>
    <cellStyle name="SAPBEXheaderItem 3 3" xfId="8364"/>
    <cellStyle name="SAPBEXheaderItem 3 3 2" xfId="23053"/>
    <cellStyle name="SAPBEXheaderItem 3 3 2 2" xfId="43926"/>
    <cellStyle name="SAPBEXheaderItem 3 3 3" xfId="21230"/>
    <cellStyle name="SAPBEXheaderItem 3 3 3 2" xfId="42105"/>
    <cellStyle name="SAPBEXheaderItem 3 3 4" xfId="21104"/>
    <cellStyle name="SAPBEXheaderItem 3 3 4 2" xfId="41979"/>
    <cellStyle name="SAPBEXheaderItem 3 3 5" xfId="17369"/>
    <cellStyle name="SAPBEXheaderItem 3 3 5 2" xfId="38245"/>
    <cellStyle name="SAPBEXheaderItem 3 3 6" xfId="29507"/>
    <cellStyle name="SAPBEXheaderItem 3 4" xfId="10250"/>
    <cellStyle name="SAPBEXheaderItem 3 4 2" xfId="23535"/>
    <cellStyle name="SAPBEXheaderItem 3 4 2 2" xfId="44407"/>
    <cellStyle name="SAPBEXheaderItem 3 4 3" xfId="23221"/>
    <cellStyle name="SAPBEXheaderItem 3 4 3 2" xfId="44094"/>
    <cellStyle name="SAPBEXheaderItem 3 4 4" xfId="21319"/>
    <cellStyle name="SAPBEXheaderItem 3 4 4 2" xfId="42194"/>
    <cellStyle name="SAPBEXheaderItem 3 4 5" xfId="19021"/>
    <cellStyle name="SAPBEXheaderItem 3 4 5 2" xfId="39897"/>
    <cellStyle name="SAPBEXheaderItem 3 4 6" xfId="31161"/>
    <cellStyle name="SAPBEXheaderItem 3 5" xfId="21515"/>
    <cellStyle name="SAPBEXheaderItem 3 5 2" xfId="42390"/>
    <cellStyle name="SAPBEXheaderItem 3 6" xfId="24071"/>
    <cellStyle name="SAPBEXheaderItem 3 6 2" xfId="44943"/>
    <cellStyle name="SAPBEXheaderItem 3 7" xfId="22791"/>
    <cellStyle name="SAPBEXheaderItem 3 7 2" xfId="43666"/>
    <cellStyle name="SAPBEXheaderItem 3 8" xfId="12279"/>
    <cellStyle name="SAPBEXheaderItem 3 8 2" xfId="33168"/>
    <cellStyle name="SAPBEXheaderItem 3 9" xfId="24400"/>
    <cellStyle name="SAPBEXheaderItem 4" xfId="2772"/>
    <cellStyle name="SAPBEXheaderItem 4 2" xfId="4394"/>
    <cellStyle name="SAPBEXheaderItem 4 2 2" xfId="6243"/>
    <cellStyle name="SAPBEXheaderItem 4 2 2 2" xfId="22548"/>
    <cellStyle name="SAPBEXheaderItem 4 2 2 2 2" xfId="43423"/>
    <cellStyle name="SAPBEXheaderItem 4 2 2 3" xfId="22698"/>
    <cellStyle name="SAPBEXheaderItem 4 2 2 3 2" xfId="43573"/>
    <cellStyle name="SAPBEXheaderItem 4 2 2 4" xfId="23208"/>
    <cellStyle name="SAPBEXheaderItem 4 2 2 4 2" xfId="44081"/>
    <cellStyle name="SAPBEXheaderItem 4 2 2 5" xfId="15252"/>
    <cellStyle name="SAPBEXheaderItem 4 2 2 5 2" xfId="36128"/>
    <cellStyle name="SAPBEXheaderItem 4 2 2 6" xfId="27390"/>
    <cellStyle name="SAPBEXheaderItem 4 2 3" xfId="22006"/>
    <cellStyle name="SAPBEXheaderItem 4 2 3 2" xfId="42881"/>
    <cellStyle name="SAPBEXheaderItem 4 2 4" xfId="22872"/>
    <cellStyle name="SAPBEXheaderItem 4 2 4 2" xfId="43746"/>
    <cellStyle name="SAPBEXheaderItem 4 2 5" xfId="21216"/>
    <cellStyle name="SAPBEXheaderItem 4 2 5 2" xfId="42091"/>
    <cellStyle name="SAPBEXheaderItem 4 2 6" xfId="13434"/>
    <cellStyle name="SAPBEXheaderItem 4 2 6 2" xfId="34310"/>
    <cellStyle name="SAPBEXheaderItem 4 2 7" xfId="25572"/>
    <cellStyle name="SAPBEXheaderItem 4 3" xfId="8365"/>
    <cellStyle name="SAPBEXheaderItem 4 3 2" xfId="23054"/>
    <cellStyle name="SAPBEXheaderItem 4 3 2 2" xfId="43927"/>
    <cellStyle name="SAPBEXheaderItem 4 3 3" xfId="22226"/>
    <cellStyle name="SAPBEXheaderItem 4 3 3 2" xfId="43101"/>
    <cellStyle name="SAPBEXheaderItem 4 3 4" xfId="24065"/>
    <cellStyle name="SAPBEXheaderItem 4 3 4 2" xfId="44937"/>
    <cellStyle name="SAPBEXheaderItem 4 3 5" xfId="17370"/>
    <cellStyle name="SAPBEXheaderItem 4 3 5 2" xfId="38246"/>
    <cellStyle name="SAPBEXheaderItem 4 3 6" xfId="29508"/>
    <cellStyle name="SAPBEXheaderItem 4 4" xfId="10251"/>
    <cellStyle name="SAPBEXheaderItem 4 4 2" xfId="23536"/>
    <cellStyle name="SAPBEXheaderItem 4 4 2 2" xfId="44408"/>
    <cellStyle name="SAPBEXheaderItem 4 4 3" xfId="23354"/>
    <cellStyle name="SAPBEXheaderItem 4 4 3 2" xfId="44226"/>
    <cellStyle name="SAPBEXheaderItem 4 4 4" xfId="22813"/>
    <cellStyle name="SAPBEXheaderItem 4 4 4 2" xfId="43688"/>
    <cellStyle name="SAPBEXheaderItem 4 4 5" xfId="19022"/>
    <cellStyle name="SAPBEXheaderItem 4 4 5 2" xfId="39898"/>
    <cellStyle name="SAPBEXheaderItem 4 4 6" xfId="31162"/>
    <cellStyle name="SAPBEXheaderItem 4 5" xfId="21516"/>
    <cellStyle name="SAPBEXheaderItem 4 5 2" xfId="42391"/>
    <cellStyle name="SAPBEXheaderItem 4 6" xfId="21156"/>
    <cellStyle name="SAPBEXheaderItem 4 6 2" xfId="42031"/>
    <cellStyle name="SAPBEXheaderItem 4 7" xfId="23362"/>
    <cellStyle name="SAPBEXheaderItem 4 7 2" xfId="44234"/>
    <cellStyle name="SAPBEXheaderItem 4 8" xfId="12280"/>
    <cellStyle name="SAPBEXheaderItem 4 8 2" xfId="33169"/>
    <cellStyle name="SAPBEXheaderItem 4 9" xfId="24401"/>
    <cellStyle name="SAPBEXheaderItem 5" xfId="2773"/>
    <cellStyle name="SAPBEXheaderItem 5 2" xfId="4395"/>
    <cellStyle name="SAPBEXheaderItem 5 2 2" xfId="6244"/>
    <cellStyle name="SAPBEXheaderItem 5 2 2 2" xfId="22549"/>
    <cellStyle name="SAPBEXheaderItem 5 2 2 2 2" xfId="43424"/>
    <cellStyle name="SAPBEXheaderItem 5 2 2 3" xfId="23278"/>
    <cellStyle name="SAPBEXheaderItem 5 2 2 3 2" xfId="44151"/>
    <cellStyle name="SAPBEXheaderItem 5 2 2 4" xfId="21052"/>
    <cellStyle name="SAPBEXheaderItem 5 2 2 4 2" xfId="41927"/>
    <cellStyle name="SAPBEXheaderItem 5 2 2 5" xfId="15253"/>
    <cellStyle name="SAPBEXheaderItem 5 2 2 5 2" xfId="36129"/>
    <cellStyle name="SAPBEXheaderItem 5 2 2 6" xfId="27391"/>
    <cellStyle name="SAPBEXheaderItem 5 2 3" xfId="22007"/>
    <cellStyle name="SAPBEXheaderItem 5 2 3 2" xfId="42882"/>
    <cellStyle name="SAPBEXheaderItem 5 2 4" xfId="22437"/>
    <cellStyle name="SAPBEXheaderItem 5 2 4 2" xfId="43312"/>
    <cellStyle name="SAPBEXheaderItem 5 2 5" xfId="23828"/>
    <cellStyle name="SAPBEXheaderItem 5 2 5 2" xfId="44700"/>
    <cellStyle name="SAPBEXheaderItem 5 2 6" xfId="13435"/>
    <cellStyle name="SAPBEXheaderItem 5 2 6 2" xfId="34311"/>
    <cellStyle name="SAPBEXheaderItem 5 2 7" xfId="25573"/>
    <cellStyle name="SAPBEXheaderItem 5 3" xfId="8366"/>
    <cellStyle name="SAPBEXheaderItem 5 3 2" xfId="23055"/>
    <cellStyle name="SAPBEXheaderItem 5 3 2 2" xfId="43928"/>
    <cellStyle name="SAPBEXheaderItem 5 3 3" xfId="23669"/>
    <cellStyle name="SAPBEXheaderItem 5 3 3 2" xfId="44541"/>
    <cellStyle name="SAPBEXheaderItem 5 3 4" xfId="23990"/>
    <cellStyle name="SAPBEXheaderItem 5 3 4 2" xfId="44862"/>
    <cellStyle name="SAPBEXheaderItem 5 3 5" xfId="17371"/>
    <cellStyle name="SAPBEXheaderItem 5 3 5 2" xfId="38247"/>
    <cellStyle name="SAPBEXheaderItem 5 3 6" xfId="29509"/>
    <cellStyle name="SAPBEXheaderItem 5 4" xfId="10252"/>
    <cellStyle name="SAPBEXheaderItem 5 4 2" xfId="23537"/>
    <cellStyle name="SAPBEXheaderItem 5 4 2 2" xfId="44409"/>
    <cellStyle name="SAPBEXheaderItem 5 4 3" xfId="22192"/>
    <cellStyle name="SAPBEXheaderItem 5 4 3 2" xfId="43067"/>
    <cellStyle name="SAPBEXheaderItem 5 4 4" xfId="24024"/>
    <cellStyle name="SAPBEXheaderItem 5 4 4 2" xfId="44896"/>
    <cellStyle name="SAPBEXheaderItem 5 4 5" xfId="19023"/>
    <cellStyle name="SAPBEXheaderItem 5 4 5 2" xfId="39899"/>
    <cellStyle name="SAPBEXheaderItem 5 4 6" xfId="31163"/>
    <cellStyle name="SAPBEXheaderItem 5 5" xfId="21517"/>
    <cellStyle name="SAPBEXheaderItem 5 5 2" xfId="42392"/>
    <cellStyle name="SAPBEXheaderItem 5 6" xfId="21273"/>
    <cellStyle name="SAPBEXheaderItem 5 6 2" xfId="42148"/>
    <cellStyle name="SAPBEXheaderItem 5 7" xfId="23681"/>
    <cellStyle name="SAPBEXheaderItem 5 7 2" xfId="44553"/>
    <cellStyle name="SAPBEXheaderItem 5 8" xfId="12281"/>
    <cellStyle name="SAPBEXheaderItem 5 8 2" xfId="33170"/>
    <cellStyle name="SAPBEXheaderItem 5 9" xfId="24402"/>
    <cellStyle name="SAPBEXheaderItem 6" xfId="3822"/>
    <cellStyle name="SAPBEXheaderItem 6 2" xfId="6051"/>
    <cellStyle name="SAPBEXheaderItem 6 2 2" xfId="22410"/>
    <cellStyle name="SAPBEXheaderItem 6 2 2 2" xfId="43285"/>
    <cellStyle name="SAPBEXheaderItem 6 2 3" xfId="23343"/>
    <cellStyle name="SAPBEXheaderItem 6 2 3 2" xfId="44215"/>
    <cellStyle name="SAPBEXheaderItem 6 2 4" xfId="22896"/>
    <cellStyle name="SAPBEXheaderItem 6 2 4 2" xfId="43770"/>
    <cellStyle name="SAPBEXheaderItem 6 2 5" xfId="15060"/>
    <cellStyle name="SAPBEXheaderItem 6 2 5 2" xfId="35936"/>
    <cellStyle name="SAPBEXheaderItem 6 2 6" xfId="27198"/>
    <cellStyle name="SAPBEXheaderItem 6 3" xfId="21796"/>
    <cellStyle name="SAPBEXheaderItem 6 3 2" xfId="42671"/>
    <cellStyle name="SAPBEXheaderItem 6 4" xfId="24066"/>
    <cellStyle name="SAPBEXheaderItem 6 4 2" xfId="44938"/>
    <cellStyle name="SAPBEXheaderItem 6 5" xfId="23395"/>
    <cellStyle name="SAPBEXheaderItem 6 5 2" xfId="44267"/>
    <cellStyle name="SAPBEXheaderItem 6 6" xfId="13242"/>
    <cellStyle name="SAPBEXheaderItem 6 6 2" xfId="34118"/>
    <cellStyle name="SAPBEXheaderItem 6 7" xfId="25380"/>
    <cellStyle name="SAPBEXheaderItem 7" xfId="8362"/>
    <cellStyle name="SAPBEXheaderItem 7 2" xfId="23051"/>
    <cellStyle name="SAPBEXheaderItem 7 2 2" xfId="43924"/>
    <cellStyle name="SAPBEXheaderItem 7 3" xfId="23827"/>
    <cellStyle name="SAPBEXheaderItem 7 3 2" xfId="44699"/>
    <cellStyle name="SAPBEXheaderItem 7 4" xfId="24107"/>
    <cellStyle name="SAPBEXheaderItem 7 4 2" xfId="44978"/>
    <cellStyle name="SAPBEXheaderItem 7 5" xfId="17367"/>
    <cellStyle name="SAPBEXheaderItem 7 5 2" xfId="38243"/>
    <cellStyle name="SAPBEXheaderItem 7 6" xfId="29505"/>
    <cellStyle name="SAPBEXheaderItem 8" xfId="10248"/>
    <cellStyle name="SAPBEXheaderItem 8 2" xfId="23533"/>
    <cellStyle name="SAPBEXheaderItem 8 2 2" xfId="44405"/>
    <cellStyle name="SAPBEXheaderItem 8 3" xfId="22781"/>
    <cellStyle name="SAPBEXheaderItem 8 3 2" xfId="43656"/>
    <cellStyle name="SAPBEXheaderItem 8 4" xfId="23189"/>
    <cellStyle name="SAPBEXheaderItem 8 4 2" xfId="44062"/>
    <cellStyle name="SAPBEXheaderItem 8 5" xfId="19019"/>
    <cellStyle name="SAPBEXheaderItem 8 5 2" xfId="39895"/>
    <cellStyle name="SAPBEXheaderItem 8 6" xfId="31159"/>
    <cellStyle name="SAPBEXheaderItem 9" xfId="20906"/>
    <cellStyle name="SAPBEXheaderItem 9 2" xfId="41781"/>
    <cellStyle name="SAPBEXheaderText" xfId="1158"/>
    <cellStyle name="SAPBEXheaderText 10" xfId="21098"/>
    <cellStyle name="SAPBEXheaderText 10 2" xfId="41973"/>
    <cellStyle name="SAPBEXheaderText 11" xfId="21240"/>
    <cellStyle name="SAPBEXheaderText 11 2" xfId="42115"/>
    <cellStyle name="SAPBEXheaderText 12" xfId="12143"/>
    <cellStyle name="SAPBEXheaderText 12 2" xfId="33043"/>
    <cellStyle name="SAPBEXheaderText 13" xfId="24149"/>
    <cellStyle name="SAPBEXheaderText 13 2" xfId="45019"/>
    <cellStyle name="SAPBEXheaderText 14" xfId="24264"/>
    <cellStyle name="SAPBEXheaderText 14 2" xfId="45125"/>
    <cellStyle name="SAPBEXheaderText 2" xfId="2774"/>
    <cellStyle name="SAPBEXheaderText 2 10" xfId="24403"/>
    <cellStyle name="SAPBEXheaderText 2 2" xfId="4396"/>
    <cellStyle name="SAPBEXheaderText 2 2 2" xfId="6245"/>
    <cellStyle name="SAPBEXheaderText 2 2 2 2" xfId="22550"/>
    <cellStyle name="SAPBEXheaderText 2 2 2 2 2" xfId="43425"/>
    <cellStyle name="SAPBEXheaderText 2 2 2 3" xfId="24093"/>
    <cellStyle name="SAPBEXheaderText 2 2 2 3 2" xfId="44964"/>
    <cellStyle name="SAPBEXheaderText 2 2 2 4" xfId="23686"/>
    <cellStyle name="SAPBEXheaderText 2 2 2 4 2" xfId="44558"/>
    <cellStyle name="SAPBEXheaderText 2 2 2 5" xfId="15254"/>
    <cellStyle name="SAPBEXheaderText 2 2 2 5 2" xfId="36130"/>
    <cellStyle name="SAPBEXheaderText 2 2 2 6" xfId="27392"/>
    <cellStyle name="SAPBEXheaderText 2 2 3" xfId="22008"/>
    <cellStyle name="SAPBEXheaderText 2 2 3 2" xfId="42883"/>
    <cellStyle name="SAPBEXheaderText 2 2 4" xfId="24102"/>
    <cellStyle name="SAPBEXheaderText 2 2 4 2" xfId="44973"/>
    <cellStyle name="SAPBEXheaderText 2 2 5" xfId="22168"/>
    <cellStyle name="SAPBEXheaderText 2 2 5 2" xfId="43043"/>
    <cellStyle name="SAPBEXheaderText 2 2 6" xfId="13436"/>
    <cellStyle name="SAPBEXheaderText 2 2 6 2" xfId="34312"/>
    <cellStyle name="SAPBEXheaderText 2 2 7" xfId="25574"/>
    <cellStyle name="SAPBEXheaderText 2 3" xfId="8368"/>
    <cellStyle name="SAPBEXheaderText 2 3 2" xfId="23057"/>
    <cellStyle name="SAPBEXheaderText 2 3 2 2" xfId="43930"/>
    <cellStyle name="SAPBEXheaderText 2 3 3" xfId="21658"/>
    <cellStyle name="SAPBEXheaderText 2 3 3 2" xfId="42533"/>
    <cellStyle name="SAPBEXheaderText 2 3 4" xfId="21158"/>
    <cellStyle name="SAPBEXheaderText 2 3 4 2" xfId="42033"/>
    <cellStyle name="SAPBEXheaderText 2 3 5" xfId="17373"/>
    <cellStyle name="SAPBEXheaderText 2 3 5 2" xfId="38249"/>
    <cellStyle name="SAPBEXheaderText 2 3 6" xfId="29511"/>
    <cellStyle name="SAPBEXheaderText 2 4" xfId="10254"/>
    <cellStyle name="SAPBEXheaderText 2 4 2" xfId="23539"/>
    <cellStyle name="SAPBEXheaderText 2 4 2 2" xfId="44411"/>
    <cellStyle name="SAPBEXheaderText 2 4 3" xfId="23677"/>
    <cellStyle name="SAPBEXheaderText 2 4 3 2" xfId="44549"/>
    <cellStyle name="SAPBEXheaderText 2 4 4" xfId="23988"/>
    <cellStyle name="SAPBEXheaderText 2 4 4 2" xfId="44860"/>
    <cellStyle name="SAPBEXheaderText 2 4 5" xfId="19025"/>
    <cellStyle name="SAPBEXheaderText 2 4 5 2" xfId="39901"/>
    <cellStyle name="SAPBEXheaderText 2 4 6" xfId="31165"/>
    <cellStyle name="SAPBEXheaderText 2 5" xfId="20909"/>
    <cellStyle name="SAPBEXheaderText 2 5 2" xfId="41784"/>
    <cellStyle name="SAPBEXheaderText 2 6" xfId="21062"/>
    <cellStyle name="SAPBEXheaderText 2 6 2" xfId="41937"/>
    <cellStyle name="SAPBEXheaderText 2 7" xfId="21244"/>
    <cellStyle name="SAPBEXheaderText 2 7 2" xfId="42119"/>
    <cellStyle name="SAPBEXheaderText 2 8" xfId="12144"/>
    <cellStyle name="SAPBEXheaderText 2 8 2" xfId="33044"/>
    <cellStyle name="SAPBEXheaderText 2 9" xfId="24199"/>
    <cellStyle name="SAPBEXheaderText 2 9 2" xfId="45067"/>
    <cellStyle name="SAPBEXheaderText 3" xfId="2775"/>
    <cellStyle name="SAPBEXheaderText 3 2" xfId="4397"/>
    <cellStyle name="SAPBEXheaderText 3 2 2" xfId="6246"/>
    <cellStyle name="SAPBEXheaderText 3 2 2 2" xfId="22551"/>
    <cellStyle name="SAPBEXheaderText 3 2 2 2 2" xfId="43426"/>
    <cellStyle name="SAPBEXheaderText 3 2 2 3" xfId="23928"/>
    <cellStyle name="SAPBEXheaderText 3 2 2 3 2" xfId="44800"/>
    <cellStyle name="SAPBEXheaderText 3 2 2 4" xfId="23843"/>
    <cellStyle name="SAPBEXheaderText 3 2 2 4 2" xfId="44715"/>
    <cellStyle name="SAPBEXheaderText 3 2 2 5" xfId="15255"/>
    <cellStyle name="SAPBEXheaderText 3 2 2 5 2" xfId="36131"/>
    <cellStyle name="SAPBEXheaderText 3 2 2 6" xfId="27393"/>
    <cellStyle name="SAPBEXheaderText 3 2 3" xfId="22009"/>
    <cellStyle name="SAPBEXheaderText 3 2 3 2" xfId="42884"/>
    <cellStyle name="SAPBEXheaderText 3 2 4" xfId="23938"/>
    <cellStyle name="SAPBEXheaderText 3 2 4 2" xfId="44810"/>
    <cellStyle name="SAPBEXheaderText 3 2 5" xfId="22693"/>
    <cellStyle name="SAPBEXheaderText 3 2 5 2" xfId="43568"/>
    <cellStyle name="SAPBEXheaderText 3 2 6" xfId="13437"/>
    <cellStyle name="SAPBEXheaderText 3 2 6 2" xfId="34313"/>
    <cellStyle name="SAPBEXheaderText 3 2 7" xfId="25575"/>
    <cellStyle name="SAPBEXheaderText 3 3" xfId="8369"/>
    <cellStyle name="SAPBEXheaderText 3 3 2" xfId="23058"/>
    <cellStyle name="SAPBEXheaderText 3 3 2 2" xfId="43931"/>
    <cellStyle name="SAPBEXheaderText 3 3 3" xfId="23182"/>
    <cellStyle name="SAPBEXheaderText 3 3 3 2" xfId="44055"/>
    <cellStyle name="SAPBEXheaderText 3 3 4" xfId="22357"/>
    <cellStyle name="SAPBEXheaderText 3 3 4 2" xfId="43232"/>
    <cellStyle name="SAPBEXheaderText 3 3 5" xfId="17374"/>
    <cellStyle name="SAPBEXheaderText 3 3 5 2" xfId="38250"/>
    <cellStyle name="SAPBEXheaderText 3 3 6" xfId="29512"/>
    <cellStyle name="SAPBEXheaderText 3 4" xfId="10255"/>
    <cellStyle name="SAPBEXheaderText 3 4 2" xfId="23540"/>
    <cellStyle name="SAPBEXheaderText 3 4 2 2" xfId="44412"/>
    <cellStyle name="SAPBEXheaderText 3 4 3" xfId="23349"/>
    <cellStyle name="SAPBEXheaderText 3 4 3 2" xfId="44221"/>
    <cellStyle name="SAPBEXheaderText 3 4 4" xfId="20960"/>
    <cellStyle name="SAPBEXheaderText 3 4 4 2" xfId="41835"/>
    <cellStyle name="SAPBEXheaderText 3 4 5" xfId="19026"/>
    <cellStyle name="SAPBEXheaderText 3 4 5 2" xfId="39902"/>
    <cellStyle name="SAPBEXheaderText 3 4 6" xfId="31166"/>
    <cellStyle name="SAPBEXheaderText 3 5" xfId="21518"/>
    <cellStyle name="SAPBEXheaderText 3 5 2" xfId="42393"/>
    <cellStyle name="SAPBEXheaderText 3 6" xfId="21121"/>
    <cellStyle name="SAPBEXheaderText 3 6 2" xfId="41996"/>
    <cellStyle name="SAPBEXheaderText 3 7" xfId="21712"/>
    <cellStyle name="SAPBEXheaderText 3 7 2" xfId="42587"/>
    <cellStyle name="SAPBEXheaderText 3 8" xfId="12282"/>
    <cellStyle name="SAPBEXheaderText 3 8 2" xfId="33171"/>
    <cellStyle name="SAPBEXheaderText 3 9" xfId="24404"/>
    <cellStyle name="SAPBEXheaderText 4" xfId="2776"/>
    <cellStyle name="SAPBEXheaderText 4 2" xfId="4398"/>
    <cellStyle name="SAPBEXheaderText 4 2 2" xfId="6247"/>
    <cellStyle name="SAPBEXheaderText 4 2 2 2" xfId="22552"/>
    <cellStyle name="SAPBEXheaderText 4 2 2 2 2" xfId="43427"/>
    <cellStyle name="SAPBEXheaderText 4 2 2 3" xfId="23337"/>
    <cellStyle name="SAPBEXheaderText 4 2 2 3 2" xfId="44209"/>
    <cellStyle name="SAPBEXheaderText 4 2 2 4" xfId="23172"/>
    <cellStyle name="SAPBEXheaderText 4 2 2 4 2" xfId="44045"/>
    <cellStyle name="SAPBEXheaderText 4 2 2 5" xfId="15256"/>
    <cellStyle name="SAPBEXheaderText 4 2 2 5 2" xfId="36132"/>
    <cellStyle name="SAPBEXheaderText 4 2 2 6" xfId="27394"/>
    <cellStyle name="SAPBEXheaderText 4 2 3" xfId="22010"/>
    <cellStyle name="SAPBEXheaderText 4 2 3 2" xfId="42885"/>
    <cellStyle name="SAPBEXheaderText 4 2 4" xfId="22874"/>
    <cellStyle name="SAPBEXheaderText 4 2 4 2" xfId="43748"/>
    <cellStyle name="SAPBEXheaderText 4 2 5" xfId="20997"/>
    <cellStyle name="SAPBEXheaderText 4 2 5 2" xfId="41872"/>
    <cellStyle name="SAPBEXheaderText 4 2 6" xfId="13438"/>
    <cellStyle name="SAPBEXheaderText 4 2 6 2" xfId="34314"/>
    <cellStyle name="SAPBEXheaderText 4 2 7" xfId="25576"/>
    <cellStyle name="SAPBEXheaderText 4 3" xfId="8370"/>
    <cellStyle name="SAPBEXheaderText 4 3 2" xfId="23059"/>
    <cellStyle name="SAPBEXheaderText 4 3 2 2" xfId="43932"/>
    <cellStyle name="SAPBEXheaderText 4 3 3" xfId="20981"/>
    <cellStyle name="SAPBEXheaderText 4 3 3 2" xfId="41856"/>
    <cellStyle name="SAPBEXheaderText 4 3 4" xfId="21345"/>
    <cellStyle name="SAPBEXheaderText 4 3 4 2" xfId="42220"/>
    <cellStyle name="SAPBEXheaderText 4 3 5" xfId="17375"/>
    <cellStyle name="SAPBEXheaderText 4 3 5 2" xfId="38251"/>
    <cellStyle name="SAPBEXheaderText 4 3 6" xfId="29513"/>
    <cellStyle name="SAPBEXheaderText 4 4" xfId="10256"/>
    <cellStyle name="SAPBEXheaderText 4 4 2" xfId="23541"/>
    <cellStyle name="SAPBEXheaderText 4 4 2 2" xfId="44413"/>
    <cellStyle name="SAPBEXheaderText 4 4 3" xfId="23213"/>
    <cellStyle name="SAPBEXheaderText 4 4 3 2" xfId="44086"/>
    <cellStyle name="SAPBEXheaderText 4 4 4" xfId="21075"/>
    <cellStyle name="SAPBEXheaderText 4 4 4 2" xfId="41950"/>
    <cellStyle name="SAPBEXheaderText 4 4 5" xfId="19027"/>
    <cellStyle name="SAPBEXheaderText 4 4 5 2" xfId="39903"/>
    <cellStyle name="SAPBEXheaderText 4 4 6" xfId="31167"/>
    <cellStyle name="SAPBEXheaderText 4 5" xfId="21519"/>
    <cellStyle name="SAPBEXheaderText 4 5 2" xfId="42394"/>
    <cellStyle name="SAPBEXheaderText 4 6" xfId="23852"/>
    <cellStyle name="SAPBEXheaderText 4 6 2" xfId="44724"/>
    <cellStyle name="SAPBEXheaderText 4 7" xfId="21315"/>
    <cellStyle name="SAPBEXheaderText 4 7 2" xfId="42190"/>
    <cellStyle name="SAPBEXheaderText 4 8" xfId="12283"/>
    <cellStyle name="SAPBEXheaderText 4 8 2" xfId="33172"/>
    <cellStyle name="SAPBEXheaderText 4 9" xfId="24405"/>
    <cellStyle name="SAPBEXheaderText 5" xfId="2777"/>
    <cellStyle name="SAPBEXheaderText 5 2" xfId="4399"/>
    <cellStyle name="SAPBEXheaderText 5 2 2" xfId="6248"/>
    <cellStyle name="SAPBEXheaderText 5 2 2 2" xfId="22553"/>
    <cellStyle name="SAPBEXheaderText 5 2 2 2 2" xfId="43428"/>
    <cellStyle name="SAPBEXheaderText 5 2 2 3" xfId="23166"/>
    <cellStyle name="SAPBEXheaderText 5 2 2 3 2" xfId="44039"/>
    <cellStyle name="SAPBEXheaderText 5 2 2 4" xfId="21277"/>
    <cellStyle name="SAPBEXheaderText 5 2 2 4 2" xfId="42152"/>
    <cellStyle name="SAPBEXheaderText 5 2 2 5" xfId="15257"/>
    <cellStyle name="SAPBEXheaderText 5 2 2 5 2" xfId="36133"/>
    <cellStyle name="SAPBEXheaderText 5 2 2 6" xfId="27395"/>
    <cellStyle name="SAPBEXheaderText 5 2 3" xfId="22011"/>
    <cellStyle name="SAPBEXheaderText 5 2 3 2" xfId="42886"/>
    <cellStyle name="SAPBEXheaderText 5 2 4" xfId="22646"/>
    <cellStyle name="SAPBEXheaderText 5 2 4 2" xfId="43521"/>
    <cellStyle name="SAPBEXheaderText 5 2 5" xfId="23432"/>
    <cellStyle name="SAPBEXheaderText 5 2 5 2" xfId="44304"/>
    <cellStyle name="SAPBEXheaderText 5 2 6" xfId="13439"/>
    <cellStyle name="SAPBEXheaderText 5 2 6 2" xfId="34315"/>
    <cellStyle name="SAPBEXheaderText 5 2 7" xfId="25577"/>
    <cellStyle name="SAPBEXheaderText 5 3" xfId="8371"/>
    <cellStyle name="SAPBEXheaderText 5 3 2" xfId="23060"/>
    <cellStyle name="SAPBEXheaderText 5 3 2 2" xfId="43933"/>
    <cellStyle name="SAPBEXheaderText 5 3 3" xfId="22219"/>
    <cellStyle name="SAPBEXheaderText 5 3 3 2" xfId="43094"/>
    <cellStyle name="SAPBEXheaderText 5 3 4" xfId="21002"/>
    <cellStyle name="SAPBEXheaderText 5 3 4 2" xfId="41877"/>
    <cellStyle name="SAPBEXheaderText 5 3 5" xfId="17376"/>
    <cellStyle name="SAPBEXheaderText 5 3 5 2" xfId="38252"/>
    <cellStyle name="SAPBEXheaderText 5 3 6" xfId="29514"/>
    <cellStyle name="SAPBEXheaderText 5 4" xfId="10257"/>
    <cellStyle name="SAPBEXheaderText 5 4 2" xfId="23542"/>
    <cellStyle name="SAPBEXheaderText 5 4 2 2" xfId="44414"/>
    <cellStyle name="SAPBEXheaderText 5 4 3" xfId="22724"/>
    <cellStyle name="SAPBEXheaderText 5 4 3 2" xfId="43599"/>
    <cellStyle name="SAPBEXheaderText 5 4 4" xfId="21290"/>
    <cellStyle name="SAPBEXheaderText 5 4 4 2" xfId="42165"/>
    <cellStyle name="SAPBEXheaderText 5 4 5" xfId="19028"/>
    <cellStyle name="SAPBEXheaderText 5 4 5 2" xfId="39904"/>
    <cellStyle name="SAPBEXheaderText 5 4 6" xfId="31168"/>
    <cellStyle name="SAPBEXheaderText 5 5" xfId="21520"/>
    <cellStyle name="SAPBEXheaderText 5 5 2" xfId="42395"/>
    <cellStyle name="SAPBEXheaderText 5 6" xfId="22363"/>
    <cellStyle name="SAPBEXheaderText 5 6 2" xfId="43238"/>
    <cellStyle name="SAPBEXheaderText 5 7" xfId="23774"/>
    <cellStyle name="SAPBEXheaderText 5 7 2" xfId="44646"/>
    <cellStyle name="SAPBEXheaderText 5 8" xfId="12284"/>
    <cellStyle name="SAPBEXheaderText 5 8 2" xfId="33173"/>
    <cellStyle name="SAPBEXheaderText 5 9" xfId="24406"/>
    <cellStyle name="SAPBEXheaderText 6" xfId="3823"/>
    <cellStyle name="SAPBEXheaderText 6 2" xfId="6052"/>
    <cellStyle name="SAPBEXheaderText 6 2 2" xfId="22411"/>
    <cellStyle name="SAPBEXheaderText 6 2 2 2" xfId="43286"/>
    <cellStyle name="SAPBEXheaderText 6 2 3" xfId="23857"/>
    <cellStyle name="SAPBEXheaderText 6 2 3 2" xfId="44729"/>
    <cellStyle name="SAPBEXheaderText 6 2 4" xfId="21190"/>
    <cellStyle name="SAPBEXheaderText 6 2 4 2" xfId="42065"/>
    <cellStyle name="SAPBEXheaderText 6 2 5" xfId="15061"/>
    <cellStyle name="SAPBEXheaderText 6 2 5 2" xfId="35937"/>
    <cellStyle name="SAPBEXheaderText 6 2 6" xfId="27199"/>
    <cellStyle name="SAPBEXheaderText 6 3" xfId="21797"/>
    <cellStyle name="SAPBEXheaderText 6 3 2" xfId="42672"/>
    <cellStyle name="SAPBEXheaderText 6 4" xfId="21157"/>
    <cellStyle name="SAPBEXheaderText 6 4 2" xfId="42032"/>
    <cellStyle name="SAPBEXheaderText 6 5" xfId="23394"/>
    <cellStyle name="SAPBEXheaderText 6 5 2" xfId="44266"/>
    <cellStyle name="SAPBEXheaderText 6 6" xfId="13243"/>
    <cellStyle name="SAPBEXheaderText 6 6 2" xfId="34119"/>
    <cellStyle name="SAPBEXheaderText 6 7" xfId="25381"/>
    <cellStyle name="SAPBEXheaderText 7" xfId="8367"/>
    <cellStyle name="SAPBEXheaderText 7 2" xfId="23056"/>
    <cellStyle name="SAPBEXheaderText 7 2 2" xfId="43929"/>
    <cellStyle name="SAPBEXheaderText 7 3" xfId="21737"/>
    <cellStyle name="SAPBEXheaderText 7 3 2" xfId="42612"/>
    <cellStyle name="SAPBEXheaderText 7 4" xfId="20993"/>
    <cellStyle name="SAPBEXheaderText 7 4 2" xfId="41868"/>
    <cellStyle name="SAPBEXheaderText 7 5" xfId="17372"/>
    <cellStyle name="SAPBEXheaderText 7 5 2" xfId="38248"/>
    <cellStyle name="SAPBEXheaderText 7 6" xfId="29510"/>
    <cellStyle name="SAPBEXheaderText 8" xfId="10253"/>
    <cellStyle name="SAPBEXheaderText 8 2" xfId="23538"/>
    <cellStyle name="SAPBEXheaderText 8 2 2" xfId="44410"/>
    <cellStyle name="SAPBEXheaderText 8 3" xfId="21698"/>
    <cellStyle name="SAPBEXheaderText 8 3 2" xfId="42573"/>
    <cellStyle name="SAPBEXheaderText 8 4" xfId="22816"/>
    <cellStyle name="SAPBEXheaderText 8 4 2" xfId="43691"/>
    <cellStyle name="SAPBEXheaderText 8 5" xfId="19024"/>
    <cellStyle name="SAPBEXheaderText 8 5 2" xfId="39900"/>
    <cellStyle name="SAPBEXheaderText 8 6" xfId="31164"/>
    <cellStyle name="SAPBEXheaderText 9" xfId="20908"/>
    <cellStyle name="SAPBEXheaderText 9 2" xfId="41783"/>
    <cellStyle name="SAPBEXHLevel0" xfId="1159"/>
    <cellStyle name="SAPBEXHLevel0 10" xfId="23662"/>
    <cellStyle name="SAPBEXHLevel0 10 2" xfId="44534"/>
    <cellStyle name="SAPBEXHLevel0 11" xfId="20860"/>
    <cellStyle name="SAPBEXHLevel0 11 2" xfId="41736"/>
    <cellStyle name="SAPBEXHLevel0 12" xfId="12145"/>
    <cellStyle name="SAPBEXHLevel0 12 2" xfId="33045"/>
    <cellStyle name="SAPBEXHLevel0 13" xfId="24148"/>
    <cellStyle name="SAPBEXHLevel0 13 2" xfId="45018"/>
    <cellStyle name="SAPBEXHLevel0 14" xfId="24265"/>
    <cellStyle name="SAPBEXHLevel0 14 2" xfId="45126"/>
    <cellStyle name="SAPBEXHLevel0 2" xfId="2778"/>
    <cellStyle name="SAPBEXHLevel0 2 10" xfId="24407"/>
    <cellStyle name="SAPBEXHLevel0 2 2" xfId="4400"/>
    <cellStyle name="SAPBEXHLevel0 2 2 2" xfId="6249"/>
    <cellStyle name="SAPBEXHLevel0 2 2 2 2" xfId="22554"/>
    <cellStyle name="SAPBEXHLevel0 2 2 2 2 2" xfId="43429"/>
    <cellStyle name="SAPBEXHLevel0 2 2 2 3" xfId="24050"/>
    <cellStyle name="SAPBEXHLevel0 2 2 2 3 2" xfId="44922"/>
    <cellStyle name="SAPBEXHLevel0 2 2 2 4" xfId="22215"/>
    <cellStyle name="SAPBEXHLevel0 2 2 2 4 2" xfId="43090"/>
    <cellStyle name="SAPBEXHLevel0 2 2 2 5" xfId="15258"/>
    <cellStyle name="SAPBEXHLevel0 2 2 2 5 2" xfId="36134"/>
    <cellStyle name="SAPBEXHLevel0 2 2 2 6" xfId="27396"/>
    <cellStyle name="SAPBEXHLevel0 2 2 3" xfId="22012"/>
    <cellStyle name="SAPBEXHLevel0 2 2 3 2" xfId="42887"/>
    <cellStyle name="SAPBEXHLevel0 2 2 4" xfId="24061"/>
    <cellStyle name="SAPBEXHLevel0 2 2 4 2" xfId="44933"/>
    <cellStyle name="SAPBEXHLevel0 2 2 5" xfId="22260"/>
    <cellStyle name="SAPBEXHLevel0 2 2 5 2" xfId="43135"/>
    <cellStyle name="SAPBEXHLevel0 2 2 6" xfId="13440"/>
    <cellStyle name="SAPBEXHLevel0 2 2 6 2" xfId="34316"/>
    <cellStyle name="SAPBEXHLevel0 2 2 7" xfId="25578"/>
    <cellStyle name="SAPBEXHLevel0 2 3" xfId="8373"/>
    <cellStyle name="SAPBEXHLevel0 2 3 2" xfId="23062"/>
    <cellStyle name="SAPBEXHLevel0 2 3 2 2" xfId="43935"/>
    <cellStyle name="SAPBEXHLevel0 2 3 3" xfId="23250"/>
    <cellStyle name="SAPBEXHLevel0 2 3 3 2" xfId="44123"/>
    <cellStyle name="SAPBEXHLevel0 2 3 4" xfId="23713"/>
    <cellStyle name="SAPBEXHLevel0 2 3 4 2" xfId="44585"/>
    <cellStyle name="SAPBEXHLevel0 2 3 5" xfId="17378"/>
    <cellStyle name="SAPBEXHLevel0 2 3 5 2" xfId="38254"/>
    <cellStyle name="SAPBEXHLevel0 2 3 6" xfId="29516"/>
    <cellStyle name="SAPBEXHLevel0 2 4" xfId="10259"/>
    <cellStyle name="SAPBEXHLevel0 2 4 2" xfId="23544"/>
    <cellStyle name="SAPBEXHLevel0 2 4 2 2" xfId="44416"/>
    <cellStyle name="SAPBEXHLevel0 2 4 3" xfId="22830"/>
    <cellStyle name="SAPBEXHLevel0 2 4 3 2" xfId="43705"/>
    <cellStyle name="SAPBEXHLevel0 2 4 4" xfId="22335"/>
    <cellStyle name="SAPBEXHLevel0 2 4 4 2" xfId="43210"/>
    <cellStyle name="SAPBEXHLevel0 2 4 5" xfId="19030"/>
    <cellStyle name="SAPBEXHLevel0 2 4 5 2" xfId="39906"/>
    <cellStyle name="SAPBEXHLevel0 2 4 6" xfId="31170"/>
    <cellStyle name="SAPBEXHLevel0 2 5" xfId="20911"/>
    <cellStyle name="SAPBEXHLevel0 2 5 2" xfId="41786"/>
    <cellStyle name="SAPBEXHLevel0 2 6" xfId="23237"/>
    <cellStyle name="SAPBEXHLevel0 2 6 2" xfId="44110"/>
    <cellStyle name="SAPBEXHLevel0 2 7" xfId="22676"/>
    <cellStyle name="SAPBEXHLevel0 2 7 2" xfId="43551"/>
    <cellStyle name="SAPBEXHLevel0 2 8" xfId="12146"/>
    <cellStyle name="SAPBEXHLevel0 2 8 2" xfId="33046"/>
    <cellStyle name="SAPBEXHLevel0 2 9" xfId="24200"/>
    <cellStyle name="SAPBEXHLevel0 2 9 2" xfId="45068"/>
    <cellStyle name="SAPBEXHLevel0 3" xfId="2779"/>
    <cellStyle name="SAPBEXHLevel0 3 2" xfId="4401"/>
    <cellStyle name="SAPBEXHLevel0 3 2 2" xfId="6250"/>
    <cellStyle name="SAPBEXHLevel0 3 2 2 2" xfId="22555"/>
    <cellStyle name="SAPBEXHLevel0 3 2 2 2 2" xfId="43430"/>
    <cellStyle name="SAPBEXHLevel0 3 2 2 3" xfId="21165"/>
    <cellStyle name="SAPBEXHLevel0 3 2 2 3 2" xfId="42040"/>
    <cellStyle name="SAPBEXHLevel0 3 2 2 4" xfId="23727"/>
    <cellStyle name="SAPBEXHLevel0 3 2 2 4 2" xfId="44599"/>
    <cellStyle name="SAPBEXHLevel0 3 2 2 5" xfId="15259"/>
    <cellStyle name="SAPBEXHLevel0 3 2 2 5 2" xfId="36135"/>
    <cellStyle name="SAPBEXHLevel0 3 2 2 6" xfId="27397"/>
    <cellStyle name="SAPBEXHLevel0 3 2 3" xfId="22013"/>
    <cellStyle name="SAPBEXHLevel0 3 2 3 2" xfId="42888"/>
    <cellStyle name="SAPBEXHLevel0 3 2 4" xfId="20847"/>
    <cellStyle name="SAPBEXHLevel0 3 2 4 2" xfId="41723"/>
    <cellStyle name="SAPBEXHLevel0 3 2 5" xfId="22265"/>
    <cellStyle name="SAPBEXHLevel0 3 2 5 2" xfId="43140"/>
    <cellStyle name="SAPBEXHLevel0 3 2 6" xfId="13441"/>
    <cellStyle name="SAPBEXHLevel0 3 2 6 2" xfId="34317"/>
    <cellStyle name="SAPBEXHLevel0 3 2 7" xfId="25579"/>
    <cellStyle name="SAPBEXHLevel0 3 3" xfId="8374"/>
    <cellStyle name="SAPBEXHLevel0 3 3 2" xfId="23063"/>
    <cellStyle name="SAPBEXHLevel0 3 3 2 2" xfId="43936"/>
    <cellStyle name="SAPBEXHLevel0 3 3 3" xfId="20977"/>
    <cellStyle name="SAPBEXHLevel0 3 3 3 2" xfId="41852"/>
    <cellStyle name="SAPBEXHLevel0 3 3 4" xfId="21066"/>
    <cellStyle name="SAPBEXHLevel0 3 3 4 2" xfId="41941"/>
    <cellStyle name="SAPBEXHLevel0 3 3 5" xfId="17379"/>
    <cellStyle name="SAPBEXHLevel0 3 3 5 2" xfId="38255"/>
    <cellStyle name="SAPBEXHLevel0 3 3 6" xfId="29517"/>
    <cellStyle name="SAPBEXHLevel0 3 4" xfId="10260"/>
    <cellStyle name="SAPBEXHLevel0 3 4 2" xfId="23545"/>
    <cellStyle name="SAPBEXHLevel0 3 4 2 2" xfId="44417"/>
    <cellStyle name="SAPBEXHLevel0 3 4 3" xfId="22945"/>
    <cellStyle name="SAPBEXHLevel0 3 4 3 2" xfId="43819"/>
    <cellStyle name="SAPBEXHLevel0 3 4 4" xfId="21831"/>
    <cellStyle name="SAPBEXHLevel0 3 4 4 2" xfId="42706"/>
    <cellStyle name="SAPBEXHLevel0 3 4 5" xfId="19031"/>
    <cellStyle name="SAPBEXHLevel0 3 4 5 2" xfId="39907"/>
    <cellStyle name="SAPBEXHLevel0 3 4 6" xfId="31171"/>
    <cellStyle name="SAPBEXHLevel0 3 5" xfId="21522"/>
    <cellStyle name="SAPBEXHLevel0 3 5 2" xfId="42397"/>
    <cellStyle name="SAPBEXHLevel0 3 6" xfId="23373"/>
    <cellStyle name="SAPBEXHLevel0 3 6 2" xfId="44245"/>
    <cellStyle name="SAPBEXHLevel0 3 7" xfId="21048"/>
    <cellStyle name="SAPBEXHLevel0 3 7 2" xfId="41923"/>
    <cellStyle name="SAPBEXHLevel0 3 8" xfId="12285"/>
    <cellStyle name="SAPBEXHLevel0 3 8 2" xfId="33174"/>
    <cellStyle name="SAPBEXHLevel0 3 9" xfId="24408"/>
    <cellStyle name="SAPBEXHLevel0 4" xfId="2780"/>
    <cellStyle name="SAPBEXHLevel0 4 2" xfId="4402"/>
    <cellStyle name="SAPBEXHLevel0 4 2 2" xfId="6251"/>
    <cellStyle name="SAPBEXHLevel0 4 2 2 2" xfId="22556"/>
    <cellStyle name="SAPBEXHLevel0 4 2 2 2 2" xfId="43431"/>
    <cellStyle name="SAPBEXHLevel0 4 2 2 3" xfId="21283"/>
    <cellStyle name="SAPBEXHLevel0 4 2 2 3 2" xfId="42158"/>
    <cellStyle name="SAPBEXHLevel0 4 2 2 4" xfId="21659"/>
    <cellStyle name="SAPBEXHLevel0 4 2 2 4 2" xfId="42534"/>
    <cellStyle name="SAPBEXHLevel0 4 2 2 5" xfId="15260"/>
    <cellStyle name="SAPBEXHLevel0 4 2 2 5 2" xfId="36136"/>
    <cellStyle name="SAPBEXHLevel0 4 2 2 6" xfId="27398"/>
    <cellStyle name="SAPBEXHLevel0 4 2 3" xfId="22014"/>
    <cellStyle name="SAPBEXHLevel0 4 2 3 2" xfId="42889"/>
    <cellStyle name="SAPBEXHLevel0 4 2 4" xfId="21006"/>
    <cellStyle name="SAPBEXHLevel0 4 2 4 2" xfId="41881"/>
    <cellStyle name="SAPBEXHLevel0 4 2 5" xfId="23183"/>
    <cellStyle name="SAPBEXHLevel0 4 2 5 2" xfId="44056"/>
    <cellStyle name="SAPBEXHLevel0 4 2 6" xfId="13442"/>
    <cellStyle name="SAPBEXHLevel0 4 2 6 2" xfId="34318"/>
    <cellStyle name="SAPBEXHLevel0 4 2 7" xfId="25580"/>
    <cellStyle name="SAPBEXHLevel0 4 3" xfId="8375"/>
    <cellStyle name="SAPBEXHLevel0 4 3 2" xfId="23064"/>
    <cellStyle name="SAPBEXHLevel0 4 3 2 2" xfId="43937"/>
    <cellStyle name="SAPBEXHLevel0 4 3 3" xfId="21885"/>
    <cellStyle name="SAPBEXHLevel0 4 3 3 2" xfId="42760"/>
    <cellStyle name="SAPBEXHLevel0 4 3 4" xfId="22678"/>
    <cellStyle name="SAPBEXHLevel0 4 3 4 2" xfId="43553"/>
    <cellStyle name="SAPBEXHLevel0 4 3 5" xfId="17380"/>
    <cellStyle name="SAPBEXHLevel0 4 3 5 2" xfId="38256"/>
    <cellStyle name="SAPBEXHLevel0 4 3 6" xfId="29518"/>
    <cellStyle name="SAPBEXHLevel0 4 4" xfId="10261"/>
    <cellStyle name="SAPBEXHLevel0 4 4 2" xfId="23546"/>
    <cellStyle name="SAPBEXHLevel0 4 4 2 2" xfId="44418"/>
    <cellStyle name="SAPBEXHLevel0 4 4 3" xfId="23265"/>
    <cellStyle name="SAPBEXHLevel0 4 4 3 2" xfId="44138"/>
    <cellStyle name="SAPBEXHLevel0 4 4 4" xfId="22135"/>
    <cellStyle name="SAPBEXHLevel0 4 4 4 2" xfId="43010"/>
    <cellStyle name="SAPBEXHLevel0 4 4 5" xfId="19032"/>
    <cellStyle name="SAPBEXHLevel0 4 4 5 2" xfId="39908"/>
    <cellStyle name="SAPBEXHLevel0 4 4 6" xfId="31172"/>
    <cellStyle name="SAPBEXHLevel0 4 5" xfId="21523"/>
    <cellStyle name="SAPBEXHLevel0 4 5 2" xfId="42398"/>
    <cellStyle name="SAPBEXHLevel0 4 6" xfId="21616"/>
    <cellStyle name="SAPBEXHLevel0 4 6 2" xfId="42491"/>
    <cellStyle name="SAPBEXHLevel0 4 7" xfId="21391"/>
    <cellStyle name="SAPBEXHLevel0 4 7 2" xfId="42266"/>
    <cellStyle name="SAPBEXHLevel0 4 8" xfId="12286"/>
    <cellStyle name="SAPBEXHLevel0 4 8 2" xfId="33175"/>
    <cellStyle name="SAPBEXHLevel0 4 9" xfId="24409"/>
    <cellStyle name="SAPBEXHLevel0 5" xfId="2781"/>
    <cellStyle name="SAPBEXHLevel0 5 2" xfId="4403"/>
    <cellStyle name="SAPBEXHLevel0 5 2 2" xfId="6252"/>
    <cellStyle name="SAPBEXHLevel0 5 2 2 2" xfId="22557"/>
    <cellStyle name="SAPBEXHLevel0 5 2 2 2 2" xfId="43432"/>
    <cellStyle name="SAPBEXHLevel0 5 2 2 3" xfId="21069"/>
    <cellStyle name="SAPBEXHLevel0 5 2 2 3 2" xfId="41944"/>
    <cellStyle name="SAPBEXHLevel0 5 2 2 4" xfId="22746"/>
    <cellStyle name="SAPBEXHLevel0 5 2 2 4 2" xfId="43621"/>
    <cellStyle name="SAPBEXHLevel0 5 2 2 5" xfId="15261"/>
    <cellStyle name="SAPBEXHLevel0 5 2 2 5 2" xfId="36137"/>
    <cellStyle name="SAPBEXHLevel0 5 2 2 6" xfId="27399"/>
    <cellStyle name="SAPBEXHLevel0 5 2 3" xfId="22015"/>
    <cellStyle name="SAPBEXHLevel0 5 2 3 2" xfId="42890"/>
    <cellStyle name="SAPBEXHLevel0 5 2 4" xfId="21371"/>
    <cellStyle name="SAPBEXHLevel0 5 2 4 2" xfId="42246"/>
    <cellStyle name="SAPBEXHLevel0 5 2 5" xfId="23650"/>
    <cellStyle name="SAPBEXHLevel0 5 2 5 2" xfId="44522"/>
    <cellStyle name="SAPBEXHLevel0 5 2 6" xfId="13443"/>
    <cellStyle name="SAPBEXHLevel0 5 2 6 2" xfId="34319"/>
    <cellStyle name="SAPBEXHLevel0 5 2 7" xfId="25581"/>
    <cellStyle name="SAPBEXHLevel0 5 3" xfId="8376"/>
    <cellStyle name="SAPBEXHLevel0 5 3 2" xfId="23065"/>
    <cellStyle name="SAPBEXHLevel0 5 3 2 2" xfId="43938"/>
    <cellStyle name="SAPBEXHLevel0 5 3 3" xfId="21691"/>
    <cellStyle name="SAPBEXHLevel0 5 3 3 2" xfId="42566"/>
    <cellStyle name="SAPBEXHLevel0 5 3 4" xfId="21253"/>
    <cellStyle name="SAPBEXHLevel0 5 3 4 2" xfId="42128"/>
    <cellStyle name="SAPBEXHLevel0 5 3 5" xfId="17381"/>
    <cellStyle name="SAPBEXHLevel0 5 3 5 2" xfId="38257"/>
    <cellStyle name="SAPBEXHLevel0 5 3 6" xfId="29519"/>
    <cellStyle name="SAPBEXHLevel0 5 4" xfId="10262"/>
    <cellStyle name="SAPBEXHLevel0 5 4 2" xfId="23547"/>
    <cellStyle name="SAPBEXHLevel0 5 4 2 2" xfId="44419"/>
    <cellStyle name="SAPBEXHLevel0 5 4 3" xfId="23401"/>
    <cellStyle name="SAPBEXHLevel0 5 4 3 2" xfId="44273"/>
    <cellStyle name="SAPBEXHLevel0 5 4 4" xfId="23781"/>
    <cellStyle name="SAPBEXHLevel0 5 4 4 2" xfId="44653"/>
    <cellStyle name="SAPBEXHLevel0 5 4 5" xfId="19033"/>
    <cellStyle name="SAPBEXHLevel0 5 4 5 2" xfId="39909"/>
    <cellStyle name="SAPBEXHLevel0 5 4 6" xfId="31173"/>
    <cellStyle name="SAPBEXHLevel0 5 5" xfId="21524"/>
    <cellStyle name="SAPBEXHLevel0 5 5 2" xfId="42399"/>
    <cellStyle name="SAPBEXHLevel0 5 6" xfId="21179"/>
    <cellStyle name="SAPBEXHLevel0 5 6 2" xfId="42054"/>
    <cellStyle name="SAPBEXHLevel0 5 7" xfId="22785"/>
    <cellStyle name="SAPBEXHLevel0 5 7 2" xfId="43660"/>
    <cellStyle name="SAPBEXHLevel0 5 8" xfId="12287"/>
    <cellStyle name="SAPBEXHLevel0 5 8 2" xfId="33176"/>
    <cellStyle name="SAPBEXHLevel0 5 9" xfId="24410"/>
    <cellStyle name="SAPBEXHLevel0 6" xfId="3824"/>
    <cellStyle name="SAPBEXHLevel0 6 2" xfId="6053"/>
    <cellStyle name="SAPBEXHLevel0 6 2 2" xfId="22412"/>
    <cellStyle name="SAPBEXHLevel0 6 2 2 2" xfId="43287"/>
    <cellStyle name="SAPBEXHLevel0 6 2 3" xfId="21820"/>
    <cellStyle name="SAPBEXHLevel0 6 2 3 2" xfId="42695"/>
    <cellStyle name="SAPBEXHLevel0 6 2 4" xfId="23376"/>
    <cellStyle name="SAPBEXHLevel0 6 2 4 2" xfId="44248"/>
    <cellStyle name="SAPBEXHLevel0 6 2 5" xfId="15062"/>
    <cellStyle name="SAPBEXHLevel0 6 2 5 2" xfId="35938"/>
    <cellStyle name="SAPBEXHLevel0 6 2 6" xfId="27200"/>
    <cellStyle name="SAPBEXHLevel0 6 3" xfId="21798"/>
    <cellStyle name="SAPBEXHLevel0 6 3 2" xfId="42673"/>
    <cellStyle name="SAPBEXHLevel0 6 4" xfId="21275"/>
    <cellStyle name="SAPBEXHLevel0 6 4 2" xfId="42150"/>
    <cellStyle name="SAPBEXHLevel0 6 5" xfId="23838"/>
    <cellStyle name="SAPBEXHLevel0 6 5 2" xfId="44710"/>
    <cellStyle name="SAPBEXHLevel0 6 6" xfId="13244"/>
    <cellStyle name="SAPBEXHLevel0 6 6 2" xfId="34120"/>
    <cellStyle name="SAPBEXHLevel0 6 7" xfId="25382"/>
    <cellStyle name="SAPBEXHLevel0 7" xfId="8372"/>
    <cellStyle name="SAPBEXHLevel0 7 2" xfId="23061"/>
    <cellStyle name="SAPBEXHLevel0 7 2 2" xfId="43934"/>
    <cellStyle name="SAPBEXHLevel0 7 3" xfId="21692"/>
    <cellStyle name="SAPBEXHLevel0 7 3 2" xfId="42567"/>
    <cellStyle name="SAPBEXHLevel0 7 4" xfId="21894"/>
    <cellStyle name="SAPBEXHLevel0 7 4 2" xfId="42769"/>
    <cellStyle name="SAPBEXHLevel0 7 5" xfId="17377"/>
    <cellStyle name="SAPBEXHLevel0 7 5 2" xfId="38253"/>
    <cellStyle name="SAPBEXHLevel0 7 6" xfId="29515"/>
    <cellStyle name="SAPBEXHLevel0 8" xfId="10258"/>
    <cellStyle name="SAPBEXHLevel0 8 2" xfId="23543"/>
    <cellStyle name="SAPBEXHLevel0 8 2 2" xfId="44415"/>
    <cellStyle name="SAPBEXHLevel0 8 3" xfId="22349"/>
    <cellStyle name="SAPBEXHLevel0 8 3 2" xfId="43224"/>
    <cellStyle name="SAPBEXHLevel0 8 4" xfId="20842"/>
    <cellStyle name="SAPBEXHLevel0 8 4 2" xfId="41718"/>
    <cellStyle name="SAPBEXHLevel0 8 5" xfId="19029"/>
    <cellStyle name="SAPBEXHLevel0 8 5 2" xfId="39905"/>
    <cellStyle name="SAPBEXHLevel0 8 6" xfId="31169"/>
    <cellStyle name="SAPBEXHLevel0 9" xfId="20910"/>
    <cellStyle name="SAPBEXHLevel0 9 2" xfId="41785"/>
    <cellStyle name="SAPBEXHLevel0X" xfId="1160"/>
    <cellStyle name="SAPBEXHLevel0X 10" xfId="22092"/>
    <cellStyle name="SAPBEXHLevel0X 10 2" xfId="42967"/>
    <cellStyle name="SAPBEXHLevel0X 11" xfId="22326"/>
    <cellStyle name="SAPBEXHLevel0X 11 2" xfId="43201"/>
    <cellStyle name="SAPBEXHLevel0X 12" xfId="12147"/>
    <cellStyle name="SAPBEXHLevel0X 12 2" xfId="33047"/>
    <cellStyle name="SAPBEXHLevel0X 13" xfId="24147"/>
    <cellStyle name="SAPBEXHLevel0X 13 2" xfId="45017"/>
    <cellStyle name="SAPBEXHLevel0X 14" xfId="24266"/>
    <cellStyle name="SAPBEXHLevel0X 14 2" xfId="45127"/>
    <cellStyle name="SAPBEXHLevel0X 2" xfId="2782"/>
    <cellStyle name="SAPBEXHLevel0X 2 10" xfId="24411"/>
    <cellStyle name="SAPBEXHLevel0X 2 2" xfId="4405"/>
    <cellStyle name="SAPBEXHLevel0X 2 2 2" xfId="6253"/>
    <cellStyle name="SAPBEXHLevel0X 2 2 2 2" xfId="22558"/>
    <cellStyle name="SAPBEXHLevel0X 2 2 2 2 2" xfId="43433"/>
    <cellStyle name="SAPBEXHLevel0X 2 2 2 3" xfId="21777"/>
    <cellStyle name="SAPBEXHLevel0X 2 2 2 3 2" xfId="42652"/>
    <cellStyle name="SAPBEXHLevel0X 2 2 2 4" xfId="21261"/>
    <cellStyle name="SAPBEXHLevel0X 2 2 2 4 2" xfId="42136"/>
    <cellStyle name="SAPBEXHLevel0X 2 2 2 5" xfId="15262"/>
    <cellStyle name="SAPBEXHLevel0X 2 2 2 5 2" xfId="36138"/>
    <cellStyle name="SAPBEXHLevel0X 2 2 2 6" xfId="27400"/>
    <cellStyle name="SAPBEXHLevel0X 2 2 3" xfId="22017"/>
    <cellStyle name="SAPBEXHLevel0X 2 2 3 2" xfId="42892"/>
    <cellStyle name="SAPBEXHLevel0X 2 2 4" xfId="22231"/>
    <cellStyle name="SAPBEXHLevel0X 2 2 4 2" xfId="43106"/>
    <cellStyle name="SAPBEXHLevel0X 2 2 5" xfId="23632"/>
    <cellStyle name="SAPBEXHLevel0X 2 2 5 2" xfId="44504"/>
    <cellStyle name="SAPBEXHLevel0X 2 2 6" xfId="13444"/>
    <cellStyle name="SAPBEXHLevel0X 2 2 6 2" xfId="34320"/>
    <cellStyle name="SAPBEXHLevel0X 2 2 7" xfId="25582"/>
    <cellStyle name="SAPBEXHLevel0X 2 3" xfId="8378"/>
    <cellStyle name="SAPBEXHLevel0X 2 3 2" xfId="23067"/>
    <cellStyle name="SAPBEXHLevel0X 2 3 2 2" xfId="43940"/>
    <cellStyle name="SAPBEXHLevel0X 2 3 3" xfId="23835"/>
    <cellStyle name="SAPBEXHLevel0X 2 3 3 2" xfId="44707"/>
    <cellStyle name="SAPBEXHLevel0X 2 3 4" xfId="22438"/>
    <cellStyle name="SAPBEXHLevel0X 2 3 4 2" xfId="43313"/>
    <cellStyle name="SAPBEXHLevel0X 2 3 5" xfId="17383"/>
    <cellStyle name="SAPBEXHLevel0X 2 3 5 2" xfId="38259"/>
    <cellStyle name="SAPBEXHLevel0X 2 3 6" xfId="29521"/>
    <cellStyle name="SAPBEXHLevel0X 2 4" xfId="10264"/>
    <cellStyle name="SAPBEXHLevel0X 2 4 2" xfId="23549"/>
    <cellStyle name="SAPBEXHLevel0X 2 4 2 2" xfId="44421"/>
    <cellStyle name="SAPBEXHLevel0X 2 4 3" xfId="23890"/>
    <cellStyle name="SAPBEXHLevel0X 2 4 3 2" xfId="44762"/>
    <cellStyle name="SAPBEXHLevel0X 2 4 4" xfId="21134"/>
    <cellStyle name="SAPBEXHLevel0X 2 4 4 2" xfId="42009"/>
    <cellStyle name="SAPBEXHLevel0X 2 4 5" xfId="19035"/>
    <cellStyle name="SAPBEXHLevel0X 2 4 5 2" xfId="39911"/>
    <cellStyle name="SAPBEXHLevel0X 2 4 6" xfId="31175"/>
    <cellStyle name="SAPBEXHLevel0X 2 5" xfId="20913"/>
    <cellStyle name="SAPBEXHLevel0X 2 5 2" xfId="41788"/>
    <cellStyle name="SAPBEXHLevel0X 2 6" xfId="21302"/>
    <cellStyle name="SAPBEXHLevel0X 2 6 2" xfId="42177"/>
    <cellStyle name="SAPBEXHLevel0X 2 7" xfId="21668"/>
    <cellStyle name="SAPBEXHLevel0X 2 7 2" xfId="42543"/>
    <cellStyle name="SAPBEXHLevel0X 2 8" xfId="12148"/>
    <cellStyle name="SAPBEXHLevel0X 2 8 2" xfId="33048"/>
    <cellStyle name="SAPBEXHLevel0X 2 9" xfId="24201"/>
    <cellStyle name="SAPBEXHLevel0X 2 9 2" xfId="45069"/>
    <cellStyle name="SAPBEXHLevel0X 3" xfId="2783"/>
    <cellStyle name="SAPBEXHLevel0X 3 2" xfId="4406"/>
    <cellStyle name="SAPBEXHLevel0X 3 2 2" xfId="6254"/>
    <cellStyle name="SAPBEXHLevel0X 3 2 2 2" xfId="22559"/>
    <cellStyle name="SAPBEXHLevel0X 3 2 2 2 2" xfId="43434"/>
    <cellStyle name="SAPBEXHLevel0X 3 2 2 3" xfId="23302"/>
    <cellStyle name="SAPBEXHLevel0X 3 2 2 3 2" xfId="44174"/>
    <cellStyle name="SAPBEXHLevel0X 3 2 2 4" xfId="24044"/>
    <cellStyle name="SAPBEXHLevel0X 3 2 2 4 2" xfId="44916"/>
    <cellStyle name="SAPBEXHLevel0X 3 2 2 5" xfId="15263"/>
    <cellStyle name="SAPBEXHLevel0X 3 2 2 5 2" xfId="36139"/>
    <cellStyle name="SAPBEXHLevel0X 3 2 2 6" xfId="27401"/>
    <cellStyle name="SAPBEXHLevel0X 3 2 3" xfId="22018"/>
    <cellStyle name="SAPBEXHLevel0X 3 2 3 2" xfId="42893"/>
    <cellStyle name="SAPBEXHLevel0X 3 2 4" xfId="22186"/>
    <cellStyle name="SAPBEXHLevel0X 3 2 4 2" xfId="43061"/>
    <cellStyle name="SAPBEXHLevel0X 3 2 5" xfId="23217"/>
    <cellStyle name="SAPBEXHLevel0X 3 2 5 2" xfId="44090"/>
    <cellStyle name="SAPBEXHLevel0X 3 2 6" xfId="13445"/>
    <cellStyle name="SAPBEXHLevel0X 3 2 6 2" xfId="34321"/>
    <cellStyle name="SAPBEXHLevel0X 3 2 7" xfId="25583"/>
    <cellStyle name="SAPBEXHLevel0X 3 3" xfId="8379"/>
    <cellStyle name="SAPBEXHLevel0X 3 3 2" xfId="23068"/>
    <cellStyle name="SAPBEXHLevel0X 3 3 2 2" xfId="43941"/>
    <cellStyle name="SAPBEXHLevel0X 3 3 3" xfId="20978"/>
    <cellStyle name="SAPBEXHLevel0X 3 3 3 2" xfId="41853"/>
    <cellStyle name="SAPBEXHLevel0X 3 3 4" xfId="21344"/>
    <cellStyle name="SAPBEXHLevel0X 3 3 4 2" xfId="42219"/>
    <cellStyle name="SAPBEXHLevel0X 3 3 5" xfId="17384"/>
    <cellStyle name="SAPBEXHLevel0X 3 3 5 2" xfId="38260"/>
    <cellStyle name="SAPBEXHLevel0X 3 3 6" xfId="29522"/>
    <cellStyle name="SAPBEXHLevel0X 3 4" xfId="10265"/>
    <cellStyle name="SAPBEXHLevel0X 3 4 2" xfId="23550"/>
    <cellStyle name="SAPBEXHLevel0X 3 4 2 2" xfId="44422"/>
    <cellStyle name="SAPBEXHLevel0X 3 4 3" xfId="22125"/>
    <cellStyle name="SAPBEXHLevel0X 3 4 3 2" xfId="43000"/>
    <cellStyle name="SAPBEXHLevel0X 3 4 4" xfId="22817"/>
    <cellStyle name="SAPBEXHLevel0X 3 4 4 2" xfId="43692"/>
    <cellStyle name="SAPBEXHLevel0X 3 4 5" xfId="19036"/>
    <cellStyle name="SAPBEXHLevel0X 3 4 5 2" xfId="39912"/>
    <cellStyle name="SAPBEXHLevel0X 3 4 6" xfId="31176"/>
    <cellStyle name="SAPBEXHLevel0X 3 5" xfId="21525"/>
    <cellStyle name="SAPBEXHLevel0X 3 5 2" xfId="42400"/>
    <cellStyle name="SAPBEXHLevel0X 3 6" xfId="21893"/>
    <cellStyle name="SAPBEXHLevel0X 3 6 2" xfId="42768"/>
    <cellStyle name="SAPBEXHLevel0X 3 7" xfId="22807"/>
    <cellStyle name="SAPBEXHLevel0X 3 7 2" xfId="43682"/>
    <cellStyle name="SAPBEXHLevel0X 3 8" xfId="12288"/>
    <cellStyle name="SAPBEXHLevel0X 3 8 2" xfId="33177"/>
    <cellStyle name="SAPBEXHLevel0X 3 9" xfId="24412"/>
    <cellStyle name="SAPBEXHLevel0X 4" xfId="2784"/>
    <cellStyle name="SAPBEXHLevel0X 4 2" xfId="4407"/>
    <cellStyle name="SAPBEXHLevel0X 4 2 2" xfId="6255"/>
    <cellStyle name="SAPBEXHLevel0X 4 2 2 2" xfId="22560"/>
    <cellStyle name="SAPBEXHLevel0X 4 2 2 2 2" xfId="43435"/>
    <cellStyle name="SAPBEXHLevel0X 4 2 2 3" xfId="22802"/>
    <cellStyle name="SAPBEXHLevel0X 4 2 2 3 2" xfId="43677"/>
    <cellStyle name="SAPBEXHLevel0X 4 2 2 4" xfId="22444"/>
    <cellStyle name="SAPBEXHLevel0X 4 2 2 4 2" xfId="43319"/>
    <cellStyle name="SAPBEXHLevel0X 4 2 2 5" xfId="15264"/>
    <cellStyle name="SAPBEXHLevel0X 4 2 2 5 2" xfId="36140"/>
    <cellStyle name="SAPBEXHLevel0X 4 2 2 6" xfId="27402"/>
    <cellStyle name="SAPBEXHLevel0X 4 2 3" xfId="22019"/>
    <cellStyle name="SAPBEXHLevel0X 4 2 3 2" xfId="42894"/>
    <cellStyle name="SAPBEXHLevel0X 4 2 4" xfId="23856"/>
    <cellStyle name="SAPBEXHLevel0X 4 2 4 2" xfId="44728"/>
    <cellStyle name="SAPBEXHLevel0X 4 2 5" xfId="21191"/>
    <cellStyle name="SAPBEXHLevel0X 4 2 5 2" xfId="42066"/>
    <cellStyle name="SAPBEXHLevel0X 4 2 6" xfId="13446"/>
    <cellStyle name="SAPBEXHLevel0X 4 2 6 2" xfId="34322"/>
    <cellStyle name="SAPBEXHLevel0X 4 2 7" xfId="25584"/>
    <cellStyle name="SAPBEXHLevel0X 4 3" xfId="8380"/>
    <cellStyle name="SAPBEXHLevel0X 4 3 2" xfId="23069"/>
    <cellStyle name="SAPBEXHLevel0X 4 3 2 2" xfId="43942"/>
    <cellStyle name="SAPBEXHLevel0X 4 3 3" xfId="22217"/>
    <cellStyle name="SAPBEXHLevel0X 4 3 3 2" xfId="43092"/>
    <cellStyle name="SAPBEXHLevel0X 4 3 4" xfId="23695"/>
    <cellStyle name="SAPBEXHLevel0X 4 3 4 2" xfId="44567"/>
    <cellStyle name="SAPBEXHLevel0X 4 3 5" xfId="17385"/>
    <cellStyle name="SAPBEXHLevel0X 4 3 5 2" xfId="38261"/>
    <cellStyle name="SAPBEXHLevel0X 4 3 6" xfId="29523"/>
    <cellStyle name="SAPBEXHLevel0X 4 4" xfId="10266"/>
    <cellStyle name="SAPBEXHLevel0X 4 4 2" xfId="23551"/>
    <cellStyle name="SAPBEXHLevel0X 4 4 2 2" xfId="44423"/>
    <cellStyle name="SAPBEXHLevel0X 4 4 3" xfId="23683"/>
    <cellStyle name="SAPBEXHLevel0X 4 4 3 2" xfId="44555"/>
    <cellStyle name="SAPBEXHLevel0X 4 4 4" xfId="21249"/>
    <cellStyle name="SAPBEXHLevel0X 4 4 4 2" xfId="42124"/>
    <cellStyle name="SAPBEXHLevel0X 4 4 5" xfId="19037"/>
    <cellStyle name="SAPBEXHLevel0X 4 4 5 2" xfId="39913"/>
    <cellStyle name="SAPBEXHLevel0X 4 4 6" xfId="31177"/>
    <cellStyle name="SAPBEXHLevel0X 4 5" xfId="21526"/>
    <cellStyle name="SAPBEXHLevel0X 4 5 2" xfId="42401"/>
    <cellStyle name="SAPBEXHLevel0X 4 6" xfId="21861"/>
    <cellStyle name="SAPBEXHLevel0X 4 6 2" xfId="42736"/>
    <cellStyle name="SAPBEXHLevel0X 4 7" xfId="21383"/>
    <cellStyle name="SAPBEXHLevel0X 4 7 2" xfId="42258"/>
    <cellStyle name="SAPBEXHLevel0X 4 8" xfId="12289"/>
    <cellStyle name="SAPBEXHLevel0X 4 8 2" xfId="33178"/>
    <cellStyle name="SAPBEXHLevel0X 4 9" xfId="24413"/>
    <cellStyle name="SAPBEXHLevel0X 5" xfId="2785"/>
    <cellStyle name="SAPBEXHLevel0X 5 2" xfId="4408"/>
    <cellStyle name="SAPBEXHLevel0X 5 2 2" xfId="6256"/>
    <cellStyle name="SAPBEXHLevel0X 5 2 2 2" xfId="22561"/>
    <cellStyle name="SAPBEXHLevel0X 5 2 2 2 2" xfId="43436"/>
    <cellStyle name="SAPBEXHLevel0X 5 2 2 3" xfId="22730"/>
    <cellStyle name="SAPBEXHLevel0X 5 2 2 3 2" xfId="43605"/>
    <cellStyle name="SAPBEXHLevel0X 5 2 2 4" xfId="21874"/>
    <cellStyle name="SAPBEXHLevel0X 5 2 2 4 2" xfId="42749"/>
    <cellStyle name="SAPBEXHLevel0X 5 2 2 5" xfId="15265"/>
    <cellStyle name="SAPBEXHLevel0X 5 2 2 5 2" xfId="36141"/>
    <cellStyle name="SAPBEXHLevel0X 5 2 2 6" xfId="27403"/>
    <cellStyle name="SAPBEXHLevel0X 5 2 3" xfId="22020"/>
    <cellStyle name="SAPBEXHLevel0X 5 2 3 2" xfId="42895"/>
    <cellStyle name="SAPBEXHLevel0X 5 2 4" xfId="23284"/>
    <cellStyle name="SAPBEXHLevel0X 5 2 4 2" xfId="44157"/>
    <cellStyle name="SAPBEXHLevel0X 5 2 5" xfId="21251"/>
    <cellStyle name="SAPBEXHLevel0X 5 2 5 2" xfId="42126"/>
    <cellStyle name="SAPBEXHLevel0X 5 2 6" xfId="13447"/>
    <cellStyle name="SAPBEXHLevel0X 5 2 6 2" xfId="34323"/>
    <cellStyle name="SAPBEXHLevel0X 5 2 7" xfId="25585"/>
    <cellStyle name="SAPBEXHLevel0X 5 3" xfId="8381"/>
    <cellStyle name="SAPBEXHLevel0X 5 3 2" xfId="23070"/>
    <cellStyle name="SAPBEXHLevel0X 5 3 2 2" xfId="43943"/>
    <cellStyle name="SAPBEXHLevel0X 5 3 3" xfId="22182"/>
    <cellStyle name="SAPBEXHLevel0X 5 3 3 2" xfId="43057"/>
    <cellStyle name="SAPBEXHLevel0X 5 3 4" xfId="21329"/>
    <cellStyle name="SAPBEXHLevel0X 5 3 4 2" xfId="42204"/>
    <cellStyle name="SAPBEXHLevel0X 5 3 5" xfId="17386"/>
    <cellStyle name="SAPBEXHLevel0X 5 3 5 2" xfId="38262"/>
    <cellStyle name="SAPBEXHLevel0X 5 3 6" xfId="29524"/>
    <cellStyle name="SAPBEXHLevel0X 5 4" xfId="10267"/>
    <cellStyle name="SAPBEXHLevel0X 5 4 2" xfId="23552"/>
    <cellStyle name="SAPBEXHLevel0X 5 4 2 2" xfId="44424"/>
    <cellStyle name="SAPBEXHLevel0X 5 4 3" xfId="21706"/>
    <cellStyle name="SAPBEXHLevel0X 5 4 3 2" xfId="42581"/>
    <cellStyle name="SAPBEXHLevel0X 5 4 4" xfId="21196"/>
    <cellStyle name="SAPBEXHLevel0X 5 4 4 2" xfId="42071"/>
    <cellStyle name="SAPBEXHLevel0X 5 4 5" xfId="19038"/>
    <cellStyle name="SAPBEXHLevel0X 5 4 5 2" xfId="39914"/>
    <cellStyle name="SAPBEXHLevel0X 5 4 6" xfId="31178"/>
    <cellStyle name="SAPBEXHLevel0X 5 5" xfId="21527"/>
    <cellStyle name="SAPBEXHLevel0X 5 5 2" xfId="42402"/>
    <cellStyle name="SAPBEXHLevel0X 5 6" xfId="23153"/>
    <cellStyle name="SAPBEXHLevel0X 5 6 2" xfId="44026"/>
    <cellStyle name="SAPBEXHLevel0X 5 7" xfId="21289"/>
    <cellStyle name="SAPBEXHLevel0X 5 7 2" xfId="42164"/>
    <cellStyle name="SAPBEXHLevel0X 5 8" xfId="12290"/>
    <cellStyle name="SAPBEXHLevel0X 5 8 2" xfId="33179"/>
    <cellStyle name="SAPBEXHLevel0X 5 9" xfId="24414"/>
    <cellStyle name="SAPBEXHLevel0X 6" xfId="3825"/>
    <cellStyle name="SAPBEXHLevel0X 6 2" xfId="6054"/>
    <cellStyle name="SAPBEXHLevel0X 6 2 2" xfId="22413"/>
    <cellStyle name="SAPBEXHLevel0X 6 2 2 2" xfId="43288"/>
    <cellStyle name="SAPBEXHLevel0X 6 2 3" xfId="22251"/>
    <cellStyle name="SAPBEXHLevel0X 6 2 3 2" xfId="43126"/>
    <cellStyle name="SAPBEXHLevel0X 6 2 4" xfId="23301"/>
    <cellStyle name="SAPBEXHLevel0X 6 2 4 2" xfId="44173"/>
    <cellStyle name="SAPBEXHLevel0X 6 2 5" xfId="15063"/>
    <cellStyle name="SAPBEXHLevel0X 6 2 5 2" xfId="35939"/>
    <cellStyle name="SAPBEXHLevel0X 6 2 6" xfId="27201"/>
    <cellStyle name="SAPBEXHLevel0X 6 3" xfId="21799"/>
    <cellStyle name="SAPBEXHLevel0X 6 3 2" xfId="42674"/>
    <cellStyle name="SAPBEXHLevel0X 6 4" xfId="21063"/>
    <cellStyle name="SAPBEXHLevel0X 6 4 2" xfId="41938"/>
    <cellStyle name="SAPBEXHLevel0X 6 5" xfId="21128"/>
    <cellStyle name="SAPBEXHLevel0X 6 5 2" xfId="42003"/>
    <cellStyle name="SAPBEXHLevel0X 6 6" xfId="13245"/>
    <cellStyle name="SAPBEXHLevel0X 6 6 2" xfId="34121"/>
    <cellStyle name="SAPBEXHLevel0X 6 7" xfId="25383"/>
    <cellStyle name="SAPBEXHLevel0X 7" xfId="8377"/>
    <cellStyle name="SAPBEXHLevel0X 7 2" xfId="23066"/>
    <cellStyle name="SAPBEXHLevel0X 7 2 2" xfId="43939"/>
    <cellStyle name="SAPBEXHLevel0X 7 3" xfId="22147"/>
    <cellStyle name="SAPBEXHLevel0X 7 3 2" xfId="43022"/>
    <cellStyle name="SAPBEXHLevel0X 7 4" xfId="21118"/>
    <cellStyle name="SAPBEXHLevel0X 7 4 2" xfId="41993"/>
    <cellStyle name="SAPBEXHLevel0X 7 5" xfId="17382"/>
    <cellStyle name="SAPBEXHLevel0X 7 5 2" xfId="38258"/>
    <cellStyle name="SAPBEXHLevel0X 7 6" xfId="29520"/>
    <cellStyle name="SAPBEXHLevel0X 8" xfId="10263"/>
    <cellStyle name="SAPBEXHLevel0X 8 2" xfId="23548"/>
    <cellStyle name="SAPBEXHLevel0X 8 2 2" xfId="44420"/>
    <cellStyle name="SAPBEXHLevel0X 8 3" xfId="23730"/>
    <cellStyle name="SAPBEXHLevel0X 8 3 2" xfId="44602"/>
    <cellStyle name="SAPBEXHLevel0X 8 4" xfId="22792"/>
    <cellStyle name="SAPBEXHLevel0X 8 4 2" xfId="43667"/>
    <cellStyle name="SAPBEXHLevel0X 8 5" xfId="19034"/>
    <cellStyle name="SAPBEXHLevel0X 8 5 2" xfId="39910"/>
    <cellStyle name="SAPBEXHLevel0X 8 6" xfId="31174"/>
    <cellStyle name="SAPBEXHLevel0X 9" xfId="20912"/>
    <cellStyle name="SAPBEXHLevel0X 9 2" xfId="41787"/>
    <cellStyle name="SAPBEXHLevel1" xfId="1161"/>
    <cellStyle name="SAPBEXHLevel1 10" xfId="22440"/>
    <cellStyle name="SAPBEXHLevel1 10 2" xfId="43315"/>
    <cellStyle name="SAPBEXHLevel1 11" xfId="23214"/>
    <cellStyle name="SAPBEXHLevel1 11 2" xfId="44087"/>
    <cellStyle name="SAPBEXHLevel1 12" xfId="12149"/>
    <cellStyle name="SAPBEXHLevel1 12 2" xfId="33049"/>
    <cellStyle name="SAPBEXHLevel1 13" xfId="24146"/>
    <cellStyle name="SAPBEXHLevel1 13 2" xfId="45016"/>
    <cellStyle name="SAPBEXHLevel1 14" xfId="24267"/>
    <cellStyle name="SAPBEXHLevel1 14 2" xfId="45128"/>
    <cellStyle name="SAPBEXHLevel1 2" xfId="2786"/>
    <cellStyle name="SAPBEXHLevel1 2 10" xfId="24415"/>
    <cellStyle name="SAPBEXHLevel1 2 2" xfId="4410"/>
    <cellStyle name="SAPBEXHLevel1 2 2 2" xfId="6257"/>
    <cellStyle name="SAPBEXHLevel1 2 2 2 2" xfId="22562"/>
    <cellStyle name="SAPBEXHLevel1 2 2 2 2 2" xfId="43437"/>
    <cellStyle name="SAPBEXHLevel1 2 2 2 3" xfId="21819"/>
    <cellStyle name="SAPBEXHLevel1 2 2 2 3 2" xfId="42694"/>
    <cellStyle name="SAPBEXHLevel1 2 2 2 4" xfId="23162"/>
    <cellStyle name="SAPBEXHLevel1 2 2 2 4 2" xfId="44035"/>
    <cellStyle name="SAPBEXHLevel1 2 2 2 5" xfId="15266"/>
    <cellStyle name="SAPBEXHLevel1 2 2 2 5 2" xfId="36142"/>
    <cellStyle name="SAPBEXHLevel1 2 2 2 6" xfId="27404"/>
    <cellStyle name="SAPBEXHLevel1 2 2 3" xfId="22021"/>
    <cellStyle name="SAPBEXHLevel1 2 2 3 2" xfId="42896"/>
    <cellStyle name="SAPBEXHLevel1 2 2 4" xfId="21183"/>
    <cellStyle name="SAPBEXHLevel1 2 2 4 2" xfId="42058"/>
    <cellStyle name="SAPBEXHLevel1 2 2 5" xfId="23919"/>
    <cellStyle name="SAPBEXHLevel1 2 2 5 2" xfId="44791"/>
    <cellStyle name="SAPBEXHLevel1 2 2 6" xfId="13448"/>
    <cellStyle name="SAPBEXHLevel1 2 2 6 2" xfId="34324"/>
    <cellStyle name="SAPBEXHLevel1 2 2 7" xfId="25586"/>
    <cellStyle name="SAPBEXHLevel1 2 3" xfId="8383"/>
    <cellStyle name="SAPBEXHLevel1 2 3 2" xfId="23072"/>
    <cellStyle name="SAPBEXHLevel1 2 3 2 2" xfId="43945"/>
    <cellStyle name="SAPBEXHLevel1 2 3 3" xfId="21747"/>
    <cellStyle name="SAPBEXHLevel1 2 3 3 2" xfId="42622"/>
    <cellStyle name="SAPBEXHLevel1 2 3 4" xfId="22275"/>
    <cellStyle name="SAPBEXHLevel1 2 3 4 2" xfId="43150"/>
    <cellStyle name="SAPBEXHLevel1 2 3 5" xfId="17388"/>
    <cellStyle name="SAPBEXHLevel1 2 3 5 2" xfId="38264"/>
    <cellStyle name="SAPBEXHLevel1 2 3 6" xfId="29526"/>
    <cellStyle name="SAPBEXHLevel1 2 4" xfId="10269"/>
    <cellStyle name="SAPBEXHLevel1 2 4 2" xfId="23554"/>
    <cellStyle name="SAPBEXHLevel1 2 4 2 2" xfId="44426"/>
    <cellStyle name="SAPBEXHLevel1 2 4 3" xfId="22718"/>
    <cellStyle name="SAPBEXHLevel1 2 4 3 2" xfId="43593"/>
    <cellStyle name="SAPBEXHLevel1 2 4 4" xfId="22372"/>
    <cellStyle name="SAPBEXHLevel1 2 4 4 2" xfId="43247"/>
    <cellStyle name="SAPBEXHLevel1 2 4 5" xfId="19040"/>
    <cellStyle name="SAPBEXHLevel1 2 4 5 2" xfId="39916"/>
    <cellStyle name="SAPBEXHLevel1 2 4 6" xfId="31180"/>
    <cellStyle name="SAPBEXHLevel1 2 5" xfId="20915"/>
    <cellStyle name="SAPBEXHLevel1 2 5 2" xfId="41790"/>
    <cellStyle name="SAPBEXHLevel1 2 6" xfId="22243"/>
    <cellStyle name="SAPBEXHLevel1 2 6 2" xfId="43118"/>
    <cellStyle name="SAPBEXHLevel1 2 7" xfId="23330"/>
    <cellStyle name="SAPBEXHLevel1 2 7 2" xfId="44202"/>
    <cellStyle name="SAPBEXHLevel1 2 8" xfId="12150"/>
    <cellStyle name="SAPBEXHLevel1 2 8 2" xfId="33050"/>
    <cellStyle name="SAPBEXHLevel1 2 9" xfId="24202"/>
    <cellStyle name="SAPBEXHLevel1 2 9 2" xfId="45070"/>
    <cellStyle name="SAPBEXHLevel1 3" xfId="2787"/>
    <cellStyle name="SAPBEXHLevel1 3 2" xfId="4411"/>
    <cellStyle name="SAPBEXHLevel1 3 2 2" xfId="6258"/>
    <cellStyle name="SAPBEXHLevel1 3 2 2 2" xfId="22563"/>
    <cellStyle name="SAPBEXHLevel1 3 2 2 2 2" xfId="43438"/>
    <cellStyle name="SAPBEXHLevel1 3 2 2 3" xfId="23647"/>
    <cellStyle name="SAPBEXHLevel1 3 2 2 3 2" xfId="44519"/>
    <cellStyle name="SAPBEXHLevel1 3 2 2 4" xfId="22739"/>
    <cellStyle name="SAPBEXHLevel1 3 2 2 4 2" xfId="43614"/>
    <cellStyle name="SAPBEXHLevel1 3 2 2 5" xfId="15267"/>
    <cellStyle name="SAPBEXHLevel1 3 2 2 5 2" xfId="36143"/>
    <cellStyle name="SAPBEXHLevel1 3 2 2 6" xfId="27405"/>
    <cellStyle name="SAPBEXHLevel1 3 2 3" xfId="22022"/>
    <cellStyle name="SAPBEXHLevel1 3 2 3 2" xfId="42897"/>
    <cellStyle name="SAPBEXHLevel1 3 2 4" xfId="21309"/>
    <cellStyle name="SAPBEXHLevel1 3 2 4 2" xfId="42184"/>
    <cellStyle name="SAPBEXHLevel1 3 2 5" xfId="21703"/>
    <cellStyle name="SAPBEXHLevel1 3 2 5 2" xfId="42578"/>
    <cellStyle name="SAPBEXHLevel1 3 2 6" xfId="13449"/>
    <cellStyle name="SAPBEXHLevel1 3 2 6 2" xfId="34325"/>
    <cellStyle name="SAPBEXHLevel1 3 2 7" xfId="25587"/>
    <cellStyle name="SAPBEXHLevel1 3 3" xfId="8384"/>
    <cellStyle name="SAPBEXHLevel1 3 3 2" xfId="23073"/>
    <cellStyle name="SAPBEXHLevel1 3 3 2 2" xfId="43946"/>
    <cellStyle name="SAPBEXHLevel1 3 3 3" xfId="20979"/>
    <cellStyle name="SAPBEXHLevel1 3 3 3 2" xfId="41854"/>
    <cellStyle name="SAPBEXHLevel1 3 3 4" xfId="23831"/>
    <cellStyle name="SAPBEXHLevel1 3 3 4 2" xfId="44703"/>
    <cellStyle name="SAPBEXHLevel1 3 3 5" xfId="17389"/>
    <cellStyle name="SAPBEXHLevel1 3 3 5 2" xfId="38265"/>
    <cellStyle name="SAPBEXHLevel1 3 3 6" xfId="29527"/>
    <cellStyle name="SAPBEXHLevel1 3 4" xfId="10270"/>
    <cellStyle name="SAPBEXHLevel1 3 4 2" xfId="23555"/>
    <cellStyle name="SAPBEXHLevel1 3 4 2 2" xfId="44427"/>
    <cellStyle name="SAPBEXHLevel1 3 4 3" xfId="22344"/>
    <cellStyle name="SAPBEXHLevel1 3 4 3 2" xfId="43219"/>
    <cellStyle name="SAPBEXHLevel1 3 4 4" xfId="24037"/>
    <cellStyle name="SAPBEXHLevel1 3 4 4 2" xfId="44909"/>
    <cellStyle name="SAPBEXHLevel1 3 4 5" xfId="19041"/>
    <cellStyle name="SAPBEXHLevel1 3 4 5 2" xfId="39917"/>
    <cellStyle name="SAPBEXHLevel1 3 4 6" xfId="31181"/>
    <cellStyle name="SAPBEXHLevel1 3 5" xfId="21528"/>
    <cellStyle name="SAPBEXHLevel1 3 5 2" xfId="42403"/>
    <cellStyle name="SAPBEXHLevel1 3 6" xfId="22731"/>
    <cellStyle name="SAPBEXHLevel1 3 6 2" xfId="43606"/>
    <cellStyle name="SAPBEXHLevel1 3 7" xfId="21168"/>
    <cellStyle name="SAPBEXHLevel1 3 7 2" xfId="42043"/>
    <cellStyle name="SAPBEXHLevel1 3 8" xfId="12291"/>
    <cellStyle name="SAPBEXHLevel1 3 8 2" xfId="33180"/>
    <cellStyle name="SAPBEXHLevel1 3 9" xfId="24416"/>
    <cellStyle name="SAPBEXHLevel1 4" xfId="2788"/>
    <cellStyle name="SAPBEXHLevel1 4 2" xfId="4412"/>
    <cellStyle name="SAPBEXHLevel1 4 2 2" xfId="6259"/>
    <cellStyle name="SAPBEXHLevel1 4 2 2 2" xfId="22564"/>
    <cellStyle name="SAPBEXHLevel1 4 2 2 2 2" xfId="43439"/>
    <cellStyle name="SAPBEXHLevel1 4 2 2 3" xfId="20951"/>
    <cellStyle name="SAPBEXHLevel1 4 2 2 3 2" xfId="41826"/>
    <cellStyle name="SAPBEXHLevel1 4 2 2 4" xfId="22905"/>
    <cellStyle name="SAPBEXHLevel1 4 2 2 4 2" xfId="43779"/>
    <cellStyle name="SAPBEXHLevel1 4 2 2 5" xfId="15268"/>
    <cellStyle name="SAPBEXHLevel1 4 2 2 5 2" xfId="36144"/>
    <cellStyle name="SAPBEXHLevel1 4 2 2 6" xfId="27406"/>
    <cellStyle name="SAPBEXHLevel1 4 2 3" xfId="22023"/>
    <cellStyle name="SAPBEXHLevel1 4 2 3 2" xfId="42898"/>
    <cellStyle name="SAPBEXHLevel1 4 2 4" xfId="21396"/>
    <cellStyle name="SAPBEXHLevel1 4 2 4 2" xfId="42271"/>
    <cellStyle name="SAPBEXHLevel1 4 2 5" xfId="21123"/>
    <cellStyle name="SAPBEXHLevel1 4 2 5 2" xfId="41998"/>
    <cellStyle name="SAPBEXHLevel1 4 2 6" xfId="13450"/>
    <cellStyle name="SAPBEXHLevel1 4 2 6 2" xfId="34326"/>
    <cellStyle name="SAPBEXHLevel1 4 2 7" xfId="25588"/>
    <cellStyle name="SAPBEXHLevel1 4 3" xfId="8385"/>
    <cellStyle name="SAPBEXHLevel1 4 3 2" xfId="23074"/>
    <cellStyle name="SAPBEXHLevel1 4 3 2 2" xfId="43947"/>
    <cellStyle name="SAPBEXHLevel1 4 3 3" xfId="21767"/>
    <cellStyle name="SAPBEXHLevel1 4 3 3 2" xfId="42642"/>
    <cellStyle name="SAPBEXHLevel1 4 3 4" xfId="21050"/>
    <cellStyle name="SAPBEXHLevel1 4 3 4 2" xfId="41925"/>
    <cellStyle name="SAPBEXHLevel1 4 3 5" xfId="17390"/>
    <cellStyle name="SAPBEXHLevel1 4 3 5 2" xfId="38266"/>
    <cellStyle name="SAPBEXHLevel1 4 3 6" xfId="29528"/>
    <cellStyle name="SAPBEXHLevel1 4 4" xfId="10271"/>
    <cellStyle name="SAPBEXHLevel1 4 4 2" xfId="23556"/>
    <cellStyle name="SAPBEXHLevel1 4 4 2 2" xfId="44428"/>
    <cellStyle name="SAPBEXHLevel1 4 4 3" xfId="22824"/>
    <cellStyle name="SAPBEXHLevel1 4 4 3 2" xfId="43699"/>
    <cellStyle name="SAPBEXHLevel1 4 4 4" xfId="22774"/>
    <cellStyle name="SAPBEXHLevel1 4 4 4 2" xfId="43649"/>
    <cellStyle name="SAPBEXHLevel1 4 4 5" xfId="19042"/>
    <cellStyle name="SAPBEXHLevel1 4 4 5 2" xfId="39918"/>
    <cellStyle name="SAPBEXHLevel1 4 4 6" xfId="31182"/>
    <cellStyle name="SAPBEXHLevel1 4 5" xfId="21529"/>
    <cellStyle name="SAPBEXHLevel1 4 5 2" xfId="42404"/>
    <cellStyle name="SAPBEXHLevel1 4 6" xfId="22884"/>
    <cellStyle name="SAPBEXHLevel1 4 6 2" xfId="43758"/>
    <cellStyle name="SAPBEXHLevel1 4 7" xfId="21212"/>
    <cellStyle name="SAPBEXHLevel1 4 7 2" xfId="42087"/>
    <cellStyle name="SAPBEXHLevel1 4 8" xfId="12292"/>
    <cellStyle name="SAPBEXHLevel1 4 8 2" xfId="33181"/>
    <cellStyle name="SAPBEXHLevel1 4 9" xfId="24417"/>
    <cellStyle name="SAPBEXHLevel1 5" xfId="2789"/>
    <cellStyle name="SAPBEXHLevel1 5 2" xfId="4413"/>
    <cellStyle name="SAPBEXHLevel1 5 2 2" xfId="6260"/>
    <cellStyle name="SAPBEXHLevel1 5 2 2 2" xfId="22565"/>
    <cellStyle name="SAPBEXHLevel1 5 2 2 2 2" xfId="43440"/>
    <cellStyle name="SAPBEXHLevel1 5 2 2 3" xfId="21025"/>
    <cellStyle name="SAPBEXHLevel1 5 2 2 3 2" xfId="41900"/>
    <cellStyle name="SAPBEXHLevel1 5 2 2 4" xfId="22934"/>
    <cellStyle name="SAPBEXHLevel1 5 2 2 4 2" xfId="43808"/>
    <cellStyle name="SAPBEXHLevel1 5 2 2 5" xfId="15269"/>
    <cellStyle name="SAPBEXHLevel1 5 2 2 5 2" xfId="36145"/>
    <cellStyle name="SAPBEXHLevel1 5 2 2 6" xfId="27407"/>
    <cellStyle name="SAPBEXHLevel1 5 2 3" xfId="22024"/>
    <cellStyle name="SAPBEXHLevel1 5 2 3 2" xfId="42899"/>
    <cellStyle name="SAPBEXHLevel1 5 2 4" xfId="21855"/>
    <cellStyle name="SAPBEXHLevel1 5 2 4 2" xfId="42730"/>
    <cellStyle name="SAPBEXHLevel1 5 2 5" xfId="22196"/>
    <cellStyle name="SAPBEXHLevel1 5 2 5 2" xfId="43071"/>
    <cellStyle name="SAPBEXHLevel1 5 2 6" xfId="13451"/>
    <cellStyle name="SAPBEXHLevel1 5 2 6 2" xfId="34327"/>
    <cellStyle name="SAPBEXHLevel1 5 2 7" xfId="25589"/>
    <cellStyle name="SAPBEXHLevel1 5 3" xfId="8386"/>
    <cellStyle name="SAPBEXHLevel1 5 3 2" xfId="23075"/>
    <cellStyle name="SAPBEXHLevel1 5 3 2 2" xfId="43948"/>
    <cellStyle name="SAPBEXHLevel1 5 3 3" xfId="22700"/>
    <cellStyle name="SAPBEXHLevel1 5 3 3 2" xfId="43575"/>
    <cellStyle name="SAPBEXHLevel1 5 3 4" xfId="22699"/>
    <cellStyle name="SAPBEXHLevel1 5 3 4 2" xfId="43574"/>
    <cellStyle name="SAPBEXHLevel1 5 3 5" xfId="17391"/>
    <cellStyle name="SAPBEXHLevel1 5 3 5 2" xfId="38267"/>
    <cellStyle name="SAPBEXHLevel1 5 3 6" xfId="29529"/>
    <cellStyle name="SAPBEXHLevel1 5 4" xfId="10272"/>
    <cellStyle name="SAPBEXHLevel1 5 4 2" xfId="23557"/>
    <cellStyle name="SAPBEXHLevel1 5 4 2 2" xfId="44429"/>
    <cellStyle name="SAPBEXHLevel1 5 4 3" xfId="22938"/>
    <cellStyle name="SAPBEXHLevel1 5 4 3 2" xfId="43812"/>
    <cellStyle name="SAPBEXHLevel1 5 4 4" xfId="22099"/>
    <cellStyle name="SAPBEXHLevel1 5 4 4 2" xfId="42974"/>
    <cellStyle name="SAPBEXHLevel1 5 4 5" xfId="19043"/>
    <cellStyle name="SAPBEXHLevel1 5 4 5 2" xfId="39919"/>
    <cellStyle name="SAPBEXHLevel1 5 4 6" xfId="31183"/>
    <cellStyle name="SAPBEXHLevel1 5 5" xfId="21530"/>
    <cellStyle name="SAPBEXHLevel1 5 5 2" xfId="42405"/>
    <cellStyle name="SAPBEXHLevel1 5 6" xfId="21644"/>
    <cellStyle name="SAPBEXHLevel1 5 6 2" xfId="42519"/>
    <cellStyle name="SAPBEXHLevel1 5 7" xfId="23819"/>
    <cellStyle name="SAPBEXHLevel1 5 7 2" xfId="44691"/>
    <cellStyle name="SAPBEXHLevel1 5 8" xfId="12293"/>
    <cellStyle name="SAPBEXHLevel1 5 8 2" xfId="33182"/>
    <cellStyle name="SAPBEXHLevel1 5 9" xfId="24418"/>
    <cellStyle name="SAPBEXHLevel1 6" xfId="3826"/>
    <cellStyle name="SAPBEXHLevel1 6 2" xfId="6055"/>
    <cellStyle name="SAPBEXHLevel1 6 2 2" xfId="22414"/>
    <cellStyle name="SAPBEXHLevel1 6 2 2 2" xfId="43289"/>
    <cellStyle name="SAPBEXHLevel1 6 2 3" xfId="21187"/>
    <cellStyle name="SAPBEXHLevel1 6 2 3 2" xfId="42062"/>
    <cellStyle name="SAPBEXHLevel1 6 2 4" xfId="22214"/>
    <cellStyle name="SAPBEXHLevel1 6 2 4 2" xfId="43089"/>
    <cellStyle name="SAPBEXHLevel1 6 2 5" xfId="15064"/>
    <cellStyle name="SAPBEXHLevel1 6 2 5 2" xfId="35940"/>
    <cellStyle name="SAPBEXHLevel1 6 2 6" xfId="27202"/>
    <cellStyle name="SAPBEXHLevel1 6 3" xfId="21800"/>
    <cellStyle name="SAPBEXHLevel1 6 3 2" xfId="42675"/>
    <cellStyle name="SAPBEXHLevel1 6 4" xfId="21117"/>
    <cellStyle name="SAPBEXHLevel1 6 4 2" xfId="41992"/>
    <cellStyle name="SAPBEXHLevel1 6 5" xfId="23228"/>
    <cellStyle name="SAPBEXHLevel1 6 5 2" xfId="44101"/>
    <cellStyle name="SAPBEXHLevel1 6 6" xfId="13246"/>
    <cellStyle name="SAPBEXHLevel1 6 6 2" xfId="34122"/>
    <cellStyle name="SAPBEXHLevel1 6 7" xfId="25384"/>
    <cellStyle name="SAPBEXHLevel1 7" xfId="8382"/>
    <cellStyle name="SAPBEXHLevel1 7 2" xfId="23071"/>
    <cellStyle name="SAPBEXHLevel1 7 2 2" xfId="43944"/>
    <cellStyle name="SAPBEXHLevel1 7 3" xfId="22679"/>
    <cellStyle name="SAPBEXHLevel1 7 3 2" xfId="43554"/>
    <cellStyle name="SAPBEXHLevel1 7 4" xfId="23875"/>
    <cellStyle name="SAPBEXHLevel1 7 4 2" xfId="44747"/>
    <cellStyle name="SAPBEXHLevel1 7 5" xfId="17387"/>
    <cellStyle name="SAPBEXHLevel1 7 5 2" xfId="38263"/>
    <cellStyle name="SAPBEXHLevel1 7 6" xfId="29525"/>
    <cellStyle name="SAPBEXHLevel1 8" xfId="10268"/>
    <cellStyle name="SAPBEXHLevel1 8 2" xfId="23553"/>
    <cellStyle name="SAPBEXHLevel1 8 2 2" xfId="44425"/>
    <cellStyle name="SAPBEXHLevel1 8 3" xfId="22205"/>
    <cellStyle name="SAPBEXHLevel1 8 3 2" xfId="43080"/>
    <cellStyle name="SAPBEXHLevel1 8 4" xfId="24002"/>
    <cellStyle name="SAPBEXHLevel1 8 4 2" xfId="44874"/>
    <cellStyle name="SAPBEXHLevel1 8 5" xfId="19039"/>
    <cellStyle name="SAPBEXHLevel1 8 5 2" xfId="39915"/>
    <cellStyle name="SAPBEXHLevel1 8 6" xfId="31179"/>
    <cellStyle name="SAPBEXHLevel1 9" xfId="20914"/>
    <cellStyle name="SAPBEXHLevel1 9 2" xfId="41789"/>
    <cellStyle name="SAPBEXHLevel1X" xfId="1162"/>
    <cellStyle name="SAPBEXHLevel1X 10" xfId="24120"/>
    <cellStyle name="SAPBEXHLevel1X 10 2" xfId="44991"/>
    <cellStyle name="SAPBEXHLevel1X 11" xfId="23439"/>
    <cellStyle name="SAPBEXHLevel1X 11 2" xfId="44311"/>
    <cellStyle name="SAPBEXHLevel1X 12" xfId="12151"/>
    <cellStyle name="SAPBEXHLevel1X 12 2" xfId="33051"/>
    <cellStyle name="SAPBEXHLevel1X 13" xfId="24145"/>
    <cellStyle name="SAPBEXHLevel1X 13 2" xfId="45015"/>
    <cellStyle name="SAPBEXHLevel1X 14" xfId="24268"/>
    <cellStyle name="SAPBEXHLevel1X 14 2" xfId="45129"/>
    <cellStyle name="SAPBEXHLevel1X 2" xfId="2790"/>
    <cellStyle name="SAPBEXHLevel1X 2 10" xfId="24419"/>
    <cellStyle name="SAPBEXHLevel1X 2 2" xfId="4415"/>
    <cellStyle name="SAPBEXHLevel1X 2 2 2" xfId="6261"/>
    <cellStyle name="SAPBEXHLevel1X 2 2 2 2" xfId="22566"/>
    <cellStyle name="SAPBEXHLevel1X 2 2 2 2 2" xfId="43441"/>
    <cellStyle name="SAPBEXHLevel1X 2 2 2 3" xfId="21091"/>
    <cellStyle name="SAPBEXHLevel1X 2 2 2 3 2" xfId="41966"/>
    <cellStyle name="SAPBEXHLevel1X 2 2 2 4" xfId="21241"/>
    <cellStyle name="SAPBEXHLevel1X 2 2 2 4 2" xfId="42116"/>
    <cellStyle name="SAPBEXHLevel1X 2 2 2 5" xfId="15270"/>
    <cellStyle name="SAPBEXHLevel1X 2 2 2 5 2" xfId="36146"/>
    <cellStyle name="SAPBEXHLevel1X 2 2 2 6" xfId="27408"/>
    <cellStyle name="SAPBEXHLevel1X 2 2 3" xfId="22025"/>
    <cellStyle name="SAPBEXHLevel1X 2 2 3 2" xfId="42900"/>
    <cellStyle name="SAPBEXHLevel1X 2 2 4" xfId="21731"/>
    <cellStyle name="SAPBEXHLevel1X 2 2 4 2" xfId="42606"/>
    <cellStyle name="SAPBEXHLevel1X 2 2 5" xfId="21353"/>
    <cellStyle name="SAPBEXHLevel1X 2 2 5 2" xfId="42228"/>
    <cellStyle name="SAPBEXHLevel1X 2 2 6" xfId="13452"/>
    <cellStyle name="SAPBEXHLevel1X 2 2 6 2" xfId="34328"/>
    <cellStyle name="SAPBEXHLevel1X 2 2 7" xfId="25590"/>
    <cellStyle name="SAPBEXHLevel1X 2 3" xfId="8388"/>
    <cellStyle name="SAPBEXHLevel1X 2 3 2" xfId="23077"/>
    <cellStyle name="SAPBEXHLevel1X 2 3 2 2" xfId="43950"/>
    <cellStyle name="SAPBEXHLevel1X 2 3 3" xfId="22376"/>
    <cellStyle name="SAPBEXHLevel1X 2 3 3 2" xfId="43251"/>
    <cellStyle name="SAPBEXHLevel1X 2 3 4" xfId="21254"/>
    <cellStyle name="SAPBEXHLevel1X 2 3 4 2" xfId="42129"/>
    <cellStyle name="SAPBEXHLevel1X 2 3 5" xfId="17393"/>
    <cellStyle name="SAPBEXHLevel1X 2 3 5 2" xfId="38269"/>
    <cellStyle name="SAPBEXHLevel1X 2 3 6" xfId="29531"/>
    <cellStyle name="SAPBEXHLevel1X 2 4" xfId="10274"/>
    <cellStyle name="SAPBEXHLevel1X 2 4 2" xfId="23559"/>
    <cellStyle name="SAPBEXHLevel1X 2 4 2 2" xfId="44431"/>
    <cellStyle name="SAPBEXHLevel1X 2 4 3" xfId="23390"/>
    <cellStyle name="SAPBEXHLevel1X 2 4 3 2" xfId="44262"/>
    <cellStyle name="SAPBEXHLevel1X 2 4 4" xfId="23239"/>
    <cellStyle name="SAPBEXHLevel1X 2 4 4 2" xfId="44112"/>
    <cellStyle name="SAPBEXHLevel1X 2 4 5" xfId="19045"/>
    <cellStyle name="SAPBEXHLevel1X 2 4 5 2" xfId="39921"/>
    <cellStyle name="SAPBEXHLevel1X 2 4 6" xfId="31185"/>
    <cellStyle name="SAPBEXHLevel1X 2 5" xfId="20917"/>
    <cellStyle name="SAPBEXHLevel1X 2 5 2" xfId="41792"/>
    <cellStyle name="SAPBEXHLevel1X 2 6" xfId="22198"/>
    <cellStyle name="SAPBEXHLevel1X 2 6 2" xfId="43073"/>
    <cellStyle name="SAPBEXHLevel1X 2 7" xfId="23371"/>
    <cellStyle name="SAPBEXHLevel1X 2 7 2" xfId="44243"/>
    <cellStyle name="SAPBEXHLevel1X 2 8" xfId="12152"/>
    <cellStyle name="SAPBEXHLevel1X 2 8 2" xfId="33052"/>
    <cellStyle name="SAPBEXHLevel1X 2 9" xfId="24203"/>
    <cellStyle name="SAPBEXHLevel1X 2 9 2" xfId="45071"/>
    <cellStyle name="SAPBEXHLevel1X 3" xfId="2791"/>
    <cellStyle name="SAPBEXHLevel1X 3 2" xfId="4416"/>
    <cellStyle name="SAPBEXHLevel1X 3 2 2" xfId="6262"/>
    <cellStyle name="SAPBEXHLevel1X 3 2 2 2" xfId="22567"/>
    <cellStyle name="SAPBEXHLevel1X 3 2 2 2 2" xfId="43442"/>
    <cellStyle name="SAPBEXHLevel1X 3 2 2 3" xfId="21759"/>
    <cellStyle name="SAPBEXHLevel1X 3 2 2 3 2" xfId="42634"/>
    <cellStyle name="SAPBEXHLevel1X 3 2 2 4" xfId="23383"/>
    <cellStyle name="SAPBEXHLevel1X 3 2 2 4 2" xfId="44255"/>
    <cellStyle name="SAPBEXHLevel1X 3 2 2 5" xfId="15271"/>
    <cellStyle name="SAPBEXHLevel1X 3 2 2 5 2" xfId="36147"/>
    <cellStyle name="SAPBEXHLevel1X 3 2 2 6" xfId="27409"/>
    <cellStyle name="SAPBEXHLevel1X 3 2 3" xfId="22026"/>
    <cellStyle name="SAPBEXHLevel1X 3 2 3 2" xfId="42901"/>
    <cellStyle name="SAPBEXHLevel1X 3 2 4" xfId="23776"/>
    <cellStyle name="SAPBEXHLevel1X 3 2 4 2" xfId="44648"/>
    <cellStyle name="SAPBEXHLevel1X 3 2 5" xfId="23863"/>
    <cellStyle name="SAPBEXHLevel1X 3 2 5 2" xfId="44735"/>
    <cellStyle name="SAPBEXHLevel1X 3 2 6" xfId="13453"/>
    <cellStyle name="SAPBEXHLevel1X 3 2 6 2" xfId="34329"/>
    <cellStyle name="SAPBEXHLevel1X 3 2 7" xfId="25591"/>
    <cellStyle name="SAPBEXHLevel1X 3 3" xfId="8389"/>
    <cellStyle name="SAPBEXHLevel1X 3 3 2" xfId="23078"/>
    <cellStyle name="SAPBEXHLevel1X 3 3 2 2" xfId="43951"/>
    <cellStyle name="SAPBEXHLevel1X 3 3 3" xfId="20980"/>
    <cellStyle name="SAPBEXHLevel1X 3 3 3 2" xfId="41855"/>
    <cellStyle name="SAPBEXHLevel1X 3 3 4" xfId="23428"/>
    <cellStyle name="SAPBEXHLevel1X 3 3 4 2" xfId="44300"/>
    <cellStyle name="SAPBEXHLevel1X 3 3 5" xfId="17394"/>
    <cellStyle name="SAPBEXHLevel1X 3 3 5 2" xfId="38270"/>
    <cellStyle name="SAPBEXHLevel1X 3 3 6" xfId="29532"/>
    <cellStyle name="SAPBEXHLevel1X 3 4" xfId="10275"/>
    <cellStyle name="SAPBEXHLevel1X 3 4 2" xfId="23560"/>
    <cellStyle name="SAPBEXHLevel1X 3 4 2 2" xfId="44432"/>
    <cellStyle name="SAPBEXHLevel1X 3 4 3" xfId="23725"/>
    <cellStyle name="SAPBEXHLevel1X 3 4 3 2" xfId="44597"/>
    <cellStyle name="SAPBEXHLevel1X 3 4 4" xfId="22916"/>
    <cellStyle name="SAPBEXHLevel1X 3 4 4 2" xfId="43790"/>
    <cellStyle name="SAPBEXHLevel1X 3 4 5" xfId="19046"/>
    <cellStyle name="SAPBEXHLevel1X 3 4 5 2" xfId="39922"/>
    <cellStyle name="SAPBEXHLevel1X 3 4 6" xfId="31186"/>
    <cellStyle name="SAPBEXHLevel1X 3 5" xfId="21531"/>
    <cellStyle name="SAPBEXHLevel1X 3 5 2" xfId="42406"/>
    <cellStyle name="SAPBEXHLevel1X 3 6" xfId="24029"/>
    <cellStyle name="SAPBEXHLevel1X 3 6 2" xfId="44901"/>
    <cellStyle name="SAPBEXHLevel1X 3 7" xfId="23326"/>
    <cellStyle name="SAPBEXHLevel1X 3 7 2" xfId="44198"/>
    <cellStyle name="SAPBEXHLevel1X 3 8" xfId="12294"/>
    <cellStyle name="SAPBEXHLevel1X 3 8 2" xfId="33183"/>
    <cellStyle name="SAPBEXHLevel1X 3 9" xfId="24420"/>
    <cellStyle name="SAPBEXHLevel1X 4" xfId="2792"/>
    <cellStyle name="SAPBEXHLevel1X 4 2" xfId="4417"/>
    <cellStyle name="SAPBEXHLevel1X 4 2 2" xfId="6263"/>
    <cellStyle name="SAPBEXHLevel1X 4 2 2 2" xfId="22568"/>
    <cellStyle name="SAPBEXHLevel1X 4 2 2 2 2" xfId="43443"/>
    <cellStyle name="SAPBEXHLevel1X 4 2 2 3" xfId="22870"/>
    <cellStyle name="SAPBEXHLevel1X 4 2 2 3 2" xfId="43744"/>
    <cellStyle name="SAPBEXHLevel1X 4 2 2 4" xfId="20970"/>
    <cellStyle name="SAPBEXHLevel1X 4 2 2 4 2" xfId="41845"/>
    <cellStyle name="SAPBEXHLevel1X 4 2 2 5" xfId="15272"/>
    <cellStyle name="SAPBEXHLevel1X 4 2 2 5 2" xfId="36148"/>
    <cellStyle name="SAPBEXHLevel1X 4 2 2 6" xfId="27410"/>
    <cellStyle name="SAPBEXHLevel1X 4 2 3" xfId="22027"/>
    <cellStyle name="SAPBEXHLevel1X 4 2 3 2" xfId="42902"/>
    <cellStyle name="SAPBEXHLevel1X 4 2 4" xfId="22329"/>
    <cellStyle name="SAPBEXHLevel1X 4 2 4 2" xfId="43204"/>
    <cellStyle name="SAPBEXHLevel1X 4 2 5" xfId="23335"/>
    <cellStyle name="SAPBEXHLevel1X 4 2 5 2" xfId="44207"/>
    <cellStyle name="SAPBEXHLevel1X 4 2 6" xfId="13454"/>
    <cellStyle name="SAPBEXHLevel1X 4 2 6 2" xfId="34330"/>
    <cellStyle name="SAPBEXHLevel1X 4 2 7" xfId="25592"/>
    <cellStyle name="SAPBEXHLevel1X 4 3" xfId="8390"/>
    <cellStyle name="SAPBEXHLevel1X 4 3 2" xfId="23079"/>
    <cellStyle name="SAPBEXHLevel1X 4 3 2 2" xfId="43952"/>
    <cellStyle name="SAPBEXHLevel1X 4 3 3" xfId="21884"/>
    <cellStyle name="SAPBEXHLevel1X 4 3 3 2" xfId="42759"/>
    <cellStyle name="SAPBEXHLevel1X 4 3 4" xfId="21274"/>
    <cellStyle name="SAPBEXHLevel1X 4 3 4 2" xfId="42149"/>
    <cellStyle name="SAPBEXHLevel1X 4 3 5" xfId="17395"/>
    <cellStyle name="SAPBEXHLevel1X 4 3 5 2" xfId="38271"/>
    <cellStyle name="SAPBEXHLevel1X 4 3 6" xfId="29533"/>
    <cellStyle name="SAPBEXHLevel1X 4 4" xfId="10276"/>
    <cellStyle name="SAPBEXHLevel1X 4 4 2" xfId="23561"/>
    <cellStyle name="SAPBEXHLevel1X 4 4 2 2" xfId="44433"/>
    <cellStyle name="SAPBEXHLevel1X 4 4 3" xfId="23883"/>
    <cellStyle name="SAPBEXHLevel1X 4 4 3 2" xfId="44755"/>
    <cellStyle name="SAPBEXHLevel1X 4 4 4" xfId="22632"/>
    <cellStyle name="SAPBEXHLevel1X 4 4 4 2" xfId="43507"/>
    <cellStyle name="SAPBEXHLevel1X 4 4 5" xfId="19047"/>
    <cellStyle name="SAPBEXHLevel1X 4 4 5 2" xfId="39923"/>
    <cellStyle name="SAPBEXHLevel1X 4 4 6" xfId="31187"/>
    <cellStyle name="SAPBEXHLevel1X 4 5" xfId="21532"/>
    <cellStyle name="SAPBEXHLevel1X 4 5 2" xfId="42407"/>
    <cellStyle name="SAPBEXHLevel1X 4 6" xfId="22814"/>
    <cellStyle name="SAPBEXHLevel1X 4 6 2" xfId="43689"/>
    <cellStyle name="SAPBEXHLevel1X 4 7" xfId="22274"/>
    <cellStyle name="SAPBEXHLevel1X 4 7 2" xfId="43149"/>
    <cellStyle name="SAPBEXHLevel1X 4 8" xfId="12295"/>
    <cellStyle name="SAPBEXHLevel1X 4 8 2" xfId="33184"/>
    <cellStyle name="SAPBEXHLevel1X 4 9" xfId="24421"/>
    <cellStyle name="SAPBEXHLevel1X 5" xfId="2793"/>
    <cellStyle name="SAPBEXHLevel1X 5 2" xfId="4418"/>
    <cellStyle name="SAPBEXHLevel1X 5 2 2" xfId="6264"/>
    <cellStyle name="SAPBEXHLevel1X 5 2 2 2" xfId="22569"/>
    <cellStyle name="SAPBEXHLevel1X 5 2 2 2 2" xfId="43444"/>
    <cellStyle name="SAPBEXHLevel1X 5 2 2 3" xfId="21844"/>
    <cellStyle name="SAPBEXHLevel1X 5 2 2 3 2" xfId="42719"/>
    <cellStyle name="SAPBEXHLevel1X 5 2 2 4" xfId="21347"/>
    <cellStyle name="SAPBEXHLevel1X 5 2 2 4 2" xfId="42222"/>
    <cellStyle name="SAPBEXHLevel1X 5 2 2 5" xfId="15273"/>
    <cellStyle name="SAPBEXHLevel1X 5 2 2 5 2" xfId="36149"/>
    <cellStyle name="SAPBEXHLevel1X 5 2 2 6" xfId="27411"/>
    <cellStyle name="SAPBEXHLevel1X 5 2 3" xfId="22028"/>
    <cellStyle name="SAPBEXHLevel1X 5 2 3 2" xfId="42903"/>
    <cellStyle name="SAPBEXHLevel1X 5 2 4" xfId="22142"/>
    <cellStyle name="SAPBEXHLevel1X 5 2 4 2" xfId="43017"/>
    <cellStyle name="SAPBEXHLevel1X 5 2 5" xfId="22695"/>
    <cellStyle name="SAPBEXHLevel1X 5 2 5 2" xfId="43570"/>
    <cellStyle name="SAPBEXHLevel1X 5 2 6" xfId="13455"/>
    <cellStyle name="SAPBEXHLevel1X 5 2 6 2" xfId="34331"/>
    <cellStyle name="SAPBEXHLevel1X 5 2 7" xfId="25593"/>
    <cellStyle name="SAPBEXHLevel1X 5 3" xfId="8391"/>
    <cellStyle name="SAPBEXHLevel1X 5 3 2" xfId="23080"/>
    <cellStyle name="SAPBEXHLevel1X 5 3 2 2" xfId="43953"/>
    <cellStyle name="SAPBEXHLevel1X 5 3 3" xfId="22318"/>
    <cellStyle name="SAPBEXHLevel1X 5 3 3 2" xfId="43193"/>
    <cellStyle name="SAPBEXHLevel1X 5 3 4" xfId="22881"/>
    <cellStyle name="SAPBEXHLevel1X 5 3 4 2" xfId="43755"/>
    <cellStyle name="SAPBEXHLevel1X 5 3 5" xfId="17396"/>
    <cellStyle name="SAPBEXHLevel1X 5 3 5 2" xfId="38272"/>
    <cellStyle name="SAPBEXHLevel1X 5 3 6" xfId="29534"/>
    <cellStyle name="SAPBEXHLevel1X 5 4" xfId="10277"/>
    <cellStyle name="SAPBEXHLevel1X 5 4 2" xfId="23562"/>
    <cellStyle name="SAPBEXHLevel1X 5 4 2 2" xfId="44434"/>
    <cellStyle name="SAPBEXHLevel1X 5 4 3" xfId="22117"/>
    <cellStyle name="SAPBEXHLevel1X 5 4 3 2" xfId="42992"/>
    <cellStyle name="SAPBEXHLevel1X 5 4 4" xfId="21866"/>
    <cellStyle name="SAPBEXHLevel1X 5 4 4 2" xfId="42741"/>
    <cellStyle name="SAPBEXHLevel1X 5 4 5" xfId="19048"/>
    <cellStyle name="SAPBEXHLevel1X 5 4 5 2" xfId="39924"/>
    <cellStyle name="SAPBEXHLevel1X 5 4 6" xfId="31188"/>
    <cellStyle name="SAPBEXHLevel1X 5 5" xfId="21533"/>
    <cellStyle name="SAPBEXHLevel1X 5 5 2" xfId="42408"/>
    <cellStyle name="SAPBEXHLevel1X 5 6" xfId="21327"/>
    <cellStyle name="SAPBEXHLevel1X 5 6 2" xfId="42202"/>
    <cellStyle name="SAPBEXHLevel1X 5 7" xfId="22821"/>
    <cellStyle name="SAPBEXHLevel1X 5 7 2" xfId="43696"/>
    <cellStyle name="SAPBEXHLevel1X 5 8" xfId="12296"/>
    <cellStyle name="SAPBEXHLevel1X 5 8 2" xfId="33185"/>
    <cellStyle name="SAPBEXHLevel1X 5 9" xfId="24422"/>
    <cellStyle name="SAPBEXHLevel1X 6" xfId="3827"/>
    <cellStyle name="SAPBEXHLevel1X 6 2" xfId="6056"/>
    <cellStyle name="SAPBEXHLevel1X 6 2 2" xfId="22415"/>
    <cellStyle name="SAPBEXHLevel1X 6 2 2 2" xfId="43290"/>
    <cellStyle name="SAPBEXHLevel1X 6 2 3" xfId="21022"/>
    <cellStyle name="SAPBEXHLevel1X 6 2 3 2" xfId="41897"/>
    <cellStyle name="SAPBEXHLevel1X 6 2 4" xfId="22113"/>
    <cellStyle name="SAPBEXHLevel1X 6 2 4 2" xfId="42988"/>
    <cellStyle name="SAPBEXHLevel1X 6 2 5" xfId="15065"/>
    <cellStyle name="SAPBEXHLevel1X 6 2 5 2" xfId="35941"/>
    <cellStyle name="SAPBEXHLevel1X 6 2 6" xfId="27203"/>
    <cellStyle name="SAPBEXHLevel1X 6 3" xfId="21801"/>
    <cellStyle name="SAPBEXHLevel1X 6 3 2" xfId="42676"/>
    <cellStyle name="SAPBEXHLevel1X 6 4" xfId="23329"/>
    <cellStyle name="SAPBEXHLevel1X 6 4 2" xfId="44201"/>
    <cellStyle name="SAPBEXHLevel1X 6 5" xfId="23963"/>
    <cellStyle name="SAPBEXHLevel1X 6 5 2" xfId="44835"/>
    <cellStyle name="SAPBEXHLevel1X 6 6" xfId="13247"/>
    <cellStyle name="SAPBEXHLevel1X 6 6 2" xfId="34123"/>
    <cellStyle name="SAPBEXHLevel1X 6 7" xfId="25385"/>
    <cellStyle name="SAPBEXHLevel1X 7" xfId="8387"/>
    <cellStyle name="SAPBEXHLevel1X 7 2" xfId="23076"/>
    <cellStyle name="SAPBEXHLevel1X 7 2 2" xfId="43949"/>
    <cellStyle name="SAPBEXHLevel1X 7 3" xfId="22281"/>
    <cellStyle name="SAPBEXHLevel1X 7 3 2" xfId="43156"/>
    <cellStyle name="SAPBEXHLevel1X 7 4" xfId="22242"/>
    <cellStyle name="SAPBEXHLevel1X 7 4 2" xfId="43117"/>
    <cellStyle name="SAPBEXHLevel1X 7 5" xfId="17392"/>
    <cellStyle name="SAPBEXHLevel1X 7 5 2" xfId="38268"/>
    <cellStyle name="SAPBEXHLevel1X 7 6" xfId="29530"/>
    <cellStyle name="SAPBEXHLevel1X 8" xfId="10273"/>
    <cellStyle name="SAPBEXHLevel1X 8 2" xfId="23558"/>
    <cellStyle name="SAPBEXHLevel1X 8 2 2" xfId="44430"/>
    <cellStyle name="SAPBEXHLevel1X 8 3" xfId="23260"/>
    <cellStyle name="SAPBEXHLevel1X 8 3 2" xfId="44133"/>
    <cellStyle name="SAPBEXHLevel1X 8 4" xfId="23644"/>
    <cellStyle name="SAPBEXHLevel1X 8 4 2" xfId="44516"/>
    <cellStyle name="SAPBEXHLevel1X 8 5" xfId="19044"/>
    <cellStyle name="SAPBEXHLevel1X 8 5 2" xfId="39920"/>
    <cellStyle name="SAPBEXHLevel1X 8 6" xfId="31184"/>
    <cellStyle name="SAPBEXHLevel1X 9" xfId="20916"/>
    <cellStyle name="SAPBEXHLevel1X 9 2" xfId="41791"/>
    <cellStyle name="SAPBEXHLevel2" xfId="1163"/>
    <cellStyle name="SAPBEXHLevel2 10" xfId="23956"/>
    <cellStyle name="SAPBEXHLevel2 10 2" xfId="44828"/>
    <cellStyle name="SAPBEXHLevel2 11" xfId="21666"/>
    <cellStyle name="SAPBEXHLevel2 11 2" xfId="42541"/>
    <cellStyle name="SAPBEXHLevel2 12" xfId="12153"/>
    <cellStyle name="SAPBEXHLevel2 12 2" xfId="33053"/>
    <cellStyle name="SAPBEXHLevel2 13" xfId="24144"/>
    <cellStyle name="SAPBEXHLevel2 13 2" xfId="45014"/>
    <cellStyle name="SAPBEXHLevel2 14" xfId="24269"/>
    <cellStyle name="SAPBEXHLevel2 14 2" xfId="45130"/>
    <cellStyle name="SAPBEXHLevel2 2" xfId="2794"/>
    <cellStyle name="SAPBEXHLevel2 2 10" xfId="24423"/>
    <cellStyle name="SAPBEXHLevel2 2 2" xfId="4420"/>
    <cellStyle name="SAPBEXHLevel2 2 2 2" xfId="6265"/>
    <cellStyle name="SAPBEXHLevel2 2 2 2 2" xfId="22570"/>
    <cellStyle name="SAPBEXHLevel2 2 2 2 2 2" xfId="43445"/>
    <cellStyle name="SAPBEXHLevel2 2 2 2 3" xfId="22671"/>
    <cellStyle name="SAPBEXHLevel2 2 2 2 3 2" xfId="43546"/>
    <cellStyle name="SAPBEXHLevel2 2 2 2 4" xfId="21425"/>
    <cellStyle name="SAPBEXHLevel2 2 2 2 4 2" xfId="42300"/>
    <cellStyle name="SAPBEXHLevel2 2 2 2 5" xfId="15274"/>
    <cellStyle name="SAPBEXHLevel2 2 2 2 5 2" xfId="36150"/>
    <cellStyle name="SAPBEXHLevel2 2 2 2 6" xfId="27412"/>
    <cellStyle name="SAPBEXHLevel2 2 2 3" xfId="22029"/>
    <cellStyle name="SAPBEXHLevel2 2 2 3 2" xfId="42904"/>
    <cellStyle name="SAPBEXHLevel2 2 2 4" xfId="24020"/>
    <cellStyle name="SAPBEXHLevel2 2 2 4 2" xfId="44892"/>
    <cellStyle name="SAPBEXHLevel2 2 2 5" xfId="23886"/>
    <cellStyle name="SAPBEXHLevel2 2 2 5 2" xfId="44758"/>
    <cellStyle name="SAPBEXHLevel2 2 2 6" xfId="13456"/>
    <cellStyle name="SAPBEXHLevel2 2 2 6 2" xfId="34332"/>
    <cellStyle name="SAPBEXHLevel2 2 2 7" xfId="25594"/>
    <cellStyle name="SAPBEXHLevel2 2 3" xfId="8393"/>
    <cellStyle name="SAPBEXHLevel2 2 3 2" xfId="23082"/>
    <cellStyle name="SAPBEXHLevel2 2 3 2 2" xfId="43955"/>
    <cellStyle name="SAPBEXHLevel2 2 3 3" xfId="22157"/>
    <cellStyle name="SAPBEXHLevel2 2 3 3 2" xfId="43032"/>
    <cellStyle name="SAPBEXHLevel2 2 3 4" xfId="23862"/>
    <cellStyle name="SAPBEXHLevel2 2 3 4 2" xfId="44734"/>
    <cellStyle name="SAPBEXHLevel2 2 3 5" xfId="17398"/>
    <cellStyle name="SAPBEXHLevel2 2 3 5 2" xfId="38274"/>
    <cellStyle name="SAPBEXHLevel2 2 3 6" xfId="29536"/>
    <cellStyle name="SAPBEXHLevel2 2 4" xfId="10279"/>
    <cellStyle name="SAPBEXHLevel2 2 4 2" xfId="23564"/>
    <cellStyle name="SAPBEXHLevel2 2 4 2 2" xfId="44436"/>
    <cellStyle name="SAPBEXHLevel2 2 4 3" xfId="23758"/>
    <cellStyle name="SAPBEXHLevel2 2 4 3 2" xfId="44630"/>
    <cellStyle name="SAPBEXHLevel2 2 4 4" xfId="21055"/>
    <cellStyle name="SAPBEXHLevel2 2 4 4 2" xfId="41930"/>
    <cellStyle name="SAPBEXHLevel2 2 4 5" xfId="19050"/>
    <cellStyle name="SAPBEXHLevel2 2 4 5 2" xfId="39926"/>
    <cellStyle name="SAPBEXHLevel2 2 4 6" xfId="31190"/>
    <cellStyle name="SAPBEXHLevel2 2 5" xfId="20919"/>
    <cellStyle name="SAPBEXHLevel2 2 5 2" xfId="41794"/>
    <cellStyle name="SAPBEXHLevel2 2 6" xfId="21101"/>
    <cellStyle name="SAPBEXHLevel2 2 6 2" xfId="41976"/>
    <cellStyle name="SAPBEXHLevel2 2 7" xfId="23704"/>
    <cellStyle name="SAPBEXHLevel2 2 7 2" xfId="44576"/>
    <cellStyle name="SAPBEXHLevel2 2 8" xfId="12154"/>
    <cellStyle name="SAPBEXHLevel2 2 8 2" xfId="33054"/>
    <cellStyle name="SAPBEXHLevel2 2 9" xfId="24204"/>
    <cellStyle name="SAPBEXHLevel2 2 9 2" xfId="45072"/>
    <cellStyle name="SAPBEXHLevel2 3" xfId="2795"/>
    <cellStyle name="SAPBEXHLevel2 3 2" xfId="4421"/>
    <cellStyle name="SAPBEXHLevel2 3 2 2" xfId="6266"/>
    <cellStyle name="SAPBEXHLevel2 3 2 2 2" xfId="22571"/>
    <cellStyle name="SAPBEXHLevel2 3 2 2 2 2" xfId="43446"/>
    <cellStyle name="SAPBEXHLevel2 3 2 2 3" xfId="23871"/>
    <cellStyle name="SAPBEXHLevel2 3 2 2 3 2" xfId="44743"/>
    <cellStyle name="SAPBEXHLevel2 3 2 2 4" xfId="21185"/>
    <cellStyle name="SAPBEXHLevel2 3 2 2 4 2" xfId="42060"/>
    <cellStyle name="SAPBEXHLevel2 3 2 2 5" xfId="15275"/>
    <cellStyle name="SAPBEXHLevel2 3 2 2 5 2" xfId="36151"/>
    <cellStyle name="SAPBEXHLevel2 3 2 2 6" xfId="27413"/>
    <cellStyle name="SAPBEXHLevel2 3 2 3" xfId="22030"/>
    <cellStyle name="SAPBEXHLevel2 3 2 3 2" xfId="42905"/>
    <cellStyle name="SAPBEXHLevel2 3 2 4" xfId="23718"/>
    <cellStyle name="SAPBEXHLevel2 3 2 4 2" xfId="44590"/>
    <cellStyle name="SAPBEXHLevel2 3 2 5" xfId="21016"/>
    <cellStyle name="SAPBEXHLevel2 3 2 5 2" xfId="41891"/>
    <cellStyle name="SAPBEXHLevel2 3 2 6" xfId="13457"/>
    <cellStyle name="SAPBEXHLevel2 3 2 6 2" xfId="34333"/>
    <cellStyle name="SAPBEXHLevel2 3 2 7" xfId="25595"/>
    <cellStyle name="SAPBEXHLevel2 3 3" xfId="8394"/>
    <cellStyle name="SAPBEXHLevel2 3 3 2" xfId="23083"/>
    <cellStyle name="SAPBEXHLevel2 3 3 2 2" xfId="43956"/>
    <cellStyle name="SAPBEXHLevel2 3 3 3" xfId="23286"/>
    <cellStyle name="SAPBEXHLevel2 3 3 3 2" xfId="44159"/>
    <cellStyle name="SAPBEXHLevel2 3 3 4" xfId="21351"/>
    <cellStyle name="SAPBEXHLevel2 3 3 4 2" xfId="42226"/>
    <cellStyle name="SAPBEXHLevel2 3 3 5" xfId="17399"/>
    <cellStyle name="SAPBEXHLevel2 3 3 5 2" xfId="38275"/>
    <cellStyle name="SAPBEXHLevel2 3 3 6" xfId="29537"/>
    <cellStyle name="SAPBEXHLevel2 3 4" xfId="10280"/>
    <cellStyle name="SAPBEXHLevel2 3 4 2" xfId="23565"/>
    <cellStyle name="SAPBEXHLevel2 3 4 2 2" xfId="44437"/>
    <cellStyle name="SAPBEXHLevel2 3 4 3" xfId="22664"/>
    <cellStyle name="SAPBEXHLevel2 3 4 3 2" xfId="43539"/>
    <cellStyle name="SAPBEXHLevel2 3 4 4" xfId="21262"/>
    <cellStyle name="SAPBEXHLevel2 3 4 4 2" xfId="42137"/>
    <cellStyle name="SAPBEXHLevel2 3 4 5" xfId="19051"/>
    <cellStyle name="SAPBEXHLevel2 3 4 5 2" xfId="39927"/>
    <cellStyle name="SAPBEXHLevel2 3 4 6" xfId="31191"/>
    <cellStyle name="SAPBEXHLevel2 3 5" xfId="21534"/>
    <cellStyle name="SAPBEXHLevel2 3 5 2" xfId="42409"/>
    <cellStyle name="SAPBEXHLevel2 3 6" xfId="22666"/>
    <cellStyle name="SAPBEXHLevel2 3 6 2" xfId="43541"/>
    <cellStyle name="SAPBEXHLevel2 3 7" xfId="21428"/>
    <cellStyle name="SAPBEXHLevel2 3 7 2" xfId="42303"/>
    <cellStyle name="SAPBEXHLevel2 3 8" xfId="12297"/>
    <cellStyle name="SAPBEXHLevel2 3 8 2" xfId="33186"/>
    <cellStyle name="SAPBEXHLevel2 3 9" xfId="24424"/>
    <cellStyle name="SAPBEXHLevel2 4" xfId="2796"/>
    <cellStyle name="SAPBEXHLevel2 4 2" xfId="4422"/>
    <cellStyle name="SAPBEXHLevel2 4 2 2" xfId="6267"/>
    <cellStyle name="SAPBEXHLevel2 4 2 2 2" xfId="22572"/>
    <cellStyle name="SAPBEXHLevel2 4 2 2 2 2" xfId="43447"/>
    <cellStyle name="SAPBEXHLevel2 4 2 2 3" xfId="23342"/>
    <cellStyle name="SAPBEXHLevel2 4 2 2 3 2" xfId="44214"/>
    <cellStyle name="SAPBEXHLevel2 4 2 2 4" xfId="22714"/>
    <cellStyle name="SAPBEXHLevel2 4 2 2 4 2" xfId="43589"/>
    <cellStyle name="SAPBEXHLevel2 4 2 2 5" xfId="15276"/>
    <cellStyle name="SAPBEXHLevel2 4 2 2 5 2" xfId="36152"/>
    <cellStyle name="SAPBEXHLevel2 4 2 2 6" xfId="27414"/>
    <cellStyle name="SAPBEXHLevel2 4 2 3" xfId="22031"/>
    <cellStyle name="SAPBEXHLevel2 4 2 3 2" xfId="42906"/>
    <cellStyle name="SAPBEXHLevel2 4 2 4" xfId="23984"/>
    <cellStyle name="SAPBEXHLevel2 4 2 4 2" xfId="44856"/>
    <cellStyle name="SAPBEXHLevel2 4 2 5" xfId="22829"/>
    <cellStyle name="SAPBEXHLevel2 4 2 5 2" xfId="43704"/>
    <cellStyle name="SAPBEXHLevel2 4 2 6" xfId="13458"/>
    <cellStyle name="SAPBEXHLevel2 4 2 6 2" xfId="34334"/>
    <cellStyle name="SAPBEXHLevel2 4 2 7" xfId="25596"/>
    <cellStyle name="SAPBEXHLevel2 4 3" xfId="8395"/>
    <cellStyle name="SAPBEXHLevel2 4 3 2" xfId="23084"/>
    <cellStyle name="SAPBEXHLevel2 4 3 2 2" xfId="43957"/>
    <cellStyle name="SAPBEXHLevel2 4 3 3" xfId="21921"/>
    <cellStyle name="SAPBEXHLevel2 4 3 3 2" xfId="42796"/>
    <cellStyle name="SAPBEXHLevel2 4 3 4" xfId="20948"/>
    <cellStyle name="SAPBEXHLevel2 4 3 4 2" xfId="41823"/>
    <cellStyle name="SAPBEXHLevel2 4 3 5" xfId="17400"/>
    <cellStyle name="SAPBEXHLevel2 4 3 5 2" xfId="38276"/>
    <cellStyle name="SAPBEXHLevel2 4 3 6" xfId="29538"/>
    <cellStyle name="SAPBEXHLevel2 4 4" xfId="10281"/>
    <cellStyle name="SAPBEXHLevel2 4 4 2" xfId="23566"/>
    <cellStyle name="SAPBEXHLevel2 4 4 2 2" xfId="44438"/>
    <cellStyle name="SAPBEXHLevel2 4 4 3" xfId="23764"/>
    <cellStyle name="SAPBEXHLevel2 4 4 3 2" xfId="44636"/>
    <cellStyle name="SAPBEXHLevel2 4 4 4" xfId="21149"/>
    <cellStyle name="SAPBEXHLevel2 4 4 4 2" xfId="42024"/>
    <cellStyle name="SAPBEXHLevel2 4 4 5" xfId="19052"/>
    <cellStyle name="SAPBEXHLevel2 4 4 5 2" xfId="39928"/>
    <cellStyle name="SAPBEXHLevel2 4 4 6" xfId="31192"/>
    <cellStyle name="SAPBEXHLevel2 4 5" xfId="21535"/>
    <cellStyle name="SAPBEXHLevel2 4 5 2" xfId="42410"/>
    <cellStyle name="SAPBEXHLevel2 4 6" xfId="23635"/>
    <cellStyle name="SAPBEXHLevel2 4 6 2" xfId="44507"/>
    <cellStyle name="SAPBEXHLevel2 4 7" xfId="21288"/>
    <cellStyle name="SAPBEXHLevel2 4 7 2" xfId="42163"/>
    <cellStyle name="SAPBEXHLevel2 4 8" xfId="12298"/>
    <cellStyle name="SAPBEXHLevel2 4 8 2" xfId="33187"/>
    <cellStyle name="SAPBEXHLevel2 4 9" xfId="24425"/>
    <cellStyle name="SAPBEXHLevel2 5" xfId="2797"/>
    <cellStyle name="SAPBEXHLevel2 5 2" xfId="4423"/>
    <cellStyle name="SAPBEXHLevel2 5 2 2" xfId="6268"/>
    <cellStyle name="SAPBEXHLevel2 5 2 2 2" xfId="22573"/>
    <cellStyle name="SAPBEXHLevel2 5 2 2 2 2" xfId="43448"/>
    <cellStyle name="SAPBEXHLevel2 5 2 2 3" xfId="22250"/>
    <cellStyle name="SAPBEXHLevel2 5 2 2 3 2" xfId="43125"/>
    <cellStyle name="SAPBEXHLevel2 5 2 2 4" xfId="22354"/>
    <cellStyle name="SAPBEXHLevel2 5 2 2 4 2" xfId="43229"/>
    <cellStyle name="SAPBEXHLevel2 5 2 2 5" xfId="15277"/>
    <cellStyle name="SAPBEXHLevel2 5 2 2 5 2" xfId="36153"/>
    <cellStyle name="SAPBEXHLevel2 5 2 2 6" xfId="27415"/>
    <cellStyle name="SAPBEXHLevel2 5 2 3" xfId="22032"/>
    <cellStyle name="SAPBEXHLevel2 5 2 3 2" xfId="42907"/>
    <cellStyle name="SAPBEXHLevel2 5 2 4" xfId="21209"/>
    <cellStyle name="SAPBEXHLevel2 5 2 4 2" xfId="42084"/>
    <cellStyle name="SAPBEXHLevel2 5 2 5" xfId="22901"/>
    <cellStyle name="SAPBEXHLevel2 5 2 5 2" xfId="43775"/>
    <cellStyle name="SAPBEXHLevel2 5 2 6" xfId="13459"/>
    <cellStyle name="SAPBEXHLevel2 5 2 6 2" xfId="34335"/>
    <cellStyle name="SAPBEXHLevel2 5 2 7" xfId="25597"/>
    <cellStyle name="SAPBEXHLevel2 5 3" xfId="8396"/>
    <cellStyle name="SAPBEXHLevel2 5 3 2" xfId="23085"/>
    <cellStyle name="SAPBEXHLevel2 5 3 2 2" xfId="43958"/>
    <cellStyle name="SAPBEXHLevel2 5 3 3" xfId="21882"/>
    <cellStyle name="SAPBEXHLevel2 5 3 3 2" xfId="42757"/>
    <cellStyle name="SAPBEXHLevel2 5 3 4" xfId="23738"/>
    <cellStyle name="SAPBEXHLevel2 5 3 4 2" xfId="44610"/>
    <cellStyle name="SAPBEXHLevel2 5 3 5" xfId="17401"/>
    <cellStyle name="SAPBEXHLevel2 5 3 5 2" xfId="38277"/>
    <cellStyle name="SAPBEXHLevel2 5 3 6" xfId="29539"/>
    <cellStyle name="SAPBEXHLevel2 5 4" xfId="10282"/>
    <cellStyle name="SAPBEXHLevel2 5 4 2" xfId="23567"/>
    <cellStyle name="SAPBEXHLevel2 5 4 2 2" xfId="44439"/>
    <cellStyle name="SAPBEXHLevel2 5 4 3" xfId="23925"/>
    <cellStyle name="SAPBEXHLevel2 5 4 3 2" xfId="44797"/>
    <cellStyle name="SAPBEXHLevel2 5 4 4" xfId="24086"/>
    <cellStyle name="SAPBEXHLevel2 5 4 4 2" xfId="44958"/>
    <cellStyle name="SAPBEXHLevel2 5 4 5" xfId="19053"/>
    <cellStyle name="SAPBEXHLevel2 5 4 5 2" xfId="39929"/>
    <cellStyle name="SAPBEXHLevel2 5 4 6" xfId="31193"/>
    <cellStyle name="SAPBEXHLevel2 5 5" xfId="21536"/>
    <cellStyle name="SAPBEXHLevel2 5 5 2" xfId="42411"/>
    <cellStyle name="SAPBEXHLevel2 5 6" xfId="23417"/>
    <cellStyle name="SAPBEXHLevel2 5 6 2" xfId="44289"/>
    <cellStyle name="SAPBEXHLevel2 5 7" xfId="20996"/>
    <cellStyle name="SAPBEXHLevel2 5 7 2" xfId="41871"/>
    <cellStyle name="SAPBEXHLevel2 5 8" xfId="12299"/>
    <cellStyle name="SAPBEXHLevel2 5 8 2" xfId="33188"/>
    <cellStyle name="SAPBEXHLevel2 5 9" xfId="24426"/>
    <cellStyle name="SAPBEXHLevel2 6" xfId="3828"/>
    <cellStyle name="SAPBEXHLevel2 6 2" xfId="6057"/>
    <cellStyle name="SAPBEXHLevel2 6 2 2" xfId="22416"/>
    <cellStyle name="SAPBEXHLevel2 6 2 2 2" xfId="43291"/>
    <cellStyle name="SAPBEXHLevel2 6 2 3" xfId="21088"/>
    <cellStyle name="SAPBEXHLevel2 6 2 3 2" xfId="41963"/>
    <cellStyle name="SAPBEXHLevel2 6 2 4" xfId="21728"/>
    <cellStyle name="SAPBEXHLevel2 6 2 4 2" xfId="42603"/>
    <cellStyle name="SAPBEXHLevel2 6 2 5" xfId="15066"/>
    <cellStyle name="SAPBEXHLevel2 6 2 5 2" xfId="35942"/>
    <cellStyle name="SAPBEXHLevel2 6 2 6" xfId="27204"/>
    <cellStyle name="SAPBEXHLevel2 6 3" xfId="21802"/>
    <cellStyle name="SAPBEXHLevel2 6 3 2" xfId="42677"/>
    <cellStyle name="SAPBEXHLevel2 6 4" xfId="22738"/>
    <cellStyle name="SAPBEXHLevel2 6 4 2" xfId="43613"/>
    <cellStyle name="SAPBEXHLevel2 6 5" xfId="21161"/>
    <cellStyle name="SAPBEXHLevel2 6 5 2" xfId="42036"/>
    <cellStyle name="SAPBEXHLevel2 6 6" xfId="13248"/>
    <cellStyle name="SAPBEXHLevel2 6 6 2" xfId="34124"/>
    <cellStyle name="SAPBEXHLevel2 6 7" xfId="25386"/>
    <cellStyle name="SAPBEXHLevel2 7" xfId="8392"/>
    <cellStyle name="SAPBEXHLevel2 7 2" xfId="23081"/>
    <cellStyle name="SAPBEXHLevel2 7 2 2" xfId="43954"/>
    <cellStyle name="SAPBEXHLevel2 7 3" xfId="22773"/>
    <cellStyle name="SAPBEXHLevel2 7 3 2" xfId="43648"/>
    <cellStyle name="SAPBEXHLevel2 7 4" xfId="23378"/>
    <cellStyle name="SAPBEXHLevel2 7 4 2" xfId="44250"/>
    <cellStyle name="SAPBEXHLevel2 7 5" xfId="17397"/>
    <cellStyle name="SAPBEXHLevel2 7 5 2" xfId="38273"/>
    <cellStyle name="SAPBEXHLevel2 7 6" xfId="29535"/>
    <cellStyle name="SAPBEXHLevel2 8" xfId="10278"/>
    <cellStyle name="SAPBEXHLevel2 8 2" xfId="23563"/>
    <cellStyle name="SAPBEXHLevel2 8 2 2" xfId="44435"/>
    <cellStyle name="SAPBEXHLevel2 8 3" xfId="22658"/>
    <cellStyle name="SAPBEXHLevel2 8 3 2" xfId="43533"/>
    <cellStyle name="SAPBEXHLevel2 8 4" xfId="21387"/>
    <cellStyle name="SAPBEXHLevel2 8 4 2" xfId="42262"/>
    <cellStyle name="SAPBEXHLevel2 8 5" xfId="19049"/>
    <cellStyle name="SAPBEXHLevel2 8 5 2" xfId="39925"/>
    <cellStyle name="SAPBEXHLevel2 8 6" xfId="31189"/>
    <cellStyle name="SAPBEXHLevel2 9" xfId="20918"/>
    <cellStyle name="SAPBEXHLevel2 9 2" xfId="41793"/>
    <cellStyle name="SAPBEXHLevel2X" xfId="1164"/>
    <cellStyle name="SAPBEXHLevel2X 10" xfId="23241"/>
    <cellStyle name="SAPBEXHLevel2X 10 2" xfId="44114"/>
    <cellStyle name="SAPBEXHLevel2X 11" xfId="21762"/>
    <cellStyle name="SAPBEXHLevel2X 11 2" xfId="42637"/>
    <cellStyle name="SAPBEXHLevel2X 12" xfId="12155"/>
    <cellStyle name="SAPBEXHLevel2X 12 2" xfId="33055"/>
    <cellStyle name="SAPBEXHLevel2X 13" xfId="24143"/>
    <cellStyle name="SAPBEXHLevel2X 13 2" xfId="45013"/>
    <cellStyle name="SAPBEXHLevel2X 14" xfId="24270"/>
    <cellStyle name="SAPBEXHLevel2X 14 2" xfId="45131"/>
    <cellStyle name="SAPBEXHLevel2X 2" xfId="2798"/>
    <cellStyle name="SAPBEXHLevel2X 2 10" xfId="24427"/>
    <cellStyle name="SAPBEXHLevel2X 2 2" xfId="4425"/>
    <cellStyle name="SAPBEXHLevel2X 2 2 2" xfId="6269"/>
    <cellStyle name="SAPBEXHLevel2X 2 2 2 2" xfId="22574"/>
    <cellStyle name="SAPBEXHLevel2X 2 2 2 2 2" xfId="43449"/>
    <cellStyle name="SAPBEXHLevel2X 2 2 2 3" xfId="24013"/>
    <cellStyle name="SAPBEXHLevel2X 2 2 2 3 2" xfId="44885"/>
    <cellStyle name="SAPBEXHLevel2X 2 2 2 4" xfId="22906"/>
    <cellStyle name="SAPBEXHLevel2X 2 2 2 4 2" xfId="43780"/>
    <cellStyle name="SAPBEXHLevel2X 2 2 2 5" xfId="15278"/>
    <cellStyle name="SAPBEXHLevel2X 2 2 2 5 2" xfId="36154"/>
    <cellStyle name="SAPBEXHLevel2X 2 2 2 6" xfId="27416"/>
    <cellStyle name="SAPBEXHLevel2X 2 2 3" xfId="22033"/>
    <cellStyle name="SAPBEXHLevel2X 2 2 3 2" xfId="42908"/>
    <cellStyle name="SAPBEXHLevel2X 2 2 4" xfId="23983"/>
    <cellStyle name="SAPBEXHLevel2X 2 2 4 2" xfId="44855"/>
    <cellStyle name="SAPBEXHLevel2X 2 2 5" xfId="23321"/>
    <cellStyle name="SAPBEXHLevel2X 2 2 5 2" xfId="44193"/>
    <cellStyle name="SAPBEXHLevel2X 2 2 6" xfId="13460"/>
    <cellStyle name="SAPBEXHLevel2X 2 2 6 2" xfId="34336"/>
    <cellStyle name="SAPBEXHLevel2X 2 2 7" xfId="25598"/>
    <cellStyle name="SAPBEXHLevel2X 2 3" xfId="8398"/>
    <cellStyle name="SAPBEXHLevel2X 2 3 2" xfId="23087"/>
    <cellStyle name="SAPBEXHLevel2X 2 3 2 2" xfId="43960"/>
    <cellStyle name="SAPBEXHLevel2X 2 3 3" xfId="23377"/>
    <cellStyle name="SAPBEXHLevel2X 2 3 3 2" xfId="44249"/>
    <cellStyle name="SAPBEXHLevel2X 2 3 4" xfId="21020"/>
    <cellStyle name="SAPBEXHLevel2X 2 3 4 2" xfId="41895"/>
    <cellStyle name="SAPBEXHLevel2X 2 3 5" xfId="17403"/>
    <cellStyle name="SAPBEXHLevel2X 2 3 5 2" xfId="38279"/>
    <cellStyle name="SAPBEXHLevel2X 2 3 6" xfId="29541"/>
    <cellStyle name="SAPBEXHLevel2X 2 4" xfId="10284"/>
    <cellStyle name="SAPBEXHLevel2X 2 4 2" xfId="23569"/>
    <cellStyle name="SAPBEXHLevel2X 2 4 2 2" xfId="44441"/>
    <cellStyle name="SAPBEXHLevel2X 2 4 3" xfId="22756"/>
    <cellStyle name="SAPBEXHLevel2X 2 4 3 2" xfId="43631"/>
    <cellStyle name="SAPBEXHLevel2X 2 4 4" xfId="22839"/>
    <cellStyle name="SAPBEXHLevel2X 2 4 4 2" xfId="43714"/>
    <cellStyle name="SAPBEXHLevel2X 2 4 5" xfId="19055"/>
    <cellStyle name="SAPBEXHLevel2X 2 4 5 2" xfId="39931"/>
    <cellStyle name="SAPBEXHLevel2X 2 4 6" xfId="31195"/>
    <cellStyle name="SAPBEXHLevel2X 2 5" xfId="20921"/>
    <cellStyle name="SAPBEXHLevel2X 2 5 2" xfId="41796"/>
    <cellStyle name="SAPBEXHLevel2X 2 6" xfId="24110"/>
    <cellStyle name="SAPBEXHLevel2X 2 6 2" xfId="44981"/>
    <cellStyle name="SAPBEXHLevel2X 2 7" xfId="21753"/>
    <cellStyle name="SAPBEXHLevel2X 2 7 2" xfId="42628"/>
    <cellStyle name="SAPBEXHLevel2X 2 8" xfId="12156"/>
    <cellStyle name="SAPBEXHLevel2X 2 8 2" xfId="33056"/>
    <cellStyle name="SAPBEXHLevel2X 2 9" xfId="24205"/>
    <cellStyle name="SAPBEXHLevel2X 2 9 2" xfId="45073"/>
    <cellStyle name="SAPBEXHLevel2X 3" xfId="2799"/>
    <cellStyle name="SAPBEXHLevel2X 3 2" xfId="4426"/>
    <cellStyle name="SAPBEXHLevel2X 3 2 2" xfId="6270"/>
    <cellStyle name="SAPBEXHLevel2X 3 2 2 2" xfId="22575"/>
    <cellStyle name="SAPBEXHLevel2X 3 2 2 2 2" xfId="43450"/>
    <cellStyle name="SAPBEXHLevel2X 3 2 2 3" xfId="22253"/>
    <cellStyle name="SAPBEXHLevel2X 3 2 2 3 2" xfId="43128"/>
    <cellStyle name="SAPBEXHLevel2X 3 2 2 4" xfId="23894"/>
    <cellStyle name="SAPBEXHLevel2X 3 2 2 4 2" xfId="44766"/>
    <cellStyle name="SAPBEXHLevel2X 3 2 2 5" xfId="15279"/>
    <cellStyle name="SAPBEXHLevel2X 3 2 2 5 2" xfId="36155"/>
    <cellStyle name="SAPBEXHLevel2X 3 2 2 6" xfId="27417"/>
    <cellStyle name="SAPBEXHLevel2X 3 2 3" xfId="22034"/>
    <cellStyle name="SAPBEXHLevel2X 3 2 3 2" xfId="42909"/>
    <cellStyle name="SAPBEXHLevel2X 3 2 4" xfId="21210"/>
    <cellStyle name="SAPBEXHLevel2X 3 2 4 2" xfId="42085"/>
    <cellStyle name="SAPBEXHLevel2X 3 2 5" xfId="22783"/>
    <cellStyle name="SAPBEXHLevel2X 3 2 5 2" xfId="43658"/>
    <cellStyle name="SAPBEXHLevel2X 3 2 6" xfId="13461"/>
    <cellStyle name="SAPBEXHLevel2X 3 2 6 2" xfId="34337"/>
    <cellStyle name="SAPBEXHLevel2X 3 2 7" xfId="25599"/>
    <cellStyle name="SAPBEXHLevel2X 3 3" xfId="8399"/>
    <cellStyle name="SAPBEXHLevel2X 3 3 2" xfId="23088"/>
    <cellStyle name="SAPBEXHLevel2X 3 3 2 2" xfId="43961"/>
    <cellStyle name="SAPBEXHLevel2X 3 3 3" xfId="20982"/>
    <cellStyle name="SAPBEXHLevel2X 3 3 3 2" xfId="41857"/>
    <cellStyle name="SAPBEXHLevel2X 3 3 4" xfId="23254"/>
    <cellStyle name="SAPBEXHLevel2X 3 3 4 2" xfId="44127"/>
    <cellStyle name="SAPBEXHLevel2X 3 3 5" xfId="17404"/>
    <cellStyle name="SAPBEXHLevel2X 3 3 5 2" xfId="38280"/>
    <cellStyle name="SAPBEXHLevel2X 3 3 6" xfId="29542"/>
    <cellStyle name="SAPBEXHLevel2X 3 4" xfId="10285"/>
    <cellStyle name="SAPBEXHLevel2X 3 4 2" xfId="23570"/>
    <cellStyle name="SAPBEXHLevel2X 3 4 2 2" xfId="44442"/>
    <cellStyle name="SAPBEXHLevel2X 3 4 3" xfId="22866"/>
    <cellStyle name="SAPBEXHLevel2X 3 4 3 2" xfId="43740"/>
    <cellStyle name="SAPBEXHLevel2X 3 4 4" xfId="23961"/>
    <cellStyle name="SAPBEXHLevel2X 3 4 4 2" xfId="44833"/>
    <cellStyle name="SAPBEXHLevel2X 3 4 5" xfId="19056"/>
    <cellStyle name="SAPBEXHLevel2X 3 4 5 2" xfId="39932"/>
    <cellStyle name="SAPBEXHLevel2X 3 4 6" xfId="31196"/>
    <cellStyle name="SAPBEXHLevel2X 3 5" xfId="21538"/>
    <cellStyle name="SAPBEXHLevel2X 3 5 2" xfId="42413"/>
    <cellStyle name="SAPBEXHLevel2X 3 6" xfId="23946"/>
    <cellStyle name="SAPBEXHLevel2X 3 6 2" xfId="44818"/>
    <cellStyle name="SAPBEXHLevel2X 3 7" xfId="22862"/>
    <cellStyle name="SAPBEXHLevel2X 3 7 2" xfId="43736"/>
    <cellStyle name="SAPBEXHLevel2X 3 8" xfId="12300"/>
    <cellStyle name="SAPBEXHLevel2X 3 8 2" xfId="33189"/>
    <cellStyle name="SAPBEXHLevel2X 3 9" xfId="24428"/>
    <cellStyle name="SAPBEXHLevel2X 4" xfId="2800"/>
    <cellStyle name="SAPBEXHLevel2X 4 2" xfId="4427"/>
    <cellStyle name="SAPBEXHLevel2X 4 2 2" xfId="6271"/>
    <cellStyle name="SAPBEXHLevel2X 4 2 2 2" xfId="22576"/>
    <cellStyle name="SAPBEXHLevel2X 4 2 2 2 2" xfId="43451"/>
    <cellStyle name="SAPBEXHLevel2X 4 2 2 3" xfId="23971"/>
    <cellStyle name="SAPBEXHLevel2X 4 2 2 3 2" xfId="44843"/>
    <cellStyle name="SAPBEXHLevel2X 4 2 2 4" xfId="23357"/>
    <cellStyle name="SAPBEXHLevel2X 4 2 2 4 2" xfId="44229"/>
    <cellStyle name="SAPBEXHLevel2X 4 2 2 5" xfId="15280"/>
    <cellStyle name="SAPBEXHLevel2X 4 2 2 5 2" xfId="36156"/>
    <cellStyle name="SAPBEXHLevel2X 4 2 2 6" xfId="27418"/>
    <cellStyle name="SAPBEXHLevel2X 4 2 3" xfId="22035"/>
    <cellStyle name="SAPBEXHLevel2X 4 2 3 2" xfId="42910"/>
    <cellStyle name="SAPBEXHLevel2X 4 2 4" xfId="21335"/>
    <cellStyle name="SAPBEXHLevel2X 4 2 4 2" xfId="42210"/>
    <cellStyle name="SAPBEXHLevel2X 4 2 5" xfId="22842"/>
    <cellStyle name="SAPBEXHLevel2X 4 2 5 2" xfId="43717"/>
    <cellStyle name="SAPBEXHLevel2X 4 2 6" xfId="13462"/>
    <cellStyle name="SAPBEXHLevel2X 4 2 6 2" xfId="34338"/>
    <cellStyle name="SAPBEXHLevel2X 4 2 7" xfId="25600"/>
    <cellStyle name="SAPBEXHLevel2X 4 3" xfId="8400"/>
    <cellStyle name="SAPBEXHLevel2X 4 3 2" xfId="23089"/>
    <cellStyle name="SAPBEXHLevel2X 4 3 2 2" xfId="43962"/>
    <cellStyle name="SAPBEXHLevel2X 4 3 3" xfId="21770"/>
    <cellStyle name="SAPBEXHLevel2X 4 3 3 2" xfId="42645"/>
    <cellStyle name="SAPBEXHLevel2X 4 3 4" xfId="23203"/>
    <cellStyle name="SAPBEXHLevel2X 4 3 4 2" xfId="44076"/>
    <cellStyle name="SAPBEXHLevel2X 4 3 5" xfId="17405"/>
    <cellStyle name="SAPBEXHLevel2X 4 3 5 2" xfId="38281"/>
    <cellStyle name="SAPBEXHLevel2X 4 3 6" xfId="29543"/>
    <cellStyle name="SAPBEXHLevel2X 4 4" xfId="10286"/>
    <cellStyle name="SAPBEXHLevel2X 4 4 2" xfId="23571"/>
    <cellStyle name="SAPBEXHLevel2X 4 4 2 2" xfId="44443"/>
    <cellStyle name="SAPBEXHLevel2X 4 4 3" xfId="23185"/>
    <cellStyle name="SAPBEXHLevel2X 4 4 3 2" xfId="44058"/>
    <cellStyle name="SAPBEXHLevel2X 4 4 4" xfId="24125"/>
    <cellStyle name="SAPBEXHLevel2X 4 4 4 2" xfId="44996"/>
    <cellStyle name="SAPBEXHLevel2X 4 4 5" xfId="19057"/>
    <cellStyle name="SAPBEXHLevel2X 4 4 5 2" xfId="39933"/>
    <cellStyle name="SAPBEXHLevel2X 4 4 6" xfId="31197"/>
    <cellStyle name="SAPBEXHLevel2X 4 5" xfId="21539"/>
    <cellStyle name="SAPBEXHLevel2X 4 5 2" xfId="42414"/>
    <cellStyle name="SAPBEXHLevel2X 4 6" xfId="22235"/>
    <cellStyle name="SAPBEXHLevel2X 4 6 2" xfId="43110"/>
    <cellStyle name="SAPBEXHLevel2X 4 7" xfId="22355"/>
    <cellStyle name="SAPBEXHLevel2X 4 7 2" xfId="43230"/>
    <cellStyle name="SAPBEXHLevel2X 4 8" xfId="12301"/>
    <cellStyle name="SAPBEXHLevel2X 4 8 2" xfId="33190"/>
    <cellStyle name="SAPBEXHLevel2X 4 9" xfId="24429"/>
    <cellStyle name="SAPBEXHLevel2X 5" xfId="2801"/>
    <cellStyle name="SAPBEXHLevel2X 5 2" xfId="4428"/>
    <cellStyle name="SAPBEXHLevel2X 5 2 2" xfId="6272"/>
    <cellStyle name="SAPBEXHLevel2X 5 2 2 2" xfId="22577"/>
    <cellStyle name="SAPBEXHLevel2X 5 2 2 2 2" xfId="43452"/>
    <cellStyle name="SAPBEXHLevel2X 5 2 2 3" xfId="20965"/>
    <cellStyle name="SAPBEXHLevel2X 5 2 2 3 2" xfId="41840"/>
    <cellStyle name="SAPBEXHLevel2X 5 2 2 4" xfId="21634"/>
    <cellStyle name="SAPBEXHLevel2X 5 2 2 4 2" xfId="42509"/>
    <cellStyle name="SAPBEXHLevel2X 5 2 2 5" xfId="15281"/>
    <cellStyle name="SAPBEXHLevel2X 5 2 2 5 2" xfId="36157"/>
    <cellStyle name="SAPBEXHLevel2X 5 2 2 6" xfId="27419"/>
    <cellStyle name="SAPBEXHLevel2X 5 2 3" xfId="22036"/>
    <cellStyle name="SAPBEXHLevel2X 5 2 3 2" xfId="42911"/>
    <cellStyle name="SAPBEXHLevel2X 5 2 4" xfId="21420"/>
    <cellStyle name="SAPBEXHLevel2X 5 2 4 2" xfId="42295"/>
    <cellStyle name="SAPBEXHLevel2X 5 2 5" xfId="21239"/>
    <cellStyle name="SAPBEXHLevel2X 5 2 5 2" xfId="42114"/>
    <cellStyle name="SAPBEXHLevel2X 5 2 6" xfId="13463"/>
    <cellStyle name="SAPBEXHLevel2X 5 2 6 2" xfId="34339"/>
    <cellStyle name="SAPBEXHLevel2X 5 2 7" xfId="25601"/>
    <cellStyle name="SAPBEXHLevel2X 5 3" xfId="8401"/>
    <cellStyle name="SAPBEXHLevel2X 5 3 2" xfId="23090"/>
    <cellStyle name="SAPBEXHLevel2X 5 3 2 2" xfId="43963"/>
    <cellStyle name="SAPBEXHLevel2X 5 3 3" xfId="22801"/>
    <cellStyle name="SAPBEXHLevel2X 5 3 3 2" xfId="43676"/>
    <cellStyle name="SAPBEXHLevel2X 5 3 4" xfId="21392"/>
    <cellStyle name="SAPBEXHLevel2X 5 3 4 2" xfId="42267"/>
    <cellStyle name="SAPBEXHLevel2X 5 3 5" xfId="17406"/>
    <cellStyle name="SAPBEXHLevel2X 5 3 5 2" xfId="38282"/>
    <cellStyle name="SAPBEXHLevel2X 5 3 6" xfId="29544"/>
    <cellStyle name="SAPBEXHLevel2X 5 4" xfId="10287"/>
    <cellStyle name="SAPBEXHLevel2X 5 4 2" xfId="23572"/>
    <cellStyle name="SAPBEXHLevel2X 5 4 2 2" xfId="44444"/>
    <cellStyle name="SAPBEXHLevel2X 5 4 3" xfId="23289"/>
    <cellStyle name="SAPBEXHLevel2X 5 4 3 2" xfId="44161"/>
    <cellStyle name="SAPBEXHLevel2X 5 4 4" xfId="22442"/>
    <cellStyle name="SAPBEXHLevel2X 5 4 4 2" xfId="43317"/>
    <cellStyle name="SAPBEXHLevel2X 5 4 5" xfId="19058"/>
    <cellStyle name="SAPBEXHLevel2X 5 4 5 2" xfId="39934"/>
    <cellStyle name="SAPBEXHLevel2X 5 4 6" xfId="31198"/>
    <cellStyle name="SAPBEXHLevel2X 5 5" xfId="21540"/>
    <cellStyle name="SAPBEXHLevel2X 5 5 2" xfId="42415"/>
    <cellStyle name="SAPBEXHLevel2X 5 6" xfId="23346"/>
    <cellStyle name="SAPBEXHLevel2X 5 6 2" xfId="44218"/>
    <cellStyle name="SAPBEXHLevel2X 5 7" xfId="22252"/>
    <cellStyle name="SAPBEXHLevel2X 5 7 2" xfId="43127"/>
    <cellStyle name="SAPBEXHLevel2X 5 8" xfId="12302"/>
    <cellStyle name="SAPBEXHLevel2X 5 8 2" xfId="33191"/>
    <cellStyle name="SAPBEXHLevel2X 5 9" xfId="24430"/>
    <cellStyle name="SAPBEXHLevel2X 6" xfId="3829"/>
    <cellStyle name="SAPBEXHLevel2X 6 2" xfId="6058"/>
    <cellStyle name="SAPBEXHLevel2X 6 2 2" xfId="22417"/>
    <cellStyle name="SAPBEXHLevel2X 6 2 2 2" xfId="43292"/>
    <cellStyle name="SAPBEXHLevel2X 6 2 3" xfId="21849"/>
    <cellStyle name="SAPBEXHLevel2X 6 2 3 2" xfId="42724"/>
    <cellStyle name="SAPBEXHLevel2X 6 2 4" xfId="23844"/>
    <cellStyle name="SAPBEXHLevel2X 6 2 4 2" xfId="44716"/>
    <cellStyle name="SAPBEXHLevel2X 6 2 5" xfId="15067"/>
    <cellStyle name="SAPBEXHLevel2X 6 2 5 2" xfId="35943"/>
    <cellStyle name="SAPBEXHLevel2X 6 2 6" xfId="27205"/>
    <cellStyle name="SAPBEXHLevel2X 6 3" xfId="21803"/>
    <cellStyle name="SAPBEXHLevel2X 6 3 2" xfId="42678"/>
    <cellStyle name="SAPBEXHLevel2X 6 4" xfId="22136"/>
    <cellStyle name="SAPBEXHLevel2X 6 4 2" xfId="43011"/>
    <cellStyle name="SAPBEXHLevel2X 6 5" xfId="22869"/>
    <cellStyle name="SAPBEXHLevel2X 6 5 2" xfId="43743"/>
    <cellStyle name="SAPBEXHLevel2X 6 6" xfId="13249"/>
    <cellStyle name="SAPBEXHLevel2X 6 6 2" xfId="34125"/>
    <cellStyle name="SAPBEXHLevel2X 6 7" xfId="25387"/>
    <cellStyle name="SAPBEXHLevel2X 7" xfId="8397"/>
    <cellStyle name="SAPBEXHLevel2X 7 2" xfId="23086"/>
    <cellStyle name="SAPBEXHLevel2X 7 2 2" xfId="43959"/>
    <cellStyle name="SAPBEXHLevel2X 7 3" xfId="22184"/>
    <cellStyle name="SAPBEXHLevel2X 7 3 2" xfId="43059"/>
    <cellStyle name="SAPBEXHLevel2X 7 4" xfId="20992"/>
    <cellStyle name="SAPBEXHLevel2X 7 4 2" xfId="41867"/>
    <cellStyle name="SAPBEXHLevel2X 7 5" xfId="17402"/>
    <cellStyle name="SAPBEXHLevel2X 7 5 2" xfId="38278"/>
    <cellStyle name="SAPBEXHLevel2X 7 6" xfId="29540"/>
    <cellStyle name="SAPBEXHLevel2X 8" xfId="10283"/>
    <cellStyle name="SAPBEXHLevel2X 8 2" xfId="23568"/>
    <cellStyle name="SAPBEXHLevel2X 8 2 2" xfId="44440"/>
    <cellStyle name="SAPBEXHLevel2X 8 3" xfId="22264"/>
    <cellStyle name="SAPBEXHLevel2X 8 3 2" xfId="43139"/>
    <cellStyle name="SAPBEXHLevel2X 8 4" xfId="21695"/>
    <cellStyle name="SAPBEXHLevel2X 8 4 2" xfId="42570"/>
    <cellStyle name="SAPBEXHLevel2X 8 5" xfId="19054"/>
    <cellStyle name="SAPBEXHLevel2X 8 5 2" xfId="39930"/>
    <cellStyle name="SAPBEXHLevel2X 8 6" xfId="31194"/>
    <cellStyle name="SAPBEXHLevel2X 9" xfId="20920"/>
    <cellStyle name="SAPBEXHLevel2X 9 2" xfId="41795"/>
    <cellStyle name="SAPBEXHLevel3" xfId="1165"/>
    <cellStyle name="SAPBEXHLevel3 10" xfId="22675"/>
    <cellStyle name="SAPBEXHLevel3 10 2" xfId="43550"/>
    <cellStyle name="SAPBEXHLevel3 11" xfId="22229"/>
    <cellStyle name="SAPBEXHLevel3 11 2" xfId="43104"/>
    <cellStyle name="SAPBEXHLevel3 12" xfId="12157"/>
    <cellStyle name="SAPBEXHLevel3 12 2" xfId="33057"/>
    <cellStyle name="SAPBEXHLevel3 13" xfId="24142"/>
    <cellStyle name="SAPBEXHLevel3 13 2" xfId="45012"/>
    <cellStyle name="SAPBEXHLevel3 14" xfId="24271"/>
    <cellStyle name="SAPBEXHLevel3 14 2" xfId="45132"/>
    <cellStyle name="SAPBEXHLevel3 2" xfId="2802"/>
    <cellStyle name="SAPBEXHLevel3 2 10" xfId="24431"/>
    <cellStyle name="SAPBEXHLevel3 2 2" xfId="4429"/>
    <cellStyle name="SAPBEXHLevel3 2 2 2" xfId="6273"/>
    <cellStyle name="SAPBEXHLevel3 2 2 2 2" xfId="22578"/>
    <cellStyle name="SAPBEXHLevel3 2 2 2 2 2" xfId="43453"/>
    <cellStyle name="SAPBEXHLevel3 2 2 2 3" xfId="22289"/>
    <cellStyle name="SAPBEXHLevel3 2 2 2 3 2" xfId="43164"/>
    <cellStyle name="SAPBEXHLevel3 2 2 2 4" xfId="21033"/>
    <cellStyle name="SAPBEXHLevel3 2 2 2 4 2" xfId="41908"/>
    <cellStyle name="SAPBEXHLevel3 2 2 2 5" xfId="15282"/>
    <cellStyle name="SAPBEXHLevel3 2 2 2 5 2" xfId="36158"/>
    <cellStyle name="SAPBEXHLevel3 2 2 2 6" xfId="27420"/>
    <cellStyle name="SAPBEXHLevel3 2 2 3" xfId="22037"/>
    <cellStyle name="SAPBEXHLevel3 2 2 3 2" xfId="42912"/>
    <cellStyle name="SAPBEXHLevel3 2 2 4" xfId="23363"/>
    <cellStyle name="SAPBEXHLevel3 2 2 4 2" xfId="44235"/>
    <cellStyle name="SAPBEXHLevel3 2 2 5" xfId="21403"/>
    <cellStyle name="SAPBEXHLevel3 2 2 5 2" xfId="42278"/>
    <cellStyle name="SAPBEXHLevel3 2 2 6" xfId="13464"/>
    <cellStyle name="SAPBEXHLevel3 2 2 6 2" xfId="34340"/>
    <cellStyle name="SAPBEXHLevel3 2 2 7" xfId="25602"/>
    <cellStyle name="SAPBEXHLevel3 2 3" xfId="8403"/>
    <cellStyle name="SAPBEXHLevel3 2 3 2" xfId="23092"/>
    <cellStyle name="SAPBEXHLevel3 2 3 2 2" xfId="43965"/>
    <cellStyle name="SAPBEXHLevel3 2 3 3" xfId="22685"/>
    <cellStyle name="SAPBEXHLevel3 2 3 3 2" xfId="43560"/>
    <cellStyle name="SAPBEXHLevel3 2 3 4" xfId="24006"/>
    <cellStyle name="SAPBEXHLevel3 2 3 4 2" xfId="44878"/>
    <cellStyle name="SAPBEXHLevel3 2 3 5" xfId="17408"/>
    <cellStyle name="SAPBEXHLevel3 2 3 5 2" xfId="38284"/>
    <cellStyle name="SAPBEXHLevel3 2 3 6" xfId="29546"/>
    <cellStyle name="SAPBEXHLevel3 2 4" xfId="10289"/>
    <cellStyle name="SAPBEXHLevel3 2 4 2" xfId="23574"/>
    <cellStyle name="SAPBEXHLevel3 2 4 2 2" xfId="44446"/>
    <cellStyle name="SAPBEXHLevel3 2 4 3" xfId="23918"/>
    <cellStyle name="SAPBEXHLevel3 2 4 3 2" xfId="44790"/>
    <cellStyle name="SAPBEXHLevel3 2 4 4" xfId="23634"/>
    <cellStyle name="SAPBEXHLevel3 2 4 4 2" xfId="44506"/>
    <cellStyle name="SAPBEXHLevel3 2 4 5" xfId="19060"/>
    <cellStyle name="SAPBEXHLevel3 2 4 5 2" xfId="39936"/>
    <cellStyle name="SAPBEXHLevel3 2 4 6" xfId="31200"/>
    <cellStyle name="SAPBEXHLevel3 2 5" xfId="20923"/>
    <cellStyle name="SAPBEXHLevel3 2 5 2" xfId="41798"/>
    <cellStyle name="SAPBEXHLevel3 2 6" xfId="24074"/>
    <cellStyle name="SAPBEXHLevel3 2 6 2" xfId="44946"/>
    <cellStyle name="SAPBEXHLevel3 2 7" xfId="22163"/>
    <cellStyle name="SAPBEXHLevel3 2 7 2" xfId="43038"/>
    <cellStyle name="SAPBEXHLevel3 2 8" xfId="12158"/>
    <cellStyle name="SAPBEXHLevel3 2 8 2" xfId="33058"/>
    <cellStyle name="SAPBEXHLevel3 2 9" xfId="24206"/>
    <cellStyle name="SAPBEXHLevel3 2 9 2" xfId="45074"/>
    <cellStyle name="SAPBEXHLevel3 3" xfId="2803"/>
    <cellStyle name="SAPBEXHLevel3 3 2" xfId="4430"/>
    <cellStyle name="SAPBEXHLevel3 3 2 2" xfId="6274"/>
    <cellStyle name="SAPBEXHLevel3 3 2 2 2" xfId="22579"/>
    <cellStyle name="SAPBEXHLevel3 3 2 2 2 2" xfId="43454"/>
    <cellStyle name="SAPBEXHLevel3 3 2 2 3" xfId="21041"/>
    <cellStyle name="SAPBEXHLevel3 3 2 2 3 2" xfId="41916"/>
    <cellStyle name="SAPBEXHLevel3 3 2 2 4" xfId="23728"/>
    <cellStyle name="SAPBEXHLevel3 3 2 2 4 2" xfId="44600"/>
    <cellStyle name="SAPBEXHLevel3 3 2 2 5" xfId="15283"/>
    <cellStyle name="SAPBEXHLevel3 3 2 2 5 2" xfId="36159"/>
    <cellStyle name="SAPBEXHLevel3 3 2 2 6" xfId="27421"/>
    <cellStyle name="SAPBEXHLevel3 3 2 3" xfId="22038"/>
    <cellStyle name="SAPBEXHLevel3 3 2 3 2" xfId="42913"/>
    <cellStyle name="SAPBEXHLevel3 3 2 4" xfId="23194"/>
    <cellStyle name="SAPBEXHLevel3 3 2 4 2" xfId="44067"/>
    <cellStyle name="SAPBEXHLevel3 3 2 5" xfId="23965"/>
    <cellStyle name="SAPBEXHLevel3 3 2 5 2" xfId="44837"/>
    <cellStyle name="SAPBEXHLevel3 3 2 6" xfId="13465"/>
    <cellStyle name="SAPBEXHLevel3 3 2 6 2" xfId="34341"/>
    <cellStyle name="SAPBEXHLevel3 3 2 7" xfId="25603"/>
    <cellStyle name="SAPBEXHLevel3 3 3" xfId="8404"/>
    <cellStyle name="SAPBEXHLevel3 3 3 2" xfId="23093"/>
    <cellStyle name="SAPBEXHLevel3 3 3 2 2" xfId="43966"/>
    <cellStyle name="SAPBEXHLevel3 3 3 3" xfId="20983"/>
    <cellStyle name="SAPBEXHLevel3 3 3 3 2" xfId="41858"/>
    <cellStyle name="SAPBEXHLevel3 3 3 4" xfId="21173"/>
    <cellStyle name="SAPBEXHLevel3 3 3 4 2" xfId="42048"/>
    <cellStyle name="SAPBEXHLevel3 3 3 5" xfId="17409"/>
    <cellStyle name="SAPBEXHLevel3 3 3 5 2" xfId="38285"/>
    <cellStyle name="SAPBEXHLevel3 3 3 6" xfId="29547"/>
    <cellStyle name="SAPBEXHLevel3 3 4" xfId="10290"/>
    <cellStyle name="SAPBEXHLevel3 3 4 2" xfId="23575"/>
    <cellStyle name="SAPBEXHLevel3 3 4 2 2" xfId="44447"/>
    <cellStyle name="SAPBEXHLevel3 3 4 3" xfId="23325"/>
    <cellStyle name="SAPBEXHLevel3 3 4 3 2" xfId="44197"/>
    <cellStyle name="SAPBEXHLevel3 3 4 4" xfId="21994"/>
    <cellStyle name="SAPBEXHLevel3 3 4 4 2" xfId="42869"/>
    <cellStyle name="SAPBEXHLevel3 3 4 5" xfId="19061"/>
    <cellStyle name="SAPBEXHLevel3 3 4 5 2" xfId="39937"/>
    <cellStyle name="SAPBEXHLevel3 3 4 6" xfId="31201"/>
    <cellStyle name="SAPBEXHLevel3 3 5" xfId="21541"/>
    <cellStyle name="SAPBEXHLevel3 3 5 2" xfId="42416"/>
    <cellStyle name="SAPBEXHLevel3 3 6" xfId="21155"/>
    <cellStyle name="SAPBEXHLevel3 3 6 2" xfId="42030"/>
    <cellStyle name="SAPBEXHLevel3 3 7" xfId="23842"/>
    <cellStyle name="SAPBEXHLevel3 3 7 2" xfId="44714"/>
    <cellStyle name="SAPBEXHLevel3 3 8" xfId="12303"/>
    <cellStyle name="SAPBEXHLevel3 3 8 2" xfId="33192"/>
    <cellStyle name="SAPBEXHLevel3 3 9" xfId="24432"/>
    <cellStyle name="SAPBEXHLevel3 4" xfId="2804"/>
    <cellStyle name="SAPBEXHLevel3 4 2" xfId="4431"/>
    <cellStyle name="SAPBEXHLevel3 4 2 2" xfId="6275"/>
    <cellStyle name="SAPBEXHLevel3 4 2 2 2" xfId="22580"/>
    <cellStyle name="SAPBEXHLevel3 4 2 2 2 2" xfId="43455"/>
    <cellStyle name="SAPBEXHLevel3 4 2 2 3" xfId="21108"/>
    <cellStyle name="SAPBEXHLevel3 4 2 2 3 2" xfId="41983"/>
    <cellStyle name="SAPBEXHLevel3 4 2 2 4" xfId="21237"/>
    <cellStyle name="SAPBEXHLevel3 4 2 2 4 2" xfId="42112"/>
    <cellStyle name="SAPBEXHLevel3 4 2 2 5" xfId="15284"/>
    <cellStyle name="SAPBEXHLevel3 4 2 2 5 2" xfId="36160"/>
    <cellStyle name="SAPBEXHLevel3 4 2 2 6" xfId="27422"/>
    <cellStyle name="SAPBEXHLevel3 4 2 3" xfId="22039"/>
    <cellStyle name="SAPBEXHLevel3 4 2 3 2" xfId="42914"/>
    <cellStyle name="SAPBEXHLevel3 4 2 4" xfId="23421"/>
    <cellStyle name="SAPBEXHLevel3 4 2 4 2" xfId="44293"/>
    <cellStyle name="SAPBEXHLevel3 4 2 5" xfId="21738"/>
    <cellStyle name="SAPBEXHLevel3 4 2 5 2" xfId="42613"/>
    <cellStyle name="SAPBEXHLevel3 4 2 6" xfId="13466"/>
    <cellStyle name="SAPBEXHLevel3 4 2 6 2" xfId="34342"/>
    <cellStyle name="SAPBEXHLevel3 4 2 7" xfId="25604"/>
    <cellStyle name="SAPBEXHLevel3 4 3" xfId="8405"/>
    <cellStyle name="SAPBEXHLevel3 4 3 2" xfId="23094"/>
    <cellStyle name="SAPBEXHLevel3 4 3 2 2" xfId="43967"/>
    <cellStyle name="SAPBEXHLevel3 4 3 3" xfId="21883"/>
    <cellStyle name="SAPBEXHLevel3 4 3 3 2" xfId="42758"/>
    <cellStyle name="SAPBEXHLevel3 4 3 4" xfId="21746"/>
    <cellStyle name="SAPBEXHLevel3 4 3 4 2" xfId="42621"/>
    <cellStyle name="SAPBEXHLevel3 4 3 5" xfId="17410"/>
    <cellStyle name="SAPBEXHLevel3 4 3 5 2" xfId="38286"/>
    <cellStyle name="SAPBEXHLevel3 4 3 6" xfId="29548"/>
    <cellStyle name="SAPBEXHLevel3 4 4" xfId="10291"/>
    <cellStyle name="SAPBEXHLevel3 4 4 2" xfId="23576"/>
    <cellStyle name="SAPBEXHLevel3 4 4 2 2" xfId="44448"/>
    <cellStyle name="SAPBEXHLevel3 4 4 3" xfId="22257"/>
    <cellStyle name="SAPBEXHLevel3 4 4 3 2" xfId="43132"/>
    <cellStyle name="SAPBEXHLevel3 4 4 4" xfId="22199"/>
    <cellStyle name="SAPBEXHLevel3 4 4 4 2" xfId="43074"/>
    <cellStyle name="SAPBEXHLevel3 4 4 5" xfId="19062"/>
    <cellStyle name="SAPBEXHLevel3 4 4 5 2" xfId="39938"/>
    <cellStyle name="SAPBEXHLevel3 4 4 6" xfId="31202"/>
    <cellStyle name="SAPBEXHLevel3 4 5" xfId="21542"/>
    <cellStyle name="SAPBEXHLevel3 4 5 2" xfId="42417"/>
    <cellStyle name="SAPBEXHLevel3 4 6" xfId="21271"/>
    <cellStyle name="SAPBEXHLevel3 4 6 2" xfId="42146"/>
    <cellStyle name="SAPBEXHLevel3 4 7" xfId="22936"/>
    <cellStyle name="SAPBEXHLevel3 4 7 2" xfId="43810"/>
    <cellStyle name="SAPBEXHLevel3 4 8" xfId="12304"/>
    <cellStyle name="SAPBEXHLevel3 4 8 2" xfId="33193"/>
    <cellStyle name="SAPBEXHLevel3 4 9" xfId="24433"/>
    <cellStyle name="SAPBEXHLevel3 5" xfId="2805"/>
    <cellStyle name="SAPBEXHLevel3 5 2" xfId="4432"/>
    <cellStyle name="SAPBEXHLevel3 5 2 2" xfId="6276"/>
    <cellStyle name="SAPBEXHLevel3 5 2 2 2" xfId="22581"/>
    <cellStyle name="SAPBEXHLevel3 5 2 2 2 2" xfId="43456"/>
    <cellStyle name="SAPBEXHLevel3 5 2 2 3" xfId="23893"/>
    <cellStyle name="SAPBEXHLevel3 5 2 2 3 2" xfId="44765"/>
    <cellStyle name="SAPBEXHLevel3 5 2 2 4" xfId="22644"/>
    <cellStyle name="SAPBEXHLevel3 5 2 2 4 2" xfId="43519"/>
    <cellStyle name="SAPBEXHLevel3 5 2 2 5" xfId="15285"/>
    <cellStyle name="SAPBEXHLevel3 5 2 2 5 2" xfId="36161"/>
    <cellStyle name="SAPBEXHLevel3 5 2 2 6" xfId="27423"/>
    <cellStyle name="SAPBEXHLevel3 5 2 3" xfId="22040"/>
    <cellStyle name="SAPBEXHLevel3 5 2 3 2" xfId="42915"/>
    <cellStyle name="SAPBEXHLevel3 5 2 4" xfId="24101"/>
    <cellStyle name="SAPBEXHLevel3 5 2 4 2" xfId="44972"/>
    <cellStyle name="SAPBEXHLevel3 5 2 5" xfId="22390"/>
    <cellStyle name="SAPBEXHLevel3 5 2 5 2" xfId="43265"/>
    <cellStyle name="SAPBEXHLevel3 5 2 6" xfId="13467"/>
    <cellStyle name="SAPBEXHLevel3 5 2 6 2" xfId="34343"/>
    <cellStyle name="SAPBEXHLevel3 5 2 7" xfId="25605"/>
    <cellStyle name="SAPBEXHLevel3 5 3" xfId="8406"/>
    <cellStyle name="SAPBEXHLevel3 5 3 2" xfId="23095"/>
    <cellStyle name="SAPBEXHLevel3 5 3 2 2" xfId="43968"/>
    <cellStyle name="SAPBEXHLevel3 5 3 3" xfId="22912"/>
    <cellStyle name="SAPBEXHLevel3 5 3 3 2" xfId="43786"/>
    <cellStyle name="SAPBEXHLevel3 5 3 4" xfId="23678"/>
    <cellStyle name="SAPBEXHLevel3 5 3 4 2" xfId="44550"/>
    <cellStyle name="SAPBEXHLevel3 5 3 5" xfId="17411"/>
    <cellStyle name="SAPBEXHLevel3 5 3 5 2" xfId="38287"/>
    <cellStyle name="SAPBEXHLevel3 5 3 6" xfId="29549"/>
    <cellStyle name="SAPBEXHLevel3 5 4" xfId="10292"/>
    <cellStyle name="SAPBEXHLevel3 5 4 2" xfId="23577"/>
    <cellStyle name="SAPBEXHLevel3 5 4 2 2" xfId="44449"/>
    <cellStyle name="SAPBEXHLevel3 5 4 3" xfId="22750"/>
    <cellStyle name="SAPBEXHLevel3 5 4 3 2" xfId="43625"/>
    <cellStyle name="SAPBEXHLevel3 5 4 4" xfId="21827"/>
    <cellStyle name="SAPBEXHLevel3 5 4 4 2" xfId="42702"/>
    <cellStyle name="SAPBEXHLevel3 5 4 5" xfId="19063"/>
    <cellStyle name="SAPBEXHLevel3 5 4 5 2" xfId="39939"/>
    <cellStyle name="SAPBEXHLevel3 5 4 6" xfId="31203"/>
    <cellStyle name="SAPBEXHLevel3 5 5" xfId="21543"/>
    <cellStyle name="SAPBEXHLevel3 5 5 2" xfId="42418"/>
    <cellStyle name="SAPBEXHLevel3 5 6" xfId="21060"/>
    <cellStyle name="SAPBEXHLevel3 5 6 2" xfId="41935"/>
    <cellStyle name="SAPBEXHLevel3 5 7" xfId="21443"/>
    <cellStyle name="SAPBEXHLevel3 5 7 2" xfId="42318"/>
    <cellStyle name="SAPBEXHLevel3 5 8" xfId="12305"/>
    <cellStyle name="SAPBEXHLevel3 5 8 2" xfId="33194"/>
    <cellStyle name="SAPBEXHLevel3 5 9" xfId="24434"/>
    <cellStyle name="SAPBEXHLevel3 6" xfId="3830"/>
    <cellStyle name="SAPBEXHLevel3 6 2" xfId="6059"/>
    <cellStyle name="SAPBEXHLevel3 6 2 2" xfId="22418"/>
    <cellStyle name="SAPBEXHLevel3 6 2 2 2" xfId="43293"/>
    <cellStyle name="SAPBEXHLevel3 6 2 3" xfId="21724"/>
    <cellStyle name="SAPBEXHLevel3 6 2 3 2" xfId="42599"/>
    <cellStyle name="SAPBEXHLevel3 6 2 4" xfId="23425"/>
    <cellStyle name="SAPBEXHLevel3 6 2 4 2" xfId="44297"/>
    <cellStyle name="SAPBEXHLevel3 6 2 5" xfId="15068"/>
    <cellStyle name="SAPBEXHLevel3 6 2 5 2" xfId="35944"/>
    <cellStyle name="SAPBEXHLevel3 6 2 6" xfId="27206"/>
    <cellStyle name="SAPBEXHLevel3 6 3" xfId="21804"/>
    <cellStyle name="SAPBEXHLevel3 6 3 2" xfId="42679"/>
    <cellStyle name="SAPBEXHLevel3 6 4" xfId="23296"/>
    <cellStyle name="SAPBEXHLevel3 6 4 2" xfId="44168"/>
    <cellStyle name="SAPBEXHLevel3 6 5" xfId="21047"/>
    <cellStyle name="SAPBEXHLevel3 6 5 2" xfId="41922"/>
    <cellStyle name="SAPBEXHLevel3 6 6" xfId="13250"/>
    <cellStyle name="SAPBEXHLevel3 6 6 2" xfId="34126"/>
    <cellStyle name="SAPBEXHLevel3 6 7" xfId="25388"/>
    <cellStyle name="SAPBEXHLevel3 7" xfId="8402"/>
    <cellStyle name="SAPBEXHLevel3 7 2" xfId="23091"/>
    <cellStyle name="SAPBEXHLevel3 7 2 2" xfId="43964"/>
    <cellStyle name="SAPBEXHLevel3 7 3" xfId="23212"/>
    <cellStyle name="SAPBEXHLevel3 7 3 2" xfId="44085"/>
    <cellStyle name="SAPBEXHLevel3 7 4" xfId="24027"/>
    <cellStyle name="SAPBEXHLevel3 7 4 2" xfId="44899"/>
    <cellStyle name="SAPBEXHLevel3 7 5" xfId="17407"/>
    <cellStyle name="SAPBEXHLevel3 7 5 2" xfId="38283"/>
    <cellStyle name="SAPBEXHLevel3 7 6" xfId="29545"/>
    <cellStyle name="SAPBEXHLevel3 8" xfId="10288"/>
    <cellStyle name="SAPBEXHLevel3 8 2" xfId="23573"/>
    <cellStyle name="SAPBEXHLevel3 8 2 2" xfId="44445"/>
    <cellStyle name="SAPBEXHLevel3 8 3" xfId="21633"/>
    <cellStyle name="SAPBEXHLevel3 8 3 2" xfId="42508"/>
    <cellStyle name="SAPBEXHLevel3 8 4" xfId="21294"/>
    <cellStyle name="SAPBEXHLevel3 8 4 2" xfId="42169"/>
    <cellStyle name="SAPBEXHLevel3 8 5" xfId="19059"/>
    <cellStyle name="SAPBEXHLevel3 8 5 2" xfId="39935"/>
    <cellStyle name="SAPBEXHLevel3 8 6" xfId="31199"/>
    <cellStyle name="SAPBEXHLevel3 9" xfId="20922"/>
    <cellStyle name="SAPBEXHLevel3 9 2" xfId="41797"/>
    <cellStyle name="SAPBEXHLevel3X" xfId="1166"/>
    <cellStyle name="SAPBEXHLevel3X 10" xfId="24081"/>
    <cellStyle name="SAPBEXHLevel3X 10 2" xfId="44953"/>
    <cellStyle name="SAPBEXHLevel3X 11" xfId="23226"/>
    <cellStyle name="SAPBEXHLevel3X 11 2" xfId="44099"/>
    <cellStyle name="SAPBEXHLevel3X 12" xfId="12159"/>
    <cellStyle name="SAPBEXHLevel3X 12 2" xfId="33059"/>
    <cellStyle name="SAPBEXHLevel3X 13" xfId="24141"/>
    <cellStyle name="SAPBEXHLevel3X 13 2" xfId="45011"/>
    <cellStyle name="SAPBEXHLevel3X 14" xfId="24272"/>
    <cellStyle name="SAPBEXHLevel3X 14 2" xfId="45133"/>
    <cellStyle name="SAPBEXHLevel3X 2" xfId="2806"/>
    <cellStyle name="SAPBEXHLevel3X 2 10" xfId="24435"/>
    <cellStyle name="SAPBEXHLevel3X 2 2" xfId="4433"/>
    <cellStyle name="SAPBEXHLevel3X 2 2 2" xfId="6277"/>
    <cellStyle name="SAPBEXHLevel3X 2 2 2 2" xfId="22582"/>
    <cellStyle name="SAPBEXHLevel3X 2 2 2 2 2" xfId="43457"/>
    <cellStyle name="SAPBEXHLevel3X 2 2 2 3" xfId="22315"/>
    <cellStyle name="SAPBEXHLevel3X 2 2 2 3 2" xfId="43190"/>
    <cellStyle name="SAPBEXHLevel3X 2 2 2 4" xfId="22733"/>
    <cellStyle name="SAPBEXHLevel3X 2 2 2 4 2" xfId="43608"/>
    <cellStyle name="SAPBEXHLevel3X 2 2 2 5" xfId="15286"/>
    <cellStyle name="SAPBEXHLevel3X 2 2 2 5 2" xfId="36162"/>
    <cellStyle name="SAPBEXHLevel3X 2 2 2 6" xfId="27424"/>
    <cellStyle name="SAPBEXHLevel3X 2 2 3" xfId="22041"/>
    <cellStyle name="SAPBEXHLevel3X 2 2 3 2" xfId="42916"/>
    <cellStyle name="SAPBEXHLevel3X 2 2 4" xfId="23937"/>
    <cellStyle name="SAPBEXHLevel3X 2 2 4 2" xfId="44809"/>
    <cellStyle name="SAPBEXHLevel3X 2 2 5" xfId="22167"/>
    <cellStyle name="SAPBEXHLevel3X 2 2 5 2" xfId="43042"/>
    <cellStyle name="SAPBEXHLevel3X 2 2 6" xfId="13468"/>
    <cellStyle name="SAPBEXHLevel3X 2 2 6 2" xfId="34344"/>
    <cellStyle name="SAPBEXHLevel3X 2 2 7" xfId="25606"/>
    <cellStyle name="SAPBEXHLevel3X 2 3" xfId="8408"/>
    <cellStyle name="SAPBEXHLevel3X 2 3 2" xfId="23097"/>
    <cellStyle name="SAPBEXHLevel3X 2 3 2 2" xfId="43970"/>
    <cellStyle name="SAPBEXHLevel3X 2 3 3" xfId="22290"/>
    <cellStyle name="SAPBEXHLevel3X 2 3 3 2" xfId="43165"/>
    <cellStyle name="SAPBEXHLevel3X 2 3 4" xfId="20986"/>
    <cellStyle name="SAPBEXHLevel3X 2 3 4 2" xfId="41861"/>
    <cellStyle name="SAPBEXHLevel3X 2 3 5" xfId="17413"/>
    <cellStyle name="SAPBEXHLevel3X 2 3 5 2" xfId="38289"/>
    <cellStyle name="SAPBEXHLevel3X 2 3 6" xfId="29551"/>
    <cellStyle name="SAPBEXHLevel3X 2 4" xfId="10294"/>
    <cellStyle name="SAPBEXHLevel3X 2 4 2" xfId="23579"/>
    <cellStyle name="SAPBEXHLevel3X 2 4 2 2" xfId="44451"/>
    <cellStyle name="SAPBEXHLevel3X 2 4 3" xfId="23180"/>
    <cellStyle name="SAPBEXHLevel3X 2 4 3 2" xfId="44053"/>
    <cellStyle name="SAPBEXHLevel3X 2 4 4" xfId="21604"/>
    <cellStyle name="SAPBEXHLevel3X 2 4 4 2" xfId="42479"/>
    <cellStyle name="SAPBEXHLevel3X 2 4 5" xfId="19065"/>
    <cellStyle name="SAPBEXHLevel3X 2 4 5 2" xfId="39941"/>
    <cellStyle name="SAPBEXHLevel3X 2 4 6" xfId="31205"/>
    <cellStyle name="SAPBEXHLevel3X 2 5" xfId="20925"/>
    <cellStyle name="SAPBEXHLevel3X 2 5 2" xfId="41800"/>
    <cellStyle name="SAPBEXHLevel3X 2 6" xfId="21143"/>
    <cellStyle name="SAPBEXHLevel3X 2 6 2" xfId="42018"/>
    <cellStyle name="SAPBEXHLevel3X 2 7" xfId="23341"/>
    <cellStyle name="SAPBEXHLevel3X 2 7 2" xfId="44213"/>
    <cellStyle name="SAPBEXHLevel3X 2 8" xfId="12160"/>
    <cellStyle name="SAPBEXHLevel3X 2 8 2" xfId="33060"/>
    <cellStyle name="SAPBEXHLevel3X 2 9" xfId="24207"/>
    <cellStyle name="SAPBEXHLevel3X 2 9 2" xfId="45075"/>
    <cellStyle name="SAPBEXHLevel3X 3" xfId="2807"/>
    <cellStyle name="SAPBEXHLevel3X 3 2" xfId="4434"/>
    <cellStyle name="SAPBEXHLevel3X 3 2 2" xfId="6278"/>
    <cellStyle name="SAPBEXHLevel3X 3 2 2 2" xfId="22583"/>
    <cellStyle name="SAPBEXHLevel3X 3 2 2 2 2" xfId="43458"/>
    <cellStyle name="SAPBEXHLevel3X 3 2 2 3" xfId="23295"/>
    <cellStyle name="SAPBEXHLevel3X 3 2 2 3 2" xfId="44167"/>
    <cellStyle name="SAPBEXHLevel3X 3 2 2 4" xfId="21346"/>
    <cellStyle name="SAPBEXHLevel3X 3 2 2 4 2" xfId="42221"/>
    <cellStyle name="SAPBEXHLevel3X 3 2 2 5" xfId="15287"/>
    <cellStyle name="SAPBEXHLevel3X 3 2 2 5 2" xfId="36163"/>
    <cellStyle name="SAPBEXHLevel3X 3 2 2 6" xfId="27425"/>
    <cellStyle name="SAPBEXHLevel3X 3 2 3" xfId="22042"/>
    <cellStyle name="SAPBEXHLevel3X 3 2 3 2" xfId="42917"/>
    <cellStyle name="SAPBEXHLevel3X 3 2 4" xfId="23197"/>
    <cellStyle name="SAPBEXHLevel3X 3 2 4 2" xfId="44070"/>
    <cellStyle name="SAPBEXHLevel3X 3 2 5" xfId="20968"/>
    <cellStyle name="SAPBEXHLevel3X 3 2 5 2" xfId="41843"/>
    <cellStyle name="SAPBEXHLevel3X 3 2 6" xfId="13469"/>
    <cellStyle name="SAPBEXHLevel3X 3 2 6 2" xfId="34345"/>
    <cellStyle name="SAPBEXHLevel3X 3 2 7" xfId="25607"/>
    <cellStyle name="SAPBEXHLevel3X 3 3" xfId="8409"/>
    <cellStyle name="SAPBEXHLevel3X 3 3 2" xfId="23098"/>
    <cellStyle name="SAPBEXHLevel3X 3 3 2 2" xfId="43971"/>
    <cellStyle name="SAPBEXHLevel3X 3 3 3" xfId="20984"/>
    <cellStyle name="SAPBEXHLevel3X 3 3 3 2" xfId="41859"/>
    <cellStyle name="SAPBEXHLevel3X 3 3 4" xfId="21195"/>
    <cellStyle name="SAPBEXHLevel3X 3 3 4 2" xfId="42070"/>
    <cellStyle name="SAPBEXHLevel3X 3 3 5" xfId="17414"/>
    <cellStyle name="SAPBEXHLevel3X 3 3 5 2" xfId="38290"/>
    <cellStyle name="SAPBEXHLevel3X 3 3 6" xfId="29552"/>
    <cellStyle name="SAPBEXHLevel3X 3 4" xfId="10295"/>
    <cellStyle name="SAPBEXHLevel3X 3 4 2" xfId="23580"/>
    <cellStyle name="SAPBEXHLevel3X 3 4 2 2" xfId="44452"/>
    <cellStyle name="SAPBEXHLevel3X 3 4 3" xfId="23318"/>
    <cellStyle name="SAPBEXHLevel3X 3 4 3 2" xfId="44190"/>
    <cellStyle name="SAPBEXHLevel3X 3 4 4" xfId="22172"/>
    <cellStyle name="SAPBEXHLevel3X 3 4 4 2" xfId="43047"/>
    <cellStyle name="SAPBEXHLevel3X 3 4 5" xfId="19066"/>
    <cellStyle name="SAPBEXHLevel3X 3 4 5 2" xfId="39942"/>
    <cellStyle name="SAPBEXHLevel3X 3 4 6" xfId="31206"/>
    <cellStyle name="SAPBEXHLevel3X 3 5" xfId="21544"/>
    <cellStyle name="SAPBEXHLevel3X 3 5 2" xfId="42419"/>
    <cellStyle name="SAPBEXHLevel3X 3 6" xfId="22314"/>
    <cellStyle name="SAPBEXHLevel3X 3 6 2" xfId="43189"/>
    <cellStyle name="SAPBEXHLevel3X 3 7" xfId="23745"/>
    <cellStyle name="SAPBEXHLevel3X 3 7 2" xfId="44617"/>
    <cellStyle name="SAPBEXHLevel3X 3 8" xfId="12306"/>
    <cellStyle name="SAPBEXHLevel3X 3 8 2" xfId="33195"/>
    <cellStyle name="SAPBEXHLevel3X 3 9" xfId="24436"/>
    <cellStyle name="SAPBEXHLevel3X 4" xfId="2808"/>
    <cellStyle name="SAPBEXHLevel3X 4 2" xfId="4435"/>
    <cellStyle name="SAPBEXHLevel3X 4 2 2" xfId="6279"/>
    <cellStyle name="SAPBEXHLevel3X 4 2 2 2" xfId="22584"/>
    <cellStyle name="SAPBEXHLevel3X 4 2 2 2 2" xfId="43459"/>
    <cellStyle name="SAPBEXHLevel3X 4 2 2 3" xfId="24092"/>
    <cellStyle name="SAPBEXHLevel3X 4 2 2 3 2" xfId="44963"/>
    <cellStyle name="SAPBEXHLevel3X 4 2 2 4" xfId="23359"/>
    <cellStyle name="SAPBEXHLevel3X 4 2 2 4 2" xfId="44231"/>
    <cellStyle name="SAPBEXHLevel3X 4 2 2 5" xfId="15288"/>
    <cellStyle name="SAPBEXHLevel3X 4 2 2 5 2" xfId="36164"/>
    <cellStyle name="SAPBEXHLevel3X 4 2 2 6" xfId="27426"/>
    <cellStyle name="SAPBEXHLevel3X 4 2 3" xfId="22043"/>
    <cellStyle name="SAPBEXHLevel3X 4 2 3 2" xfId="42918"/>
    <cellStyle name="SAPBEXHLevel3X 4 2 4" xfId="23746"/>
    <cellStyle name="SAPBEXHLevel3X 4 2 4 2" xfId="44618"/>
    <cellStyle name="SAPBEXHLevel3X 4 2 5" xfId="22232"/>
    <cellStyle name="SAPBEXHLevel3X 4 2 5 2" xfId="43107"/>
    <cellStyle name="SAPBEXHLevel3X 4 2 6" xfId="13470"/>
    <cellStyle name="SAPBEXHLevel3X 4 2 6 2" xfId="34346"/>
    <cellStyle name="SAPBEXHLevel3X 4 2 7" xfId="25608"/>
    <cellStyle name="SAPBEXHLevel3X 4 3" xfId="8410"/>
    <cellStyle name="SAPBEXHLevel3X 4 3 2" xfId="23099"/>
    <cellStyle name="SAPBEXHLevel3X 4 3 2 2" xfId="43972"/>
    <cellStyle name="SAPBEXHLevel3X 4 3 3" xfId="22221"/>
    <cellStyle name="SAPBEXHLevel3X 4 3 3 2" xfId="43096"/>
    <cellStyle name="SAPBEXHLevel3X 4 3 4" xfId="23692"/>
    <cellStyle name="SAPBEXHLevel3X 4 3 4 2" xfId="44564"/>
    <cellStyle name="SAPBEXHLevel3X 4 3 5" xfId="17415"/>
    <cellStyle name="SAPBEXHLevel3X 4 3 5 2" xfId="38291"/>
    <cellStyle name="SAPBEXHLevel3X 4 3 6" xfId="29553"/>
    <cellStyle name="SAPBEXHLevel3X 4 4" xfId="10296"/>
    <cellStyle name="SAPBEXHLevel3X 4 4 2" xfId="23581"/>
    <cellStyle name="SAPBEXHLevel3X 4 4 2 2" xfId="44453"/>
    <cellStyle name="SAPBEXHLevel3X 4 4 3" xfId="21627"/>
    <cellStyle name="SAPBEXHLevel3X 4 4 3 2" xfId="42502"/>
    <cellStyle name="SAPBEXHLevel3X 4 4 4" xfId="21138"/>
    <cellStyle name="SAPBEXHLevel3X 4 4 4 2" xfId="42013"/>
    <cellStyle name="SAPBEXHLevel3X 4 4 5" xfId="19067"/>
    <cellStyle name="SAPBEXHLevel3X 4 4 5 2" xfId="39943"/>
    <cellStyle name="SAPBEXHLevel3X 4 4 6" xfId="31207"/>
    <cellStyle name="SAPBEXHLevel3X 4 5" xfId="21545"/>
    <cellStyle name="SAPBEXHLevel3X 4 5 2" xfId="42420"/>
    <cellStyle name="SAPBEXHLevel3X 4 6" xfId="21605"/>
    <cellStyle name="SAPBEXHLevel3X 4 6 2" xfId="42480"/>
    <cellStyle name="SAPBEXHLevel3X 4 7" xfId="24054"/>
    <cellStyle name="SAPBEXHLevel3X 4 7 2" xfId="44926"/>
    <cellStyle name="SAPBEXHLevel3X 4 8" xfId="12307"/>
    <cellStyle name="SAPBEXHLevel3X 4 8 2" xfId="33196"/>
    <cellStyle name="SAPBEXHLevel3X 4 9" xfId="24437"/>
    <cellStyle name="SAPBEXHLevel3X 5" xfId="2809"/>
    <cellStyle name="SAPBEXHLevel3X 5 2" xfId="4436"/>
    <cellStyle name="SAPBEXHLevel3X 5 2 2" xfId="6280"/>
    <cellStyle name="SAPBEXHLevel3X 5 2 2 2" xfId="22585"/>
    <cellStyle name="SAPBEXHLevel3X 5 2 2 2 2" xfId="43460"/>
    <cellStyle name="SAPBEXHLevel3X 5 2 2 3" xfId="20859"/>
    <cellStyle name="SAPBEXHLevel3X 5 2 2 3 2" xfId="41735"/>
    <cellStyle name="SAPBEXHLevel3X 5 2 2 4" xfId="21665"/>
    <cellStyle name="SAPBEXHLevel3X 5 2 2 4 2" xfId="42540"/>
    <cellStyle name="SAPBEXHLevel3X 5 2 2 5" xfId="15289"/>
    <cellStyle name="SAPBEXHLevel3X 5 2 2 5 2" xfId="36165"/>
    <cellStyle name="SAPBEXHLevel3X 5 2 2 6" xfId="27427"/>
    <cellStyle name="SAPBEXHLevel3X 5 2 3" xfId="22044"/>
    <cellStyle name="SAPBEXHLevel3X 5 2 3 2" xfId="42919"/>
    <cellStyle name="SAPBEXHLevel3X 5 2 4" xfId="23834"/>
    <cellStyle name="SAPBEXHLevel3X 5 2 4 2" xfId="44706"/>
    <cellStyle name="SAPBEXHLevel3X 5 2 5" xfId="24108"/>
    <cellStyle name="SAPBEXHLevel3X 5 2 5 2" xfId="44979"/>
    <cellStyle name="SAPBEXHLevel3X 5 2 6" xfId="13471"/>
    <cellStyle name="SAPBEXHLevel3X 5 2 6 2" xfId="34347"/>
    <cellStyle name="SAPBEXHLevel3X 5 2 7" xfId="25609"/>
    <cellStyle name="SAPBEXHLevel3X 5 3" xfId="8411"/>
    <cellStyle name="SAPBEXHLevel3X 5 3 2" xfId="23100"/>
    <cellStyle name="SAPBEXHLevel3X 5 3 2 2" xfId="43973"/>
    <cellStyle name="SAPBEXHLevel3X 5 3 3" xfId="23242"/>
    <cellStyle name="SAPBEXHLevel3X 5 3 3 2" xfId="44115"/>
    <cellStyle name="SAPBEXHLevel3X 5 3 4" xfId="23344"/>
    <cellStyle name="SAPBEXHLevel3X 5 3 4 2" xfId="44216"/>
    <cellStyle name="SAPBEXHLevel3X 5 3 5" xfId="17416"/>
    <cellStyle name="SAPBEXHLevel3X 5 3 5 2" xfId="38292"/>
    <cellStyle name="SAPBEXHLevel3X 5 3 6" xfId="29554"/>
    <cellStyle name="SAPBEXHLevel3X 5 4" xfId="10297"/>
    <cellStyle name="SAPBEXHLevel3X 5 4 2" xfId="23582"/>
    <cellStyle name="SAPBEXHLevel3X 5 4 2 2" xfId="44454"/>
    <cellStyle name="SAPBEXHLevel3X 5 4 3" xfId="23656"/>
    <cellStyle name="SAPBEXHLevel3X 5 4 3 2" xfId="44528"/>
    <cellStyle name="SAPBEXHLevel3X 5 4 4" xfId="21360"/>
    <cellStyle name="SAPBEXHLevel3X 5 4 4 2" xfId="42235"/>
    <cellStyle name="SAPBEXHLevel3X 5 4 5" xfId="19068"/>
    <cellStyle name="SAPBEXHLevel3X 5 4 5 2" xfId="39944"/>
    <cellStyle name="SAPBEXHLevel3X 5 4 6" xfId="31208"/>
    <cellStyle name="SAPBEXHLevel3X 5 5" xfId="21546"/>
    <cellStyle name="SAPBEXHLevel3X 5 5 2" xfId="42421"/>
    <cellStyle name="SAPBEXHLevel3X 5 6" xfId="21685"/>
    <cellStyle name="SAPBEXHLevel3X 5 6 2" xfId="42560"/>
    <cellStyle name="SAPBEXHLevel3X 5 7" xfId="21214"/>
    <cellStyle name="SAPBEXHLevel3X 5 7 2" xfId="42089"/>
    <cellStyle name="SAPBEXHLevel3X 5 8" xfId="12308"/>
    <cellStyle name="SAPBEXHLevel3X 5 8 2" xfId="33197"/>
    <cellStyle name="SAPBEXHLevel3X 5 9" xfId="24438"/>
    <cellStyle name="SAPBEXHLevel3X 6" xfId="3831"/>
    <cellStyle name="SAPBEXHLevel3X 6 2" xfId="6060"/>
    <cellStyle name="SAPBEXHLevel3X 6 2 2" xfId="22419"/>
    <cellStyle name="SAPBEXHLevel3X 6 2 2 2" xfId="43294"/>
    <cellStyle name="SAPBEXHLevel3X 6 2 3" xfId="22443"/>
    <cellStyle name="SAPBEXHLevel3X 6 2 3 2" xfId="43318"/>
    <cellStyle name="SAPBEXHLevel3X 6 2 4" xfId="21348"/>
    <cellStyle name="SAPBEXHLevel3X 6 2 4 2" xfId="42223"/>
    <cellStyle name="SAPBEXHLevel3X 6 2 5" xfId="15069"/>
    <cellStyle name="SAPBEXHLevel3X 6 2 5 2" xfId="35945"/>
    <cellStyle name="SAPBEXHLevel3X 6 2 6" xfId="27207"/>
    <cellStyle name="SAPBEXHLevel3X 6 3" xfId="21805"/>
    <cellStyle name="SAPBEXHLevel3X 6 3 2" xfId="42680"/>
    <cellStyle name="SAPBEXHLevel3X 6 4" xfId="23216"/>
    <cellStyle name="SAPBEXHLevel3X 6 4 2" xfId="44089"/>
    <cellStyle name="SAPBEXHLevel3X 6 5" xfId="23991"/>
    <cellStyle name="SAPBEXHLevel3X 6 5 2" xfId="44863"/>
    <cellStyle name="SAPBEXHLevel3X 6 6" xfId="13251"/>
    <cellStyle name="SAPBEXHLevel3X 6 6 2" xfId="34127"/>
    <cellStyle name="SAPBEXHLevel3X 6 7" xfId="25389"/>
    <cellStyle name="SAPBEXHLevel3X 7" xfId="8407"/>
    <cellStyle name="SAPBEXHLevel3X 7 2" xfId="23096"/>
    <cellStyle name="SAPBEXHLevel3X 7 2 2" xfId="43969"/>
    <cellStyle name="SAPBEXHLevel3X 7 3" xfId="23348"/>
    <cellStyle name="SAPBEXHLevel3X 7 3 2" xfId="44220"/>
    <cellStyle name="SAPBEXHLevel3X 7 4" xfId="21029"/>
    <cellStyle name="SAPBEXHLevel3X 7 4 2" xfId="41904"/>
    <cellStyle name="SAPBEXHLevel3X 7 5" xfId="17412"/>
    <cellStyle name="SAPBEXHLevel3X 7 5 2" xfId="38288"/>
    <cellStyle name="SAPBEXHLevel3X 7 6" xfId="29550"/>
    <cellStyle name="SAPBEXHLevel3X 8" xfId="10293"/>
    <cellStyle name="SAPBEXHLevel3X 8 2" xfId="23578"/>
    <cellStyle name="SAPBEXHLevel3X 8 2 2" xfId="44450"/>
    <cellStyle name="SAPBEXHLevel3X 8 3" xfId="22860"/>
    <cellStyle name="SAPBEXHLevel3X 8 3 2" xfId="43734"/>
    <cellStyle name="SAPBEXHLevel3X 8 4" xfId="22270"/>
    <cellStyle name="SAPBEXHLevel3X 8 4 2" xfId="43145"/>
    <cellStyle name="SAPBEXHLevel3X 8 5" xfId="19064"/>
    <cellStyle name="SAPBEXHLevel3X 8 5 2" xfId="39940"/>
    <cellStyle name="SAPBEXHLevel3X 8 6" xfId="31204"/>
    <cellStyle name="SAPBEXHLevel3X 9" xfId="20924"/>
    <cellStyle name="SAPBEXHLevel3X 9 2" xfId="41799"/>
    <cellStyle name="SAPBEXinputData" xfId="2810"/>
    <cellStyle name="SAPBEXItemHeader" xfId="2811"/>
    <cellStyle name="SAPBEXItemHeader 10" xfId="22812"/>
    <cellStyle name="SAPBEXItemHeader 10 2" xfId="43687"/>
    <cellStyle name="SAPBEXItemHeader 11" xfId="22183"/>
    <cellStyle name="SAPBEXItemHeader 11 2" xfId="43058"/>
    <cellStyle name="SAPBEXItemHeader 12" xfId="12309"/>
    <cellStyle name="SAPBEXItemHeader 12 2" xfId="33198"/>
    <cellStyle name="SAPBEXItemHeader 13" xfId="24439"/>
    <cellStyle name="SAPBEXItemHeader 2" xfId="2812"/>
    <cellStyle name="SAPBEXItemHeader 2 2" xfId="4438"/>
    <cellStyle name="SAPBEXItemHeader 2 2 2" xfId="6282"/>
    <cellStyle name="SAPBEXItemHeader 2 2 2 2" xfId="22587"/>
    <cellStyle name="SAPBEXItemHeader 2 2 2 2 2" xfId="43462"/>
    <cellStyle name="SAPBEXItemHeader 2 2 2 3" xfId="23310"/>
    <cellStyle name="SAPBEXItemHeader 2 2 2 3 2" xfId="44182"/>
    <cellStyle name="SAPBEXItemHeader 2 2 2 4" xfId="21159"/>
    <cellStyle name="SAPBEXItemHeader 2 2 2 4 2" xfId="42034"/>
    <cellStyle name="SAPBEXItemHeader 2 2 2 5" xfId="15291"/>
    <cellStyle name="SAPBEXItemHeader 2 2 2 5 2" xfId="36167"/>
    <cellStyle name="SAPBEXItemHeader 2 2 2 6" xfId="27429"/>
    <cellStyle name="SAPBEXItemHeader 2 2 3" xfId="22046"/>
    <cellStyle name="SAPBEXItemHeader 2 2 3 2" xfId="42921"/>
    <cellStyle name="SAPBEXItemHeader 2 2 4" xfId="21160"/>
    <cellStyle name="SAPBEXItemHeader 2 2 4 2" xfId="42035"/>
    <cellStyle name="SAPBEXItemHeader 2 2 5" xfId="22902"/>
    <cellStyle name="SAPBEXItemHeader 2 2 5 2" xfId="43776"/>
    <cellStyle name="SAPBEXItemHeader 2 2 6" xfId="13473"/>
    <cellStyle name="SAPBEXItemHeader 2 2 6 2" xfId="34349"/>
    <cellStyle name="SAPBEXItemHeader 2 2 7" xfId="25611"/>
    <cellStyle name="SAPBEXItemHeader 2 3" xfId="8413"/>
    <cellStyle name="SAPBEXItemHeader 2 3 2" xfId="23102"/>
    <cellStyle name="SAPBEXItemHeader 2 3 2 2" xfId="43975"/>
    <cellStyle name="SAPBEXItemHeader 2 3 3" xfId="22779"/>
    <cellStyle name="SAPBEXItemHeader 2 3 3 2" xfId="43654"/>
    <cellStyle name="SAPBEXItemHeader 2 3 4" xfId="22241"/>
    <cellStyle name="SAPBEXItemHeader 2 3 4 2" xfId="43116"/>
    <cellStyle name="SAPBEXItemHeader 2 3 5" xfId="17418"/>
    <cellStyle name="SAPBEXItemHeader 2 3 5 2" xfId="38294"/>
    <cellStyle name="SAPBEXItemHeader 2 3 6" xfId="29556"/>
    <cellStyle name="SAPBEXItemHeader 2 4" xfId="21548"/>
    <cellStyle name="SAPBEXItemHeader 2 4 2" xfId="42423"/>
    <cellStyle name="SAPBEXItemHeader 2 5" xfId="21177"/>
    <cellStyle name="SAPBEXItemHeader 2 5 2" xfId="42052"/>
    <cellStyle name="SAPBEXItemHeader 2 6" xfId="22207"/>
    <cellStyle name="SAPBEXItemHeader 2 6 2" xfId="43082"/>
    <cellStyle name="SAPBEXItemHeader 2 7" xfId="12310"/>
    <cellStyle name="SAPBEXItemHeader 2 7 2" xfId="33199"/>
    <cellStyle name="SAPBEXItemHeader 2 8" xfId="24440"/>
    <cellStyle name="SAPBEXItemHeader 3" xfId="2813"/>
    <cellStyle name="SAPBEXItemHeader 3 2" xfId="4439"/>
    <cellStyle name="SAPBEXItemHeader 3 2 2" xfId="6283"/>
    <cellStyle name="SAPBEXItemHeader 3 2 2 2" xfId="22588"/>
    <cellStyle name="SAPBEXItemHeader 3 2 2 2 2" xfId="43463"/>
    <cellStyle name="SAPBEXItemHeader 3 2 2 3" xfId="24049"/>
    <cellStyle name="SAPBEXItemHeader 3 2 2 3 2" xfId="44921"/>
    <cellStyle name="SAPBEXItemHeader 3 2 2 4" xfId="22827"/>
    <cellStyle name="SAPBEXItemHeader 3 2 2 4 2" xfId="43702"/>
    <cellStyle name="SAPBEXItemHeader 3 2 2 5" xfId="15292"/>
    <cellStyle name="SAPBEXItemHeader 3 2 2 5 2" xfId="36168"/>
    <cellStyle name="SAPBEXItemHeader 3 2 2 6" xfId="27430"/>
    <cellStyle name="SAPBEXItemHeader 3 2 3" xfId="22047"/>
    <cellStyle name="SAPBEXItemHeader 3 2 3 2" xfId="42922"/>
    <cellStyle name="SAPBEXItemHeader 3 2 4" xfId="21278"/>
    <cellStyle name="SAPBEXItemHeader 3 2 4 2" xfId="42153"/>
    <cellStyle name="SAPBEXItemHeader 3 2 5" xfId="22114"/>
    <cellStyle name="SAPBEXItemHeader 3 2 5 2" xfId="42989"/>
    <cellStyle name="SAPBEXItemHeader 3 2 6" xfId="13474"/>
    <cellStyle name="SAPBEXItemHeader 3 2 6 2" xfId="34350"/>
    <cellStyle name="SAPBEXItemHeader 3 2 7" xfId="25612"/>
    <cellStyle name="SAPBEXItemHeader 3 3" xfId="8414"/>
    <cellStyle name="SAPBEXItemHeader 3 3 2" xfId="23103"/>
    <cellStyle name="SAPBEXItemHeader 3 3 2 2" xfId="43976"/>
    <cellStyle name="SAPBEXItemHeader 3 3 3" xfId="21922"/>
    <cellStyle name="SAPBEXItemHeader 3 3 3 2" xfId="42797"/>
    <cellStyle name="SAPBEXItemHeader 3 3 4" xfId="23328"/>
    <cellStyle name="SAPBEXItemHeader 3 3 4 2" xfId="44200"/>
    <cellStyle name="SAPBEXItemHeader 3 3 5" xfId="17419"/>
    <cellStyle name="SAPBEXItemHeader 3 3 5 2" xfId="38295"/>
    <cellStyle name="SAPBEXItemHeader 3 3 6" xfId="29557"/>
    <cellStyle name="SAPBEXItemHeader 3 4" xfId="21549"/>
    <cellStyle name="SAPBEXItemHeader 3 4 2" xfId="42424"/>
    <cellStyle name="SAPBEXItemHeader 3 5" xfId="21300"/>
    <cellStyle name="SAPBEXItemHeader 3 5 2" xfId="42175"/>
    <cellStyle name="SAPBEXItemHeader 3 6" xfId="23798"/>
    <cellStyle name="SAPBEXItemHeader 3 6 2" xfId="44670"/>
    <cellStyle name="SAPBEXItemHeader 3 7" xfId="12311"/>
    <cellStyle name="SAPBEXItemHeader 3 7 2" xfId="33200"/>
    <cellStyle name="SAPBEXItemHeader 3 8" xfId="24441"/>
    <cellStyle name="SAPBEXItemHeader 4" xfId="2814"/>
    <cellStyle name="SAPBEXItemHeader 4 2" xfId="4440"/>
    <cellStyle name="SAPBEXItemHeader 4 2 2" xfId="6284"/>
    <cellStyle name="SAPBEXItemHeader 4 2 2 2" xfId="22589"/>
    <cellStyle name="SAPBEXItemHeader 4 2 2 2 2" xfId="43464"/>
    <cellStyle name="SAPBEXItemHeader 4 2 2 3" xfId="21166"/>
    <cellStyle name="SAPBEXItemHeader 4 2 2 3 2" xfId="42041"/>
    <cellStyle name="SAPBEXItemHeader 4 2 2 4" xfId="22351"/>
    <cellStyle name="SAPBEXItemHeader 4 2 2 4 2" xfId="43226"/>
    <cellStyle name="SAPBEXItemHeader 4 2 2 5" xfId="15293"/>
    <cellStyle name="SAPBEXItemHeader 4 2 2 5 2" xfId="36169"/>
    <cellStyle name="SAPBEXItemHeader 4 2 2 6" xfId="27431"/>
    <cellStyle name="SAPBEXItemHeader 4 2 3" xfId="22048"/>
    <cellStyle name="SAPBEXItemHeader 4 2 3 2" xfId="42923"/>
    <cellStyle name="SAPBEXItemHeader 4 2 4" xfId="21374"/>
    <cellStyle name="SAPBEXItemHeader 4 2 4 2" xfId="42249"/>
    <cellStyle name="SAPBEXItemHeader 4 2 5" xfId="21126"/>
    <cellStyle name="SAPBEXItemHeader 4 2 5 2" xfId="42001"/>
    <cellStyle name="SAPBEXItemHeader 4 2 6" xfId="13475"/>
    <cellStyle name="SAPBEXItemHeader 4 2 6 2" xfId="34351"/>
    <cellStyle name="SAPBEXItemHeader 4 2 7" xfId="25613"/>
    <cellStyle name="SAPBEXItemHeader 4 3" xfId="8415"/>
    <cellStyle name="SAPBEXItemHeader 4 3 2" xfId="23104"/>
    <cellStyle name="SAPBEXItemHeader 4 3 2 2" xfId="43977"/>
    <cellStyle name="SAPBEXItemHeader 4 3 3" xfId="21772"/>
    <cellStyle name="SAPBEXItemHeader 4 3 3 2" xfId="42647"/>
    <cellStyle name="SAPBEXItemHeader 4 3 4" xfId="21139"/>
    <cellStyle name="SAPBEXItemHeader 4 3 4 2" xfId="42014"/>
    <cellStyle name="SAPBEXItemHeader 4 3 5" xfId="17420"/>
    <cellStyle name="SAPBEXItemHeader 4 3 5 2" xfId="38296"/>
    <cellStyle name="SAPBEXItemHeader 4 3 6" xfId="29558"/>
    <cellStyle name="SAPBEXItemHeader 4 4" xfId="21550"/>
    <cellStyle name="SAPBEXItemHeader 4 4 2" xfId="42425"/>
    <cellStyle name="SAPBEXItemHeader 4 5" xfId="21082"/>
    <cellStyle name="SAPBEXItemHeader 4 5 2" xfId="41957"/>
    <cellStyle name="SAPBEXItemHeader 4 6" xfId="23829"/>
    <cellStyle name="SAPBEXItemHeader 4 6 2" xfId="44701"/>
    <cellStyle name="SAPBEXItemHeader 4 7" xfId="12312"/>
    <cellStyle name="SAPBEXItemHeader 4 7 2" xfId="33201"/>
    <cellStyle name="SAPBEXItemHeader 4 8" xfId="24442"/>
    <cellStyle name="SAPBEXItemHeader 5" xfId="2815"/>
    <cellStyle name="SAPBEXItemHeader 5 2" xfId="4441"/>
    <cellStyle name="SAPBEXItemHeader 5 2 2" xfId="6285"/>
    <cellStyle name="SAPBEXItemHeader 5 2 2 2" xfId="22590"/>
    <cellStyle name="SAPBEXItemHeader 5 2 2 2 2" xfId="43465"/>
    <cellStyle name="SAPBEXItemHeader 5 2 2 3" xfId="21008"/>
    <cellStyle name="SAPBEXItemHeader 5 2 2 3 2" xfId="41883"/>
    <cellStyle name="SAPBEXItemHeader 5 2 2 4" xfId="23799"/>
    <cellStyle name="SAPBEXItemHeader 5 2 2 4 2" xfId="44671"/>
    <cellStyle name="SAPBEXItemHeader 5 2 2 5" xfId="15294"/>
    <cellStyle name="SAPBEXItemHeader 5 2 2 5 2" xfId="36170"/>
    <cellStyle name="SAPBEXItemHeader 5 2 2 6" xfId="27432"/>
    <cellStyle name="SAPBEXItemHeader 5 2 3" xfId="22049"/>
    <cellStyle name="SAPBEXItemHeader 5 2 3 2" xfId="42924"/>
    <cellStyle name="SAPBEXItemHeader 5 2 4" xfId="23406"/>
    <cellStyle name="SAPBEXItemHeader 5 2 4 2" xfId="44278"/>
    <cellStyle name="SAPBEXItemHeader 5 2 5" xfId="23251"/>
    <cellStyle name="SAPBEXItemHeader 5 2 5 2" xfId="44124"/>
    <cellStyle name="SAPBEXItemHeader 5 2 6" xfId="13476"/>
    <cellStyle name="SAPBEXItemHeader 5 2 6 2" xfId="34352"/>
    <cellStyle name="SAPBEXItemHeader 5 2 7" xfId="25614"/>
    <cellStyle name="SAPBEXItemHeader 5 3" xfId="8416"/>
    <cellStyle name="SAPBEXItemHeader 5 3 2" xfId="23105"/>
    <cellStyle name="SAPBEXItemHeader 5 3 2 2" xfId="43978"/>
    <cellStyle name="SAPBEXItemHeader 5 3 3" xfId="23370"/>
    <cellStyle name="SAPBEXItemHeader 5 3 3 2" xfId="44242"/>
    <cellStyle name="SAPBEXItemHeader 5 3 4" xfId="21362"/>
    <cellStyle name="SAPBEXItemHeader 5 3 4 2" xfId="42237"/>
    <cellStyle name="SAPBEXItemHeader 5 3 5" xfId="17421"/>
    <cellStyle name="SAPBEXItemHeader 5 3 5 2" xfId="38297"/>
    <cellStyle name="SAPBEXItemHeader 5 3 6" xfId="29559"/>
    <cellStyle name="SAPBEXItemHeader 5 4" xfId="21551"/>
    <cellStyle name="SAPBEXItemHeader 5 4 2" xfId="42426"/>
    <cellStyle name="SAPBEXItemHeader 5 5" xfId="21862"/>
    <cellStyle name="SAPBEXItemHeader 5 5 2" xfId="42737"/>
    <cellStyle name="SAPBEXItemHeader 5 6" xfId="22811"/>
    <cellStyle name="SAPBEXItemHeader 5 6 2" xfId="43686"/>
    <cellStyle name="SAPBEXItemHeader 5 7" xfId="12313"/>
    <cellStyle name="SAPBEXItemHeader 5 7 2" xfId="33202"/>
    <cellStyle name="SAPBEXItemHeader 5 8" xfId="24443"/>
    <cellStyle name="SAPBEXItemHeader 6" xfId="2816"/>
    <cellStyle name="SAPBEXItemHeader 6 2" xfId="4442"/>
    <cellStyle name="SAPBEXItemHeader 6 2 2" xfId="6286"/>
    <cellStyle name="SAPBEXItemHeader 6 2 2 2" xfId="22591"/>
    <cellStyle name="SAPBEXItemHeader 6 2 2 2 2" xfId="43466"/>
    <cellStyle name="SAPBEXItemHeader 6 2 2 3" xfId="21070"/>
    <cellStyle name="SAPBEXItemHeader 6 2 2 3 2" xfId="41945"/>
    <cellStyle name="SAPBEXItemHeader 6 2 2 4" xfId="22283"/>
    <cellStyle name="SAPBEXItemHeader 6 2 2 4 2" xfId="43158"/>
    <cellStyle name="SAPBEXItemHeader 6 2 2 5" xfId="15295"/>
    <cellStyle name="SAPBEXItemHeader 6 2 2 5 2" xfId="36171"/>
    <cellStyle name="SAPBEXItemHeader 6 2 2 6" xfId="27433"/>
    <cellStyle name="SAPBEXItemHeader 6 2 3" xfId="22050"/>
    <cellStyle name="SAPBEXItemHeader 6 2 3 2" xfId="42925"/>
    <cellStyle name="SAPBEXItemHeader 6 2 4" xfId="21637"/>
    <cellStyle name="SAPBEXItemHeader 6 2 4 2" xfId="42512"/>
    <cellStyle name="SAPBEXItemHeader 6 2 5" xfId="21148"/>
    <cellStyle name="SAPBEXItemHeader 6 2 5 2" xfId="42023"/>
    <cellStyle name="SAPBEXItemHeader 6 2 6" xfId="13477"/>
    <cellStyle name="SAPBEXItemHeader 6 2 6 2" xfId="34353"/>
    <cellStyle name="SAPBEXItemHeader 6 2 7" xfId="25615"/>
    <cellStyle name="SAPBEXItemHeader 6 3" xfId="8417"/>
    <cellStyle name="SAPBEXItemHeader 6 3 2" xfId="23106"/>
    <cellStyle name="SAPBEXItemHeader 6 3 2 2" xfId="43979"/>
    <cellStyle name="SAPBEXItemHeader 6 3 3" xfId="21696"/>
    <cellStyle name="SAPBEXItemHeader 6 3 3 2" xfId="42571"/>
    <cellStyle name="SAPBEXItemHeader 6 3 4" xfId="21267"/>
    <cellStyle name="SAPBEXItemHeader 6 3 4 2" xfId="42142"/>
    <cellStyle name="SAPBEXItemHeader 6 3 5" xfId="17422"/>
    <cellStyle name="SAPBEXItemHeader 6 3 5 2" xfId="38298"/>
    <cellStyle name="SAPBEXItemHeader 6 3 6" xfId="29560"/>
    <cellStyle name="SAPBEXItemHeader 6 4" xfId="21552"/>
    <cellStyle name="SAPBEXItemHeader 6 4 2" xfId="42427"/>
    <cellStyle name="SAPBEXItemHeader 6 5" xfId="22633"/>
    <cellStyle name="SAPBEXItemHeader 6 5 2" xfId="43508"/>
    <cellStyle name="SAPBEXItemHeader 6 6" xfId="23436"/>
    <cellStyle name="SAPBEXItemHeader 6 6 2" xfId="44308"/>
    <cellStyle name="SAPBEXItemHeader 6 7" xfId="12314"/>
    <cellStyle name="SAPBEXItemHeader 6 7 2" xfId="33203"/>
    <cellStyle name="SAPBEXItemHeader 6 8" xfId="24444"/>
    <cellStyle name="SAPBEXItemHeader 7" xfId="4437"/>
    <cellStyle name="SAPBEXItemHeader 7 2" xfId="6281"/>
    <cellStyle name="SAPBEXItemHeader 7 2 2" xfId="22586"/>
    <cellStyle name="SAPBEXItemHeader 7 2 2 2" xfId="43461"/>
    <cellStyle name="SAPBEXItemHeader 7 2 3" xfId="23667"/>
    <cellStyle name="SAPBEXItemHeader 7 2 3 2" xfId="44539"/>
    <cellStyle name="SAPBEXItemHeader 7 2 4" xfId="24011"/>
    <cellStyle name="SAPBEXItemHeader 7 2 4 2" xfId="44883"/>
    <cellStyle name="SAPBEXItemHeader 7 2 5" xfId="15290"/>
    <cellStyle name="SAPBEXItemHeader 7 2 5 2" xfId="36166"/>
    <cellStyle name="SAPBEXItemHeader 7 2 6" xfId="27428"/>
    <cellStyle name="SAPBEXItemHeader 7 3" xfId="22045"/>
    <cellStyle name="SAPBEXItemHeader 7 3 2" xfId="42920"/>
    <cellStyle name="SAPBEXItemHeader 7 4" xfId="24058"/>
    <cellStyle name="SAPBEXItemHeader 7 4 2" xfId="44930"/>
    <cellStyle name="SAPBEXItemHeader 7 5" xfId="22784"/>
    <cellStyle name="SAPBEXItemHeader 7 5 2" xfId="43659"/>
    <cellStyle name="SAPBEXItemHeader 7 6" xfId="13472"/>
    <cellStyle name="SAPBEXItemHeader 7 6 2" xfId="34348"/>
    <cellStyle name="SAPBEXItemHeader 7 7" xfId="25610"/>
    <cellStyle name="SAPBEXItemHeader 8" xfId="8412"/>
    <cellStyle name="SAPBEXItemHeader 8 2" xfId="23101"/>
    <cellStyle name="SAPBEXItemHeader 8 2 2" xfId="43974"/>
    <cellStyle name="SAPBEXItemHeader 8 3" xfId="23676"/>
    <cellStyle name="SAPBEXItemHeader 8 3 2" xfId="44548"/>
    <cellStyle name="SAPBEXItemHeader 8 4" xfId="22761"/>
    <cellStyle name="SAPBEXItemHeader 8 4 2" xfId="43636"/>
    <cellStyle name="SAPBEXItemHeader 8 5" xfId="17417"/>
    <cellStyle name="SAPBEXItemHeader 8 5 2" xfId="38293"/>
    <cellStyle name="SAPBEXItemHeader 8 6" xfId="29555"/>
    <cellStyle name="SAPBEXItemHeader 9" xfId="21547"/>
    <cellStyle name="SAPBEXItemHeader 9 2" xfId="42422"/>
    <cellStyle name="SAPBEXresData" xfId="1167"/>
    <cellStyle name="SAPBEXresData 10" xfId="21154"/>
    <cellStyle name="SAPBEXresData 10 2" xfId="42029"/>
    <cellStyle name="SAPBEXresData 11" xfId="23320"/>
    <cellStyle name="SAPBEXresData 11 2" xfId="44192"/>
    <cellStyle name="SAPBEXresData 12" xfId="12161"/>
    <cellStyle name="SAPBEXresData 12 2" xfId="33061"/>
    <cellStyle name="SAPBEXresData 13" xfId="24140"/>
    <cellStyle name="SAPBEXresData 13 2" xfId="45010"/>
    <cellStyle name="SAPBEXresData 14" xfId="24273"/>
    <cellStyle name="SAPBEXresData 14 2" xfId="45134"/>
    <cellStyle name="SAPBEXresData 2" xfId="2817"/>
    <cellStyle name="SAPBEXresData 2 10" xfId="24445"/>
    <cellStyle name="SAPBEXresData 2 2" xfId="4443"/>
    <cellStyle name="SAPBEXresData 2 2 2" xfId="6287"/>
    <cellStyle name="SAPBEXresData 2 2 2 2" xfId="22592"/>
    <cellStyle name="SAPBEXresData 2 2 2 2 2" xfId="43467"/>
    <cellStyle name="SAPBEXresData 2 2 2 3" xfId="23407"/>
    <cellStyle name="SAPBEXresData 2 2 2 3 2" xfId="44279"/>
    <cellStyle name="SAPBEXresData 2 2 2 4" xfId="21049"/>
    <cellStyle name="SAPBEXresData 2 2 2 4 2" xfId="41924"/>
    <cellStyle name="SAPBEXresData 2 2 2 5" xfId="15296"/>
    <cellStyle name="SAPBEXresData 2 2 2 5 2" xfId="36172"/>
    <cellStyle name="SAPBEXresData 2 2 2 6" xfId="27434"/>
    <cellStyle name="SAPBEXresData 2 2 3" xfId="22051"/>
    <cellStyle name="SAPBEXresData 2 2 3 2" xfId="42926"/>
    <cellStyle name="SAPBEXresData 2 2 4" xfId="23866"/>
    <cellStyle name="SAPBEXresData 2 2 4 2" xfId="44738"/>
    <cellStyle name="SAPBEXresData 2 2 5" xfId="21850"/>
    <cellStyle name="SAPBEXresData 2 2 5 2" xfId="42725"/>
    <cellStyle name="SAPBEXresData 2 2 6" xfId="13478"/>
    <cellStyle name="SAPBEXresData 2 2 6 2" xfId="34354"/>
    <cellStyle name="SAPBEXresData 2 2 7" xfId="25616"/>
    <cellStyle name="SAPBEXresData 2 3" xfId="8419"/>
    <cellStyle name="SAPBEXresData 2 3 2" xfId="23108"/>
    <cellStyle name="SAPBEXresData 2 3 2 2" xfId="43981"/>
    <cellStyle name="SAPBEXresData 2 3 3" xfId="21630"/>
    <cellStyle name="SAPBEXresData 2 3 3 2" xfId="42505"/>
    <cellStyle name="SAPBEXresData 2 3 4" xfId="24078"/>
    <cellStyle name="SAPBEXresData 2 3 4 2" xfId="44950"/>
    <cellStyle name="SAPBEXresData 2 3 5" xfId="17424"/>
    <cellStyle name="SAPBEXresData 2 3 5 2" xfId="38300"/>
    <cellStyle name="SAPBEXresData 2 3 6" xfId="29562"/>
    <cellStyle name="SAPBEXresData 2 4" xfId="10299"/>
    <cellStyle name="SAPBEXresData 2 4 2" xfId="23584"/>
    <cellStyle name="SAPBEXresData 2 4 2 2" xfId="44456"/>
    <cellStyle name="SAPBEXresData 2 4 3" xfId="21662"/>
    <cellStyle name="SAPBEXresData 2 4 3 2" xfId="42537"/>
    <cellStyle name="SAPBEXresData 2 4 4" xfId="20856"/>
    <cellStyle name="SAPBEXresData 2 4 4 2" xfId="41732"/>
    <cellStyle name="SAPBEXresData 2 4 5" xfId="19070"/>
    <cellStyle name="SAPBEXresData 2 4 5 2" xfId="39946"/>
    <cellStyle name="SAPBEXresData 2 4 6" xfId="31210"/>
    <cellStyle name="SAPBEXresData 2 5" xfId="20927"/>
    <cellStyle name="SAPBEXresData 2 5 2" xfId="41802"/>
    <cellStyle name="SAPBEXresData 2 6" xfId="23709"/>
    <cellStyle name="SAPBEXresData 2 6 2" xfId="44581"/>
    <cellStyle name="SAPBEXresData 2 7" xfId="21021"/>
    <cellStyle name="SAPBEXresData 2 7 2" xfId="41896"/>
    <cellStyle name="SAPBEXresData 2 8" xfId="12162"/>
    <cellStyle name="SAPBEXresData 2 8 2" xfId="33062"/>
    <cellStyle name="SAPBEXresData 2 9" xfId="24208"/>
    <cellStyle name="SAPBEXresData 2 9 2" xfId="45076"/>
    <cellStyle name="SAPBEXresData 3" xfId="2818"/>
    <cellStyle name="SAPBEXresData 3 2" xfId="4444"/>
    <cellStyle name="SAPBEXresData 3 2 2" xfId="6288"/>
    <cellStyle name="SAPBEXresData 3 2 2 2" xfId="22593"/>
    <cellStyle name="SAPBEXresData 3 2 2 2 2" xfId="43468"/>
    <cellStyle name="SAPBEXresData 3 2 2 3" xfId="23631"/>
    <cellStyle name="SAPBEXresData 3 2 2 3 2" xfId="44503"/>
    <cellStyle name="SAPBEXresData 3 2 2 4" xfId="23311"/>
    <cellStyle name="SAPBEXresData 3 2 2 4 2" xfId="44183"/>
    <cellStyle name="SAPBEXresData 3 2 2 5" xfId="15297"/>
    <cellStyle name="SAPBEXresData 3 2 2 5 2" xfId="36173"/>
    <cellStyle name="SAPBEXresData 3 2 2 6" xfId="27435"/>
    <cellStyle name="SAPBEXresData 3 2 3" xfId="22052"/>
    <cellStyle name="SAPBEXresData 3 2 3 2" xfId="42927"/>
    <cellStyle name="SAPBEXresData 3 2 4" xfId="23156"/>
    <cellStyle name="SAPBEXresData 3 2 4 2" xfId="44029"/>
    <cellStyle name="SAPBEXresData 3 2 5" xfId="21285"/>
    <cellStyle name="SAPBEXresData 3 2 5 2" xfId="42160"/>
    <cellStyle name="SAPBEXresData 3 2 6" xfId="13479"/>
    <cellStyle name="SAPBEXresData 3 2 6 2" xfId="34355"/>
    <cellStyle name="SAPBEXresData 3 2 7" xfId="25617"/>
    <cellStyle name="SAPBEXresData 3 3" xfId="8420"/>
    <cellStyle name="SAPBEXresData 3 3 2" xfId="23109"/>
    <cellStyle name="SAPBEXresData 3 3 2 2" xfId="43982"/>
    <cellStyle name="SAPBEXresData 3 3 3" xfId="21232"/>
    <cellStyle name="SAPBEXresData 3 3 3 2" xfId="42107"/>
    <cellStyle name="SAPBEXresData 3 3 4" xfId="22677"/>
    <cellStyle name="SAPBEXresData 3 3 4 2" xfId="43552"/>
    <cellStyle name="SAPBEXresData 3 3 5" xfId="17425"/>
    <cellStyle name="SAPBEXresData 3 3 5 2" xfId="38301"/>
    <cellStyle name="SAPBEXresData 3 3 6" xfId="29563"/>
    <cellStyle name="SAPBEXresData 3 4" xfId="10300"/>
    <cellStyle name="SAPBEXresData 3 4 2" xfId="23585"/>
    <cellStyle name="SAPBEXresData 3 4 2 2" xfId="44457"/>
    <cellStyle name="SAPBEXresData 3 4 3" xfId="23841"/>
    <cellStyle name="SAPBEXresData 3 4 3 2" xfId="44713"/>
    <cellStyle name="SAPBEXresData 3 4 4" xfId="24080"/>
    <cellStyle name="SAPBEXresData 3 4 4 2" xfId="44952"/>
    <cellStyle name="SAPBEXresData 3 4 5" xfId="19071"/>
    <cellStyle name="SAPBEXresData 3 4 5 2" xfId="39947"/>
    <cellStyle name="SAPBEXresData 3 4 6" xfId="31211"/>
    <cellStyle name="SAPBEXresData 3 5" xfId="21553"/>
    <cellStyle name="SAPBEXresData 3 5 2" xfId="42428"/>
    <cellStyle name="SAPBEXresData 3 6" xfId="23858"/>
    <cellStyle name="SAPBEXresData 3 6 2" xfId="44730"/>
    <cellStyle name="SAPBEXresData 3 7" xfId="21688"/>
    <cellStyle name="SAPBEXresData 3 7 2" xfId="42563"/>
    <cellStyle name="SAPBEXresData 3 8" xfId="12315"/>
    <cellStyle name="SAPBEXresData 3 8 2" xfId="33204"/>
    <cellStyle name="SAPBEXresData 3 9" xfId="24446"/>
    <cellStyle name="SAPBEXresData 4" xfId="2819"/>
    <cellStyle name="SAPBEXresData 4 2" xfId="4445"/>
    <cellStyle name="SAPBEXresData 4 2 2" xfId="6289"/>
    <cellStyle name="SAPBEXresData 4 2 2 2" xfId="22594"/>
    <cellStyle name="SAPBEXresData 4 2 2 2 2" xfId="43469"/>
    <cellStyle name="SAPBEXresData 4 2 2 3" xfId="22914"/>
    <cellStyle name="SAPBEXresData 4 2 2 3 2" xfId="43788"/>
    <cellStyle name="SAPBEXresData 4 2 2 4" xfId="23737"/>
    <cellStyle name="SAPBEXresData 4 2 2 4 2" xfId="44609"/>
    <cellStyle name="SAPBEXresData 4 2 2 5" xfId="15298"/>
    <cellStyle name="SAPBEXresData 4 2 2 5 2" xfId="36174"/>
    <cellStyle name="SAPBEXresData 4 2 2 6" xfId="27436"/>
    <cellStyle name="SAPBEXresData 4 2 3" xfId="22053"/>
    <cellStyle name="SAPBEXresData 4 2 3 2" xfId="42928"/>
    <cellStyle name="SAPBEXresData 4 2 4" xfId="23431"/>
    <cellStyle name="SAPBEXresData 4 2 4 2" xfId="44303"/>
    <cellStyle name="SAPBEXresData 4 2 5" xfId="21343"/>
    <cellStyle name="SAPBEXresData 4 2 5 2" xfId="42218"/>
    <cellStyle name="SAPBEXresData 4 2 6" xfId="13480"/>
    <cellStyle name="SAPBEXresData 4 2 6 2" xfId="34356"/>
    <cellStyle name="SAPBEXresData 4 2 7" xfId="25618"/>
    <cellStyle name="SAPBEXresData 4 3" xfId="8421"/>
    <cellStyle name="SAPBEXresData 4 3 2" xfId="23110"/>
    <cellStyle name="SAPBEXresData 4 3 2 2" xfId="43983"/>
    <cellStyle name="SAPBEXresData 4 3 3" xfId="21776"/>
    <cellStyle name="SAPBEXresData 4 3 3 2" xfId="42651"/>
    <cellStyle name="SAPBEXresData 4 3 4" xfId="23861"/>
    <cellStyle name="SAPBEXresData 4 3 4 2" xfId="44733"/>
    <cellStyle name="SAPBEXresData 4 3 5" xfId="17426"/>
    <cellStyle name="SAPBEXresData 4 3 5 2" xfId="38302"/>
    <cellStyle name="SAPBEXresData 4 3 6" xfId="29564"/>
    <cellStyle name="SAPBEXresData 4 4" xfId="10301"/>
    <cellStyle name="SAPBEXresData 4 4 2" xfId="23586"/>
    <cellStyle name="SAPBEXresData 4 4 2 2" xfId="44458"/>
    <cellStyle name="SAPBEXresData 4 4 3" xfId="21751"/>
    <cellStyle name="SAPBEXresData 4 4 3 2" xfId="42626"/>
    <cellStyle name="SAPBEXresData 4 4 4" xfId="22190"/>
    <cellStyle name="SAPBEXresData 4 4 4 2" xfId="43065"/>
    <cellStyle name="SAPBEXresData 4 4 5" xfId="19072"/>
    <cellStyle name="SAPBEXresData 4 4 5 2" xfId="39948"/>
    <cellStyle name="SAPBEXresData 4 4 6" xfId="31212"/>
    <cellStyle name="SAPBEXresData 4 5" xfId="21554"/>
    <cellStyle name="SAPBEXresData 4 5 2" xfId="42429"/>
    <cellStyle name="SAPBEXresData 4 6" xfId="21735"/>
    <cellStyle name="SAPBEXresData 4 6 2" xfId="42610"/>
    <cellStyle name="SAPBEXresData 4 7" xfId="23416"/>
    <cellStyle name="SAPBEXresData 4 7 2" xfId="44288"/>
    <cellStyle name="SAPBEXresData 4 8" xfId="12316"/>
    <cellStyle name="SAPBEXresData 4 8 2" xfId="33205"/>
    <cellStyle name="SAPBEXresData 4 9" xfId="24447"/>
    <cellStyle name="SAPBEXresData 5" xfId="2820"/>
    <cellStyle name="SAPBEXresData 5 2" xfId="4446"/>
    <cellStyle name="SAPBEXresData 5 2 2" xfId="6290"/>
    <cellStyle name="SAPBEXresData 5 2 2 2" xfId="22595"/>
    <cellStyle name="SAPBEXresData 5 2 2 2 2" xfId="43470"/>
    <cellStyle name="SAPBEXresData 5 2 2 3" xfId="22838"/>
    <cellStyle name="SAPBEXresData 5 2 2 3 2" xfId="43713"/>
    <cellStyle name="SAPBEXresData 5 2 2 4" xfId="21379"/>
    <cellStyle name="SAPBEXresData 5 2 2 4 2" xfId="42254"/>
    <cellStyle name="SAPBEXresData 5 2 2 5" xfId="15299"/>
    <cellStyle name="SAPBEXresData 5 2 2 5 2" xfId="36175"/>
    <cellStyle name="SAPBEXresData 5 2 2 6" xfId="27437"/>
    <cellStyle name="SAPBEXresData 5 2 3" xfId="22054"/>
    <cellStyle name="SAPBEXresData 5 2 3 2" xfId="42929"/>
    <cellStyle name="SAPBEXresData 5 2 4" xfId="21653"/>
    <cellStyle name="SAPBEXresData 5 2 4 2" xfId="42528"/>
    <cellStyle name="SAPBEXresData 5 2 5" xfId="23943"/>
    <cellStyle name="SAPBEXresData 5 2 5 2" xfId="44815"/>
    <cellStyle name="SAPBEXresData 5 2 6" xfId="13481"/>
    <cellStyle name="SAPBEXresData 5 2 6 2" xfId="34357"/>
    <cellStyle name="SAPBEXresData 5 2 7" xfId="25619"/>
    <cellStyle name="SAPBEXresData 5 3" xfId="8422"/>
    <cellStyle name="SAPBEXresData 5 3 2" xfId="23111"/>
    <cellStyle name="SAPBEXresData 5 3 2 2" xfId="43984"/>
    <cellStyle name="SAPBEXresData 5 3 3" xfId="22701"/>
    <cellStyle name="SAPBEXresData 5 3 3 2" xfId="43576"/>
    <cellStyle name="SAPBEXresData 5 3 4" xfId="23951"/>
    <cellStyle name="SAPBEXresData 5 3 4 2" xfId="44823"/>
    <cellStyle name="SAPBEXresData 5 3 5" xfId="17427"/>
    <cellStyle name="SAPBEXresData 5 3 5 2" xfId="38303"/>
    <cellStyle name="SAPBEXresData 5 3 6" xfId="29565"/>
    <cellStyle name="SAPBEXresData 5 4" xfId="10302"/>
    <cellStyle name="SAPBEXresData 5 4 2" xfId="23587"/>
    <cellStyle name="SAPBEXresData 5 4 2 2" xfId="44459"/>
    <cellStyle name="SAPBEXresData 5 4 3" xfId="22380"/>
    <cellStyle name="SAPBEXresData 5 4 3 2" xfId="43255"/>
    <cellStyle name="SAPBEXresData 5 4 4" xfId="22234"/>
    <cellStyle name="SAPBEXresData 5 4 4 2" xfId="43109"/>
    <cellStyle name="SAPBEXresData 5 4 5" xfId="19073"/>
    <cellStyle name="SAPBEXresData 5 4 5 2" xfId="39949"/>
    <cellStyle name="SAPBEXresData 5 4 6" xfId="31213"/>
    <cellStyle name="SAPBEXresData 5 5" xfId="21555"/>
    <cellStyle name="SAPBEXresData 5 5 2" xfId="42430"/>
    <cellStyle name="SAPBEXresData 5 6" xfId="23903"/>
    <cellStyle name="SAPBEXresData 5 6 2" xfId="44775"/>
    <cellStyle name="SAPBEXresData 5 7" xfId="21067"/>
    <cellStyle name="SAPBEXresData 5 7 2" xfId="41942"/>
    <cellStyle name="SAPBEXresData 5 8" xfId="12317"/>
    <cellStyle name="SAPBEXresData 5 8 2" xfId="33206"/>
    <cellStyle name="SAPBEXresData 5 9" xfId="24448"/>
    <cellStyle name="SAPBEXresData 6" xfId="3832"/>
    <cellStyle name="SAPBEXresData 6 2" xfId="6061"/>
    <cellStyle name="SAPBEXresData 6 2 2" xfId="22420"/>
    <cellStyle name="SAPBEXresData 6 2 2 2" xfId="43295"/>
    <cellStyle name="SAPBEXresData 6 2 3" xfId="23777"/>
    <cellStyle name="SAPBEXresData 6 2 3 2" xfId="44649"/>
    <cellStyle name="SAPBEXresData 6 2 4" xfId="23702"/>
    <cellStyle name="SAPBEXresData 6 2 4 2" xfId="44574"/>
    <cellStyle name="SAPBEXresData 6 2 5" xfId="15070"/>
    <cellStyle name="SAPBEXresData 6 2 5 2" xfId="35946"/>
    <cellStyle name="SAPBEXresData 6 2 6" xfId="27208"/>
    <cellStyle name="SAPBEXresData 6 3" xfId="21806"/>
    <cellStyle name="SAPBEXresData 6 3 2" xfId="42681"/>
    <cellStyle name="SAPBEXresData 6 4" xfId="21180"/>
    <cellStyle name="SAPBEXresData 6 4 2" xfId="42055"/>
    <cellStyle name="SAPBEXresData 6 5" xfId="21754"/>
    <cellStyle name="SAPBEXresData 6 5 2" xfId="42629"/>
    <cellStyle name="SAPBEXresData 6 6" xfId="13252"/>
    <cellStyle name="SAPBEXresData 6 6 2" xfId="34128"/>
    <cellStyle name="SAPBEXresData 6 7" xfId="25390"/>
    <cellStyle name="SAPBEXresData 7" xfId="8418"/>
    <cellStyle name="SAPBEXresData 7 2" xfId="23107"/>
    <cellStyle name="SAPBEXresData 7 2 2" xfId="43980"/>
    <cellStyle name="SAPBEXresData 7 3" xfId="22897"/>
    <cellStyle name="SAPBEXresData 7 3 2" xfId="43771"/>
    <cellStyle name="SAPBEXresData 7 4" xfId="20854"/>
    <cellStyle name="SAPBEXresData 7 4 2" xfId="41730"/>
    <cellStyle name="SAPBEXresData 7 5" xfId="17423"/>
    <cellStyle name="SAPBEXresData 7 5 2" xfId="38299"/>
    <cellStyle name="SAPBEXresData 7 6" xfId="29561"/>
    <cellStyle name="SAPBEXresData 8" xfId="10298"/>
    <cellStyle name="SAPBEXresData 8 2" xfId="23583"/>
    <cellStyle name="SAPBEXresData 8 2 2" xfId="44455"/>
    <cellStyle name="SAPBEXresData 8 3" xfId="23803"/>
    <cellStyle name="SAPBEXresData 8 3 2" xfId="44675"/>
    <cellStyle name="SAPBEXresData 8 4" xfId="20999"/>
    <cellStyle name="SAPBEXresData 8 4 2" xfId="41874"/>
    <cellStyle name="SAPBEXresData 8 5" xfId="19069"/>
    <cellStyle name="SAPBEXresData 8 5 2" xfId="39945"/>
    <cellStyle name="SAPBEXresData 8 6" xfId="31209"/>
    <cellStyle name="SAPBEXresData 9" xfId="20926"/>
    <cellStyle name="SAPBEXresData 9 2" xfId="41801"/>
    <cellStyle name="SAPBEXresDataEmph" xfId="1168"/>
    <cellStyle name="SAPBEXresDataEmph 10" xfId="21266"/>
    <cellStyle name="SAPBEXresDataEmph 10 2" xfId="42141"/>
    <cellStyle name="SAPBEXresDataEmph 11" xfId="21704"/>
    <cellStyle name="SAPBEXresDataEmph 11 2" xfId="42579"/>
    <cellStyle name="SAPBEXresDataEmph 12" xfId="12163"/>
    <cellStyle name="SAPBEXresDataEmph 12 2" xfId="33063"/>
    <cellStyle name="SAPBEXresDataEmph 13" xfId="24139"/>
    <cellStyle name="SAPBEXresDataEmph 13 2" xfId="45009"/>
    <cellStyle name="SAPBEXresDataEmph 14" xfId="24274"/>
    <cellStyle name="SAPBEXresDataEmph 14 2" xfId="45135"/>
    <cellStyle name="SAPBEXresDataEmph 2" xfId="2821"/>
    <cellStyle name="SAPBEXresDataEmph 2 10" xfId="24449"/>
    <cellStyle name="SAPBEXresDataEmph 2 2" xfId="4448"/>
    <cellStyle name="SAPBEXresDataEmph 2 2 2" xfId="6291"/>
    <cellStyle name="SAPBEXresDataEmph 2 2 2 2" xfId="22596"/>
    <cellStyle name="SAPBEXresDataEmph 2 2 2 2 2" xfId="43471"/>
    <cellStyle name="SAPBEXresDataEmph 2 2 2 3" xfId="22431"/>
    <cellStyle name="SAPBEXresDataEmph 2 2 2 3 2" xfId="43306"/>
    <cellStyle name="SAPBEXresDataEmph 2 2 2 4" xfId="20990"/>
    <cellStyle name="SAPBEXresDataEmph 2 2 2 4 2" xfId="41865"/>
    <cellStyle name="SAPBEXresDataEmph 2 2 2 5" xfId="15300"/>
    <cellStyle name="SAPBEXresDataEmph 2 2 2 5 2" xfId="36176"/>
    <cellStyle name="SAPBEXresDataEmph 2 2 2 6" xfId="27438"/>
    <cellStyle name="SAPBEXresDataEmph 2 2 3" xfId="22055"/>
    <cellStyle name="SAPBEXresDataEmph 2 2 3 2" xfId="42930"/>
    <cellStyle name="SAPBEXresDataEmph 2 2 4" xfId="21311"/>
    <cellStyle name="SAPBEXresDataEmph 2 2 4 2" xfId="42186"/>
    <cellStyle name="SAPBEXresDataEmph 2 2 5" xfId="22158"/>
    <cellStyle name="SAPBEXresDataEmph 2 2 5 2" xfId="43033"/>
    <cellStyle name="SAPBEXresDataEmph 2 2 6" xfId="13482"/>
    <cellStyle name="SAPBEXresDataEmph 2 2 6 2" xfId="34358"/>
    <cellStyle name="SAPBEXresDataEmph 2 2 7" xfId="25620"/>
    <cellStyle name="SAPBEXresDataEmph 2 3" xfId="8424"/>
    <cellStyle name="SAPBEXresDataEmph 2 3 2" xfId="23113"/>
    <cellStyle name="SAPBEXresDataEmph 2 3 2 2" xfId="43986"/>
    <cellStyle name="SAPBEXresDataEmph 2 3 3" xfId="21920"/>
    <cellStyle name="SAPBEXresDataEmph 2 3 3 2" xfId="42795"/>
    <cellStyle name="SAPBEXresDataEmph 2 3 4" xfId="21839"/>
    <cellStyle name="SAPBEXresDataEmph 2 3 4 2" xfId="42714"/>
    <cellStyle name="SAPBEXresDataEmph 2 3 5" xfId="17429"/>
    <cellStyle name="SAPBEXresDataEmph 2 3 5 2" xfId="38305"/>
    <cellStyle name="SAPBEXresDataEmph 2 3 6" xfId="29567"/>
    <cellStyle name="SAPBEXresDataEmph 2 4" xfId="10304"/>
    <cellStyle name="SAPBEXresDataEmph 2 4 2" xfId="23589"/>
    <cellStyle name="SAPBEXresDataEmph 2 4 2 2" xfId="44461"/>
    <cellStyle name="SAPBEXresDataEmph 2 4 3" xfId="22688"/>
    <cellStyle name="SAPBEXresDataEmph 2 4 3 2" xfId="43563"/>
    <cellStyle name="SAPBEXresDataEmph 2 4 4" xfId="22169"/>
    <cellStyle name="SAPBEXresDataEmph 2 4 4 2" xfId="43044"/>
    <cellStyle name="SAPBEXresDataEmph 2 4 5" xfId="19075"/>
    <cellStyle name="SAPBEXresDataEmph 2 4 5 2" xfId="39951"/>
    <cellStyle name="SAPBEXresDataEmph 2 4 6" xfId="31215"/>
    <cellStyle name="SAPBEXresDataEmph 2 5" xfId="20929"/>
    <cellStyle name="SAPBEXresDataEmph 2 5 2" xfId="41804"/>
    <cellStyle name="SAPBEXresDataEmph 2 6" xfId="22775"/>
    <cellStyle name="SAPBEXresDataEmph 2 6 2" xfId="43650"/>
    <cellStyle name="SAPBEXresDataEmph 2 7" xfId="22338"/>
    <cellStyle name="SAPBEXresDataEmph 2 7 2" xfId="43213"/>
    <cellStyle name="SAPBEXresDataEmph 2 8" xfId="12164"/>
    <cellStyle name="SAPBEXresDataEmph 2 8 2" xfId="33064"/>
    <cellStyle name="SAPBEXresDataEmph 2 9" xfId="24209"/>
    <cellStyle name="SAPBEXresDataEmph 2 9 2" xfId="45077"/>
    <cellStyle name="SAPBEXresDataEmph 3" xfId="2822"/>
    <cellStyle name="SAPBEXresDataEmph 3 2" xfId="4449"/>
    <cellStyle name="SAPBEXresDataEmph 3 2 2" xfId="6292"/>
    <cellStyle name="SAPBEXresDataEmph 3 2 2 2" xfId="22597"/>
    <cellStyle name="SAPBEXresDataEmph 3 2 2 2 2" xfId="43472"/>
    <cellStyle name="SAPBEXresDataEmph 3 2 2 3" xfId="23792"/>
    <cellStyle name="SAPBEXresDataEmph 3 2 2 3 2" xfId="44664"/>
    <cellStyle name="SAPBEXresDataEmph 3 2 2 4" xfId="23199"/>
    <cellStyle name="SAPBEXresDataEmph 3 2 2 4 2" xfId="44072"/>
    <cellStyle name="SAPBEXresDataEmph 3 2 2 5" xfId="15301"/>
    <cellStyle name="SAPBEXresDataEmph 3 2 2 5 2" xfId="36177"/>
    <cellStyle name="SAPBEXresDataEmph 3 2 2 6" xfId="27439"/>
    <cellStyle name="SAPBEXresDataEmph 3 2 3" xfId="22056"/>
    <cellStyle name="SAPBEXresDataEmph 3 2 3 2" xfId="42931"/>
    <cellStyle name="SAPBEXresDataEmph 3 2 4" xfId="21086"/>
    <cellStyle name="SAPBEXresDataEmph 3 2 4 2" xfId="41961"/>
    <cellStyle name="SAPBEXresDataEmph 3 2 5" xfId="22282"/>
    <cellStyle name="SAPBEXresDataEmph 3 2 5 2" xfId="43157"/>
    <cellStyle name="SAPBEXresDataEmph 3 2 6" xfId="13483"/>
    <cellStyle name="SAPBEXresDataEmph 3 2 6 2" xfId="34359"/>
    <cellStyle name="SAPBEXresDataEmph 3 2 7" xfId="25621"/>
    <cellStyle name="SAPBEXresDataEmph 3 3" xfId="8425"/>
    <cellStyle name="SAPBEXresDataEmph 3 3 2" xfId="23114"/>
    <cellStyle name="SAPBEXresDataEmph 3 3 2 2" xfId="43987"/>
    <cellStyle name="SAPBEXresDataEmph 3 3 3" xfId="22223"/>
    <cellStyle name="SAPBEXresDataEmph 3 3 3 2" xfId="43098"/>
    <cellStyle name="SAPBEXresDataEmph 3 3 4" xfId="23154"/>
    <cellStyle name="SAPBEXresDataEmph 3 3 4 2" xfId="44027"/>
    <cellStyle name="SAPBEXresDataEmph 3 3 5" xfId="17430"/>
    <cellStyle name="SAPBEXresDataEmph 3 3 5 2" xfId="38306"/>
    <cellStyle name="SAPBEXresDataEmph 3 3 6" xfId="29568"/>
    <cellStyle name="SAPBEXresDataEmph 3 4" xfId="10305"/>
    <cellStyle name="SAPBEXresDataEmph 3 4 2" xfId="23590"/>
    <cellStyle name="SAPBEXresDataEmph 3 4 2 2" xfId="44462"/>
    <cellStyle name="SAPBEXresDataEmph 3 4 3" xfId="23442"/>
    <cellStyle name="SAPBEXresDataEmph 3 4 3 2" xfId="44314"/>
    <cellStyle name="SAPBEXresDataEmph 3 4 4" xfId="21404"/>
    <cellStyle name="SAPBEXresDataEmph 3 4 4 2" xfId="42279"/>
    <cellStyle name="SAPBEXresDataEmph 3 4 5" xfId="19076"/>
    <cellStyle name="SAPBEXresDataEmph 3 4 5 2" xfId="39952"/>
    <cellStyle name="SAPBEXresDataEmph 3 4 6" xfId="31216"/>
    <cellStyle name="SAPBEXresDataEmph 3 5" xfId="21556"/>
    <cellStyle name="SAPBEXresDataEmph 3 5 2" xfId="42431"/>
    <cellStyle name="SAPBEXresDataEmph 3 6" xfId="24030"/>
    <cellStyle name="SAPBEXresDataEmph 3 6 2" xfId="44902"/>
    <cellStyle name="SAPBEXresDataEmph 3 7" xfId="23358"/>
    <cellStyle name="SAPBEXresDataEmph 3 7 2" xfId="44230"/>
    <cellStyle name="SAPBEXresDataEmph 3 8" xfId="12318"/>
    <cellStyle name="SAPBEXresDataEmph 3 8 2" xfId="33207"/>
    <cellStyle name="SAPBEXresDataEmph 3 9" xfId="24450"/>
    <cellStyle name="SAPBEXresDataEmph 4" xfId="2823"/>
    <cellStyle name="SAPBEXresDataEmph 4 2" xfId="4450"/>
    <cellStyle name="SAPBEXresDataEmph 4 2 2" xfId="6293"/>
    <cellStyle name="SAPBEXresDataEmph 4 2 2 2" xfId="22598"/>
    <cellStyle name="SAPBEXresDataEmph 4 2 2 2 2" xfId="43473"/>
    <cellStyle name="SAPBEXresDataEmph 4 2 2 3" xfId="20952"/>
    <cellStyle name="SAPBEXresDataEmph 4 2 2 3 2" xfId="41827"/>
    <cellStyle name="SAPBEXresDataEmph 4 2 2 4" xfId="22788"/>
    <cellStyle name="SAPBEXresDataEmph 4 2 2 4 2" xfId="43663"/>
    <cellStyle name="SAPBEXresDataEmph 4 2 2 5" xfId="15302"/>
    <cellStyle name="SAPBEXresDataEmph 4 2 2 5 2" xfId="36178"/>
    <cellStyle name="SAPBEXresDataEmph 4 2 2 6" xfId="27440"/>
    <cellStyle name="SAPBEXresDataEmph 4 2 3" xfId="22057"/>
    <cellStyle name="SAPBEXresDataEmph 4 2 3 2" xfId="42932"/>
    <cellStyle name="SAPBEXresDataEmph 4 2 4" xfId="23409"/>
    <cellStyle name="SAPBEXresDataEmph 4 2 4 2" xfId="44281"/>
    <cellStyle name="SAPBEXresDataEmph 4 2 5" xfId="21355"/>
    <cellStyle name="SAPBEXresDataEmph 4 2 5 2" xfId="42230"/>
    <cellStyle name="SAPBEXresDataEmph 4 2 6" xfId="13484"/>
    <cellStyle name="SAPBEXresDataEmph 4 2 6 2" xfId="34360"/>
    <cellStyle name="SAPBEXresDataEmph 4 2 7" xfId="25622"/>
    <cellStyle name="SAPBEXresDataEmph 4 3" xfId="8426"/>
    <cellStyle name="SAPBEXresDataEmph 4 3 2" xfId="23115"/>
    <cellStyle name="SAPBEXresDataEmph 4 3 2 2" xfId="43988"/>
    <cellStyle name="SAPBEXresDataEmph 4 3 3" xfId="23703"/>
    <cellStyle name="SAPBEXresDataEmph 4 3 3 2" xfId="44575"/>
    <cellStyle name="SAPBEXresDataEmph 4 3 4" xfId="22244"/>
    <cellStyle name="SAPBEXresDataEmph 4 3 4 2" xfId="43119"/>
    <cellStyle name="SAPBEXresDataEmph 4 3 5" xfId="17431"/>
    <cellStyle name="SAPBEXresDataEmph 4 3 5 2" xfId="38307"/>
    <cellStyle name="SAPBEXresDataEmph 4 3 6" xfId="29569"/>
    <cellStyle name="SAPBEXresDataEmph 4 4" xfId="10306"/>
    <cellStyle name="SAPBEXresDataEmph 4 4 2" xfId="23591"/>
    <cellStyle name="SAPBEXresDataEmph 4 4 2 2" xfId="44463"/>
    <cellStyle name="SAPBEXresDataEmph 4 4 3" xfId="23660"/>
    <cellStyle name="SAPBEXresDataEmph 4 4 3 2" xfId="44532"/>
    <cellStyle name="SAPBEXresDataEmph 4 4 4" xfId="21028"/>
    <cellStyle name="SAPBEXresDataEmph 4 4 4 2" xfId="41903"/>
    <cellStyle name="SAPBEXresDataEmph 4 4 5" xfId="19077"/>
    <cellStyle name="SAPBEXresDataEmph 4 4 5 2" xfId="39953"/>
    <cellStyle name="SAPBEXresDataEmph 4 4 6" xfId="31217"/>
    <cellStyle name="SAPBEXresDataEmph 4 5" xfId="21557"/>
    <cellStyle name="SAPBEXresDataEmph 4 5 2" xfId="42432"/>
    <cellStyle name="SAPBEXresDataEmph 4 6" xfId="23350"/>
    <cellStyle name="SAPBEXresDataEmph 4 6 2" xfId="44222"/>
    <cellStyle name="SAPBEXresDataEmph 4 7" xfId="21744"/>
    <cellStyle name="SAPBEXresDataEmph 4 7 2" xfId="42619"/>
    <cellStyle name="SAPBEXresDataEmph 4 8" xfId="12319"/>
    <cellStyle name="SAPBEXresDataEmph 4 8 2" xfId="33208"/>
    <cellStyle name="SAPBEXresDataEmph 4 9" xfId="24451"/>
    <cellStyle name="SAPBEXresDataEmph 5" xfId="2824"/>
    <cellStyle name="SAPBEXresDataEmph 5 2" xfId="4451"/>
    <cellStyle name="SAPBEXresDataEmph 5 2 2" xfId="6294"/>
    <cellStyle name="SAPBEXresDataEmph 5 2 2 2" xfId="22599"/>
    <cellStyle name="SAPBEXresDataEmph 5 2 2 2 2" xfId="43474"/>
    <cellStyle name="SAPBEXresDataEmph 5 2 2 3" xfId="21026"/>
    <cellStyle name="SAPBEXresDataEmph 5 2 2 3 2" xfId="41901"/>
    <cellStyle name="SAPBEXresDataEmph 5 2 2 4" xfId="22690"/>
    <cellStyle name="SAPBEXresDataEmph 5 2 2 4 2" xfId="43565"/>
    <cellStyle name="SAPBEXresDataEmph 5 2 2 5" xfId="15303"/>
    <cellStyle name="SAPBEXresDataEmph 5 2 2 5 2" xfId="36179"/>
    <cellStyle name="SAPBEXresDataEmph 5 2 2 6" xfId="27441"/>
    <cellStyle name="SAPBEXresDataEmph 5 2 3" xfId="22058"/>
    <cellStyle name="SAPBEXresDataEmph 5 2 3 2" xfId="42933"/>
    <cellStyle name="SAPBEXresDataEmph 5 2 4" xfId="23331"/>
    <cellStyle name="SAPBEXresDataEmph 5 2 4 2" xfId="44203"/>
    <cellStyle name="SAPBEXresDataEmph 5 2 5" xfId="23878"/>
    <cellStyle name="SAPBEXresDataEmph 5 2 5 2" xfId="44750"/>
    <cellStyle name="SAPBEXresDataEmph 5 2 6" xfId="13485"/>
    <cellStyle name="SAPBEXresDataEmph 5 2 6 2" xfId="34361"/>
    <cellStyle name="SAPBEXresDataEmph 5 2 7" xfId="25623"/>
    <cellStyle name="SAPBEXresDataEmph 5 3" xfId="8427"/>
    <cellStyle name="SAPBEXresDataEmph 5 3 2" xfId="23116"/>
    <cellStyle name="SAPBEXresDataEmph 5 3 2 2" xfId="43989"/>
    <cellStyle name="SAPBEXresDataEmph 5 3 3" xfId="22707"/>
    <cellStyle name="SAPBEXresDataEmph 5 3 3 2" xfId="43582"/>
    <cellStyle name="SAPBEXresDataEmph 5 3 4" xfId="23159"/>
    <cellStyle name="SAPBEXresDataEmph 5 3 4 2" xfId="44032"/>
    <cellStyle name="SAPBEXresDataEmph 5 3 5" xfId="17432"/>
    <cellStyle name="SAPBEXresDataEmph 5 3 5 2" xfId="38308"/>
    <cellStyle name="SAPBEXresDataEmph 5 3 6" xfId="29570"/>
    <cellStyle name="SAPBEXresDataEmph 5 4" xfId="10307"/>
    <cellStyle name="SAPBEXresDataEmph 5 4 2" xfId="23592"/>
    <cellStyle name="SAPBEXresDataEmph 5 4 2 2" xfId="44464"/>
    <cellStyle name="SAPBEXresDataEmph 5 4 3" xfId="23809"/>
    <cellStyle name="SAPBEXresDataEmph 5 4 3 2" xfId="44681"/>
    <cellStyle name="SAPBEXresDataEmph 5 4 4" xfId="22777"/>
    <cellStyle name="SAPBEXresDataEmph 5 4 4 2" xfId="43652"/>
    <cellStyle name="SAPBEXresDataEmph 5 4 5" xfId="19078"/>
    <cellStyle name="SAPBEXresDataEmph 5 4 5 2" xfId="39954"/>
    <cellStyle name="SAPBEXresDataEmph 5 4 6" xfId="31218"/>
    <cellStyle name="SAPBEXresDataEmph 5 5" xfId="21558"/>
    <cellStyle name="SAPBEXresDataEmph 5 5 2" xfId="42433"/>
    <cellStyle name="SAPBEXresDataEmph 5 6" xfId="23992"/>
    <cellStyle name="SAPBEXresDataEmph 5 6 2" xfId="44864"/>
    <cellStyle name="SAPBEXresDataEmph 5 7" xfId="22126"/>
    <cellStyle name="SAPBEXresDataEmph 5 7 2" xfId="43001"/>
    <cellStyle name="SAPBEXresDataEmph 5 8" xfId="12320"/>
    <cellStyle name="SAPBEXresDataEmph 5 8 2" xfId="33209"/>
    <cellStyle name="SAPBEXresDataEmph 5 9" xfId="24452"/>
    <cellStyle name="SAPBEXresDataEmph 6" xfId="3833"/>
    <cellStyle name="SAPBEXresDataEmph 6 2" xfId="6062"/>
    <cellStyle name="SAPBEXresDataEmph 6 2 2" xfId="22421"/>
    <cellStyle name="SAPBEXresDataEmph 6 2 2 2" xfId="43296"/>
    <cellStyle name="SAPBEXresDataEmph 6 2 3" xfId="22330"/>
    <cellStyle name="SAPBEXresDataEmph 6 2 3 2" xfId="43205"/>
    <cellStyle name="SAPBEXresDataEmph 6 2 4" xfId="23198"/>
    <cellStyle name="SAPBEXresDataEmph 6 2 4 2" xfId="44071"/>
    <cellStyle name="SAPBEXresDataEmph 6 2 5" xfId="15071"/>
    <cellStyle name="SAPBEXresDataEmph 6 2 5 2" xfId="35947"/>
    <cellStyle name="SAPBEXresDataEmph 6 2 6" xfId="27209"/>
    <cellStyle name="SAPBEXresDataEmph 6 3" xfId="21807"/>
    <cellStyle name="SAPBEXresDataEmph 6 3 2" xfId="42682"/>
    <cellStyle name="SAPBEXresDataEmph 6 4" xfId="21304"/>
    <cellStyle name="SAPBEXresDataEmph 6 4 2" xfId="42179"/>
    <cellStyle name="SAPBEXresDataEmph 6 5" xfId="22935"/>
    <cellStyle name="SAPBEXresDataEmph 6 5 2" xfId="43809"/>
    <cellStyle name="SAPBEXresDataEmph 6 6" xfId="13253"/>
    <cellStyle name="SAPBEXresDataEmph 6 6 2" xfId="34129"/>
    <cellStyle name="SAPBEXresDataEmph 6 7" xfId="25391"/>
    <cellStyle name="SAPBEXresDataEmph 7" xfId="8423"/>
    <cellStyle name="SAPBEXresDataEmph 7 2" xfId="23112"/>
    <cellStyle name="SAPBEXresDataEmph 7 2 2" xfId="43985"/>
    <cellStyle name="SAPBEXresDataEmph 7 3" xfId="23714"/>
    <cellStyle name="SAPBEXresDataEmph 7 3 2" xfId="44586"/>
    <cellStyle name="SAPBEXresDataEmph 7 4" xfId="24115"/>
    <cellStyle name="SAPBEXresDataEmph 7 4 2" xfId="44986"/>
    <cellStyle name="SAPBEXresDataEmph 7 5" xfId="17428"/>
    <cellStyle name="SAPBEXresDataEmph 7 5 2" xfId="38304"/>
    <cellStyle name="SAPBEXresDataEmph 7 6" xfId="29566"/>
    <cellStyle name="SAPBEXresDataEmph 8" xfId="10303"/>
    <cellStyle name="SAPBEXresDataEmph 8 2" xfId="23588"/>
    <cellStyle name="SAPBEXresDataEmph 8 2 2" xfId="44460"/>
    <cellStyle name="SAPBEXresDataEmph 8 3" xfId="22161"/>
    <cellStyle name="SAPBEXresDataEmph 8 3 2" xfId="43036"/>
    <cellStyle name="SAPBEXresDataEmph 8 4" xfId="23955"/>
    <cellStyle name="SAPBEXresDataEmph 8 4 2" xfId="44827"/>
    <cellStyle name="SAPBEXresDataEmph 8 5" xfId="19074"/>
    <cellStyle name="SAPBEXresDataEmph 8 5 2" xfId="39950"/>
    <cellStyle name="SAPBEXresDataEmph 8 6" xfId="31214"/>
    <cellStyle name="SAPBEXresDataEmph 9" xfId="20928"/>
    <cellStyle name="SAPBEXresDataEmph 9 2" xfId="41803"/>
    <cellStyle name="SAPBEXresItem" xfId="1169"/>
    <cellStyle name="SAPBEXresItem 10" xfId="21057"/>
    <cellStyle name="SAPBEXresItem 10 2" xfId="41932"/>
    <cellStyle name="SAPBEXresItem 11" xfId="21112"/>
    <cellStyle name="SAPBEXresItem 11 2" xfId="41987"/>
    <cellStyle name="SAPBEXresItem 12" xfId="12165"/>
    <cellStyle name="SAPBEXresItem 12 2" xfId="33065"/>
    <cellStyle name="SAPBEXresItem 13" xfId="24138"/>
    <cellStyle name="SAPBEXresItem 13 2" xfId="45008"/>
    <cellStyle name="SAPBEXresItem 14" xfId="24275"/>
    <cellStyle name="SAPBEXresItem 14 2" xfId="45136"/>
    <cellStyle name="SAPBEXresItem 2" xfId="2825"/>
    <cellStyle name="SAPBEXresItem 2 10" xfId="24453"/>
    <cellStyle name="SAPBEXresItem 2 2" xfId="4453"/>
    <cellStyle name="SAPBEXresItem 2 2 2" xfId="6295"/>
    <cellStyle name="SAPBEXresItem 2 2 2 2" xfId="22600"/>
    <cellStyle name="SAPBEXresItem 2 2 2 2 2" xfId="43475"/>
    <cellStyle name="SAPBEXresItem 2 2 2 3" xfId="21399"/>
    <cellStyle name="SAPBEXresItem 2 2 2 3 2" xfId="42274"/>
    <cellStyle name="SAPBEXresItem 2 2 2 4" xfId="22689"/>
    <cellStyle name="SAPBEXresItem 2 2 2 4 2" xfId="43564"/>
    <cellStyle name="SAPBEXresItem 2 2 2 5" xfId="15304"/>
    <cellStyle name="SAPBEXresItem 2 2 2 5 2" xfId="36180"/>
    <cellStyle name="SAPBEXresItem 2 2 2 6" xfId="27442"/>
    <cellStyle name="SAPBEXresItem 2 2 3" xfId="22059"/>
    <cellStyle name="SAPBEXresItem 2 2 3 2" xfId="42934"/>
    <cellStyle name="SAPBEXresItem 2 2 4" xfId="22765"/>
    <cellStyle name="SAPBEXresItem 2 2 4 2" xfId="43640"/>
    <cellStyle name="SAPBEXresItem 2 2 5" xfId="22819"/>
    <cellStyle name="SAPBEXresItem 2 2 5 2" xfId="43694"/>
    <cellStyle name="SAPBEXresItem 2 2 6" xfId="13486"/>
    <cellStyle name="SAPBEXresItem 2 2 6 2" xfId="34362"/>
    <cellStyle name="SAPBEXresItem 2 2 7" xfId="25624"/>
    <cellStyle name="SAPBEXresItem 2 3" xfId="8429"/>
    <cellStyle name="SAPBEXresItem 2 3 2" xfId="23118"/>
    <cellStyle name="SAPBEXresItem 2 3 2 2" xfId="43991"/>
    <cellStyle name="SAPBEXresItem 2 3 3" xfId="21919"/>
    <cellStyle name="SAPBEXresItem 2 3 3 2" xfId="42794"/>
    <cellStyle name="SAPBEXresItem 2 3 4" xfId="21603"/>
    <cellStyle name="SAPBEXresItem 2 3 4 2" xfId="42478"/>
    <cellStyle name="SAPBEXresItem 2 3 5" xfId="17434"/>
    <cellStyle name="SAPBEXresItem 2 3 5 2" xfId="38310"/>
    <cellStyle name="SAPBEXresItem 2 3 6" xfId="29572"/>
    <cellStyle name="SAPBEXresItem 2 4" xfId="10309"/>
    <cellStyle name="SAPBEXresItem 2 4 2" xfId="23594"/>
    <cellStyle name="SAPBEXresItem 2 4 2 2" xfId="44466"/>
    <cellStyle name="SAPBEXresItem 2 4 3" xfId="23689"/>
    <cellStyle name="SAPBEXresItem 2 4 3 2" xfId="44561"/>
    <cellStyle name="SAPBEXresItem 2 4 4" xfId="22892"/>
    <cellStyle name="SAPBEXresItem 2 4 4 2" xfId="43766"/>
    <cellStyle name="SAPBEXresItem 2 4 5" xfId="19080"/>
    <cellStyle name="SAPBEXresItem 2 4 5 2" xfId="39956"/>
    <cellStyle name="SAPBEXresItem 2 4 6" xfId="31220"/>
    <cellStyle name="SAPBEXresItem 2 5" xfId="20931"/>
    <cellStyle name="SAPBEXresItem 2 5 2" xfId="41806"/>
    <cellStyle name="SAPBEXresItem 2 6" xfId="21205"/>
    <cellStyle name="SAPBEXresItem 2 6 2" xfId="42080"/>
    <cellStyle name="SAPBEXresItem 2 7" xfId="23319"/>
    <cellStyle name="SAPBEXresItem 2 7 2" xfId="44191"/>
    <cellStyle name="SAPBEXresItem 2 8" xfId="12166"/>
    <cellStyle name="SAPBEXresItem 2 8 2" xfId="33066"/>
    <cellStyle name="SAPBEXresItem 2 9" xfId="24210"/>
    <cellStyle name="SAPBEXresItem 2 9 2" xfId="45078"/>
    <cellStyle name="SAPBEXresItem 3" xfId="2826"/>
    <cellStyle name="SAPBEXresItem 3 2" xfId="4454"/>
    <cellStyle name="SAPBEXresItem 3 2 2" xfId="6296"/>
    <cellStyle name="SAPBEXresItem 3 2 2 2" xfId="22601"/>
    <cellStyle name="SAPBEXresItem 3 2 2 2 2" xfId="43476"/>
    <cellStyle name="SAPBEXresItem 3 2 2 3" xfId="21760"/>
    <cellStyle name="SAPBEXresItem 3 2 2 3 2" xfId="42635"/>
    <cellStyle name="SAPBEXresItem 3 2 2 4" xfId="22887"/>
    <cellStyle name="SAPBEXresItem 3 2 2 4 2" xfId="43761"/>
    <cellStyle name="SAPBEXresItem 3 2 2 5" xfId="15305"/>
    <cellStyle name="SAPBEXresItem 3 2 2 5 2" xfId="36181"/>
    <cellStyle name="SAPBEXresItem 3 2 2 6" xfId="27443"/>
    <cellStyle name="SAPBEXresItem 3 2 3" xfId="22060"/>
    <cellStyle name="SAPBEXresItem 3 2 3 2" xfId="42935"/>
    <cellStyle name="SAPBEXresItem 3 2 4" xfId="22645"/>
    <cellStyle name="SAPBEXresItem 3 2 4 2" xfId="43520"/>
    <cellStyle name="SAPBEXresItem 3 2 5" xfId="22432"/>
    <cellStyle name="SAPBEXresItem 3 2 5 2" xfId="43307"/>
    <cellStyle name="SAPBEXresItem 3 2 6" xfId="13487"/>
    <cellStyle name="SAPBEXresItem 3 2 6 2" xfId="34363"/>
    <cellStyle name="SAPBEXresItem 3 2 7" xfId="25625"/>
    <cellStyle name="SAPBEXresItem 3 3" xfId="8430"/>
    <cellStyle name="SAPBEXresItem 3 3 2" xfId="23119"/>
    <cellStyle name="SAPBEXresItem 3 3 2 2" xfId="43992"/>
    <cellStyle name="SAPBEXresItem 3 3 3" xfId="21774"/>
    <cellStyle name="SAPBEXresItem 3 3 3 2" xfId="42649"/>
    <cellStyle name="SAPBEXresItem 3 3 4" xfId="23791"/>
    <cellStyle name="SAPBEXresItem 3 3 4 2" xfId="44663"/>
    <cellStyle name="SAPBEXresItem 3 3 5" xfId="17435"/>
    <cellStyle name="SAPBEXresItem 3 3 5 2" xfId="38311"/>
    <cellStyle name="SAPBEXresItem 3 3 6" xfId="29573"/>
    <cellStyle name="SAPBEXresItem 3 4" xfId="10310"/>
    <cellStyle name="SAPBEXresItem 3 4 2" xfId="23595"/>
    <cellStyle name="SAPBEXresItem 3 4 2 2" xfId="44467"/>
    <cellStyle name="SAPBEXresItem 3 4 3" xfId="23849"/>
    <cellStyle name="SAPBEXresItem 3 4 3 2" xfId="44721"/>
    <cellStyle name="SAPBEXresItem 3 4 4" xfId="22237"/>
    <cellStyle name="SAPBEXresItem 3 4 4 2" xfId="43112"/>
    <cellStyle name="SAPBEXresItem 3 4 5" xfId="19081"/>
    <cellStyle name="SAPBEXresItem 3 4 5 2" xfId="39957"/>
    <cellStyle name="SAPBEXresItem 3 4 6" xfId="31221"/>
    <cellStyle name="SAPBEXresItem 3 5" xfId="21559"/>
    <cellStyle name="SAPBEXresItem 3 5 2" xfId="42434"/>
    <cellStyle name="SAPBEXresItem 3 6" xfId="23879"/>
    <cellStyle name="SAPBEXresItem 3 6 2" xfId="44751"/>
    <cellStyle name="SAPBEXresItem 3 7" xfId="23740"/>
    <cellStyle name="SAPBEXresItem 3 7 2" xfId="44612"/>
    <cellStyle name="SAPBEXresItem 3 8" xfId="12321"/>
    <cellStyle name="SAPBEXresItem 3 8 2" xfId="33210"/>
    <cellStyle name="SAPBEXresItem 3 9" xfId="24454"/>
    <cellStyle name="SAPBEXresItem 4" xfId="2827"/>
    <cellStyle name="SAPBEXresItem 4 2" xfId="4455"/>
    <cellStyle name="SAPBEXresItem 4 2 2" xfId="6297"/>
    <cellStyle name="SAPBEXresItem 4 2 2 2" xfId="22602"/>
    <cellStyle name="SAPBEXresItem 4 2 2 2 2" xfId="43477"/>
    <cellStyle name="SAPBEXresItem 4 2 2 3" xfId="23192"/>
    <cellStyle name="SAPBEXresItem 4 2 2 3 2" xfId="44065"/>
    <cellStyle name="SAPBEXresItem 4 2 2 4" xfId="23964"/>
    <cellStyle name="SAPBEXresItem 4 2 2 4 2" xfId="44836"/>
    <cellStyle name="SAPBEXresItem 4 2 2 5" xfId="15306"/>
    <cellStyle name="SAPBEXresItem 4 2 2 5 2" xfId="36182"/>
    <cellStyle name="SAPBEXresItem 4 2 2 6" xfId="27444"/>
    <cellStyle name="SAPBEXresItem 4 2 3" xfId="22061"/>
    <cellStyle name="SAPBEXresItem 4 2 3 2" xfId="42936"/>
    <cellStyle name="SAPBEXresItem 4 2 4" xfId="21694"/>
    <cellStyle name="SAPBEXresItem 4 2 4 2" xfId="42569"/>
    <cellStyle name="SAPBEXresItem 4 2 5" xfId="22334"/>
    <cellStyle name="SAPBEXresItem 4 2 5 2" xfId="43209"/>
    <cellStyle name="SAPBEXresItem 4 2 6" xfId="13488"/>
    <cellStyle name="SAPBEXresItem 4 2 6 2" xfId="34364"/>
    <cellStyle name="SAPBEXresItem 4 2 7" xfId="25626"/>
    <cellStyle name="SAPBEXresItem 4 3" xfId="8431"/>
    <cellStyle name="SAPBEXresItem 4 3 2" xfId="23120"/>
    <cellStyle name="SAPBEXresItem 4 3 2 2" xfId="43993"/>
    <cellStyle name="SAPBEXresItem 4 3 3" xfId="23864"/>
    <cellStyle name="SAPBEXresItem 4 3 3 2" xfId="44736"/>
    <cellStyle name="SAPBEXresItem 4 3 4" xfId="21829"/>
    <cellStyle name="SAPBEXresItem 4 3 4 2" xfId="42704"/>
    <cellStyle name="SAPBEXresItem 4 3 5" xfId="17436"/>
    <cellStyle name="SAPBEXresItem 4 3 5 2" xfId="38312"/>
    <cellStyle name="SAPBEXresItem 4 3 6" xfId="29574"/>
    <cellStyle name="SAPBEXresItem 4 4" xfId="10311"/>
    <cellStyle name="SAPBEXresItem 4 4 2" xfId="23596"/>
    <cellStyle name="SAPBEXresItem 4 4 2 2" xfId="44468"/>
    <cellStyle name="SAPBEXresItem 4 4 3" xfId="21757"/>
    <cellStyle name="SAPBEXresItem 4 4 3 2" xfId="42632"/>
    <cellStyle name="SAPBEXresItem 4 4 4" xfId="21816"/>
    <cellStyle name="SAPBEXresItem 4 4 4 2" xfId="42691"/>
    <cellStyle name="SAPBEXresItem 4 4 5" xfId="19082"/>
    <cellStyle name="SAPBEXresItem 4 4 5 2" xfId="39958"/>
    <cellStyle name="SAPBEXresItem 4 4 6" xfId="31222"/>
    <cellStyle name="SAPBEXresItem 4 5" xfId="21560"/>
    <cellStyle name="SAPBEXresItem 4 5 2" xfId="42435"/>
    <cellStyle name="SAPBEXresItem 4 6" xfId="21328"/>
    <cellStyle name="SAPBEXresItem 4 6 2" xfId="42203"/>
    <cellStyle name="SAPBEXresItem 4 7" xfId="22342"/>
    <cellStyle name="SAPBEXresItem 4 7 2" xfId="43217"/>
    <cellStyle name="SAPBEXresItem 4 8" xfId="12322"/>
    <cellStyle name="SAPBEXresItem 4 8 2" xfId="33211"/>
    <cellStyle name="SAPBEXresItem 4 9" xfId="24455"/>
    <cellStyle name="SAPBEXresItem 5" xfId="2828"/>
    <cellStyle name="SAPBEXresItem 5 2" xfId="4456"/>
    <cellStyle name="SAPBEXresItem 5 2 2" xfId="6298"/>
    <cellStyle name="SAPBEXresItem 5 2 2 2" xfId="22603"/>
    <cellStyle name="SAPBEXresItem 5 2 2 2 2" xfId="43478"/>
    <cellStyle name="SAPBEXresItem 5 2 2 3" xfId="23291"/>
    <cellStyle name="SAPBEXresItem 5 2 2 3 2" xfId="44163"/>
    <cellStyle name="SAPBEXresItem 5 2 2 4" xfId="21257"/>
    <cellStyle name="SAPBEXresItem 5 2 2 4 2" xfId="42132"/>
    <cellStyle name="SAPBEXresItem 5 2 2 5" xfId="15307"/>
    <cellStyle name="SAPBEXresItem 5 2 2 5 2" xfId="36183"/>
    <cellStyle name="SAPBEXresItem 5 2 2 6" xfId="27445"/>
    <cellStyle name="SAPBEXresItem 5 2 3" xfId="22062"/>
    <cellStyle name="SAPBEXresItem 5 2 3 2" xfId="42937"/>
    <cellStyle name="SAPBEXresItem 5 2 4" xfId="22849"/>
    <cellStyle name="SAPBEXresItem 5 2 4 2" xfId="43724"/>
    <cellStyle name="SAPBEXresItem 5 2 5" xfId="21367"/>
    <cellStyle name="SAPBEXresItem 5 2 5 2" xfId="42242"/>
    <cellStyle name="SAPBEXresItem 5 2 6" xfId="13489"/>
    <cellStyle name="SAPBEXresItem 5 2 6 2" xfId="34365"/>
    <cellStyle name="SAPBEXresItem 5 2 7" xfId="25627"/>
    <cellStyle name="SAPBEXresItem 5 3" xfId="8432"/>
    <cellStyle name="SAPBEXresItem 5 3 2" xfId="23121"/>
    <cellStyle name="SAPBEXresItem 5 3 2 2" xfId="43994"/>
    <cellStyle name="SAPBEXresItem 5 3 3" xfId="22332"/>
    <cellStyle name="SAPBEXresItem 5 3 3 2" xfId="43207"/>
    <cellStyle name="SAPBEXresItem 5 3 4" xfId="22093"/>
    <cellStyle name="SAPBEXresItem 5 3 4 2" xfId="42968"/>
    <cellStyle name="SAPBEXresItem 5 3 5" xfId="17437"/>
    <cellStyle name="SAPBEXresItem 5 3 5 2" xfId="38313"/>
    <cellStyle name="SAPBEXresItem 5 3 6" xfId="29575"/>
    <cellStyle name="SAPBEXresItem 5 4" xfId="10312"/>
    <cellStyle name="SAPBEXresItem 5 4 2" xfId="23597"/>
    <cellStyle name="SAPBEXresItem 5 4 2 2" xfId="44469"/>
    <cellStyle name="SAPBEXresItem 5 4 3" xfId="22386"/>
    <cellStyle name="SAPBEXresItem 5 4 3 2" xfId="43261"/>
    <cellStyle name="SAPBEXresItem 5 4 4" xfId="22094"/>
    <cellStyle name="SAPBEXresItem 5 4 4 2" xfId="42969"/>
    <cellStyle name="SAPBEXresItem 5 4 5" xfId="19083"/>
    <cellStyle name="SAPBEXresItem 5 4 5 2" xfId="39959"/>
    <cellStyle name="SAPBEXresItem 5 4 6" xfId="31223"/>
    <cellStyle name="SAPBEXresItem 5 5" xfId="21561"/>
    <cellStyle name="SAPBEXresItem 5 5 2" xfId="42436"/>
    <cellStyle name="SAPBEXresItem 5 6" xfId="21102"/>
    <cellStyle name="SAPBEXresItem 5 6 2" xfId="41977"/>
    <cellStyle name="SAPBEXresItem 5 7" xfId="21433"/>
    <cellStyle name="SAPBEXresItem 5 7 2" xfId="42308"/>
    <cellStyle name="SAPBEXresItem 5 8" xfId="12323"/>
    <cellStyle name="SAPBEXresItem 5 8 2" xfId="33212"/>
    <cellStyle name="SAPBEXresItem 5 9" xfId="24456"/>
    <cellStyle name="SAPBEXresItem 6" xfId="3834"/>
    <cellStyle name="SAPBEXresItem 6 2" xfId="6063"/>
    <cellStyle name="SAPBEXresItem 6 2 2" xfId="22422"/>
    <cellStyle name="SAPBEXresItem 6 2 2 2" xfId="43297"/>
    <cellStyle name="SAPBEXresItem 6 2 3" xfId="22143"/>
    <cellStyle name="SAPBEXresItem 6 2 3 2" xfId="43018"/>
    <cellStyle name="SAPBEXresItem 6 2 4" xfId="22171"/>
    <cellStyle name="SAPBEXresItem 6 2 4 2" xfId="43046"/>
    <cellStyle name="SAPBEXresItem 6 2 5" xfId="15072"/>
    <cellStyle name="SAPBEXresItem 6 2 5 2" xfId="35948"/>
    <cellStyle name="SAPBEXresItem 6 2 6" xfId="27210"/>
    <cellStyle name="SAPBEXresItem 6 3" xfId="21808"/>
    <cellStyle name="SAPBEXresItem 6 3 2" xfId="42683"/>
    <cellStyle name="SAPBEXresItem 6 4" xfId="21084"/>
    <cellStyle name="SAPBEXresItem 6 4 2" xfId="41959"/>
    <cellStyle name="SAPBEXresItem 6 5" xfId="22374"/>
    <cellStyle name="SAPBEXresItem 6 5 2" xfId="43249"/>
    <cellStyle name="SAPBEXresItem 6 6" xfId="13254"/>
    <cellStyle name="SAPBEXresItem 6 6 2" xfId="34130"/>
    <cellStyle name="SAPBEXresItem 6 7" xfId="25392"/>
    <cellStyle name="SAPBEXresItem 7" xfId="8428"/>
    <cellStyle name="SAPBEXresItem 7 2" xfId="23117"/>
    <cellStyle name="SAPBEXresItem 7 2 2" xfId="43990"/>
    <cellStyle name="SAPBEXresItem 7 3" xfId="23219"/>
    <cellStyle name="SAPBEXresItem 7 3 2" xfId="44092"/>
    <cellStyle name="SAPBEXresItem 7 4" xfId="22885"/>
    <cellStyle name="SAPBEXresItem 7 4 2" xfId="43759"/>
    <cellStyle name="SAPBEXresItem 7 5" xfId="17433"/>
    <cellStyle name="SAPBEXresItem 7 5 2" xfId="38309"/>
    <cellStyle name="SAPBEXresItem 7 6" xfId="29571"/>
    <cellStyle name="SAPBEXresItem 8" xfId="10308"/>
    <cellStyle name="SAPBEXresItem 8 2" xfId="23593"/>
    <cellStyle name="SAPBEXresItem 8 2 2" xfId="44465"/>
    <cellStyle name="SAPBEXresItem 8 3" xfId="21670"/>
    <cellStyle name="SAPBEXresItem 8 3 2" xfId="42545"/>
    <cellStyle name="SAPBEXresItem 8 4" xfId="24043"/>
    <cellStyle name="SAPBEXresItem 8 4 2" xfId="44915"/>
    <cellStyle name="SAPBEXresItem 8 5" xfId="19079"/>
    <cellStyle name="SAPBEXresItem 8 5 2" xfId="39955"/>
    <cellStyle name="SAPBEXresItem 8 6" xfId="31219"/>
    <cellStyle name="SAPBEXresItem 9" xfId="20930"/>
    <cellStyle name="SAPBEXresItem 9 2" xfId="41805"/>
    <cellStyle name="SAPBEXresItemX" xfId="1170"/>
    <cellStyle name="SAPBEXresItemX 10" xfId="21137"/>
    <cellStyle name="SAPBEXresItemX 10 2" xfId="42012"/>
    <cellStyle name="SAPBEXresItemX 11" xfId="20998"/>
    <cellStyle name="SAPBEXresItemX 11 2" xfId="41873"/>
    <cellStyle name="SAPBEXresItemX 12" xfId="12167"/>
    <cellStyle name="SAPBEXresItemX 12 2" xfId="33067"/>
    <cellStyle name="SAPBEXresItemX 13" xfId="24137"/>
    <cellStyle name="SAPBEXresItemX 13 2" xfId="45007"/>
    <cellStyle name="SAPBEXresItemX 14" xfId="24276"/>
    <cellStyle name="SAPBEXresItemX 14 2" xfId="45137"/>
    <cellStyle name="SAPBEXresItemX 2" xfId="2829"/>
    <cellStyle name="SAPBEXresItemX 2 10" xfId="24457"/>
    <cellStyle name="SAPBEXresItemX 2 2" xfId="4458"/>
    <cellStyle name="SAPBEXresItemX 2 2 2" xfId="6299"/>
    <cellStyle name="SAPBEXresItemX 2 2 2 2" xfId="22604"/>
    <cellStyle name="SAPBEXresItemX 2 2 2 2 2" xfId="43479"/>
    <cellStyle name="SAPBEXresItemX 2 2 2 3" xfId="22272"/>
    <cellStyle name="SAPBEXresItemX 2 2 2 3 2" xfId="43147"/>
    <cellStyle name="SAPBEXresItemX 2 2 2 4" xfId="21339"/>
    <cellStyle name="SAPBEXresItemX 2 2 2 4 2" xfId="42214"/>
    <cellStyle name="SAPBEXresItemX 2 2 2 5" xfId="15308"/>
    <cellStyle name="SAPBEXresItemX 2 2 2 5 2" xfId="36184"/>
    <cellStyle name="SAPBEXresItemX 2 2 2 6" xfId="27446"/>
    <cellStyle name="SAPBEXresItemX 2 2 3" xfId="22063"/>
    <cellStyle name="SAPBEXresItemX 2 2 3 2" xfId="42938"/>
    <cellStyle name="SAPBEXresItemX 2 2 4" xfId="22854"/>
    <cellStyle name="SAPBEXresItemX 2 2 4 2" xfId="43729"/>
    <cellStyle name="SAPBEXresItemX 2 2 5" xfId="21895"/>
    <cellStyle name="SAPBEXresItemX 2 2 5 2" xfId="42770"/>
    <cellStyle name="SAPBEXresItemX 2 2 6" xfId="13490"/>
    <cellStyle name="SAPBEXresItemX 2 2 6 2" xfId="34366"/>
    <cellStyle name="SAPBEXresItemX 2 2 7" xfId="25628"/>
    <cellStyle name="SAPBEXresItemX 2 3" xfId="8434"/>
    <cellStyle name="SAPBEXresItemX 2 3 2" xfId="23123"/>
    <cellStyle name="SAPBEXresItemX 2 3 2 2" xfId="43996"/>
    <cellStyle name="SAPBEXresItemX 2 3 3" xfId="21918"/>
    <cellStyle name="SAPBEXresItemX 2 3 3 2" xfId="42793"/>
    <cellStyle name="SAPBEXresItemX 2 3 4" xfId="23770"/>
    <cellStyle name="SAPBEXresItemX 2 3 4 2" xfId="44642"/>
    <cellStyle name="SAPBEXresItemX 2 3 5" xfId="17439"/>
    <cellStyle name="SAPBEXresItemX 2 3 5 2" xfId="38315"/>
    <cellStyle name="SAPBEXresItemX 2 3 6" xfId="29577"/>
    <cellStyle name="SAPBEXresItemX 2 4" xfId="10314"/>
    <cellStyle name="SAPBEXresItemX 2 4 2" xfId="23599"/>
    <cellStyle name="SAPBEXresItemX 2 4 2 2" xfId="44471"/>
    <cellStyle name="SAPBEXresItemX 2 4 3" xfId="22295"/>
    <cellStyle name="SAPBEXresItemX 2 4 3 2" xfId="43170"/>
    <cellStyle name="SAPBEXresItemX 2 4 4" xfId="23868"/>
    <cellStyle name="SAPBEXresItemX 2 4 4 2" xfId="44740"/>
    <cellStyle name="SAPBEXresItemX 2 4 5" xfId="19085"/>
    <cellStyle name="SAPBEXresItemX 2 4 5 2" xfId="39961"/>
    <cellStyle name="SAPBEXresItemX 2 4 6" xfId="31225"/>
    <cellStyle name="SAPBEXresItemX 2 5" xfId="20933"/>
    <cellStyle name="SAPBEXresItemX 2 5 2" xfId="41808"/>
    <cellStyle name="SAPBEXresItemX 2 6" xfId="22268"/>
    <cellStyle name="SAPBEXresItemX 2 6 2" xfId="43143"/>
    <cellStyle name="SAPBEXresItemX 2 7" xfId="21354"/>
    <cellStyle name="SAPBEXresItemX 2 7 2" xfId="42229"/>
    <cellStyle name="SAPBEXresItemX 2 8" xfId="12168"/>
    <cellStyle name="SAPBEXresItemX 2 8 2" xfId="33068"/>
    <cellStyle name="SAPBEXresItemX 2 9" xfId="24211"/>
    <cellStyle name="SAPBEXresItemX 2 9 2" xfId="45079"/>
    <cellStyle name="SAPBEXresItemX 3" xfId="2830"/>
    <cellStyle name="SAPBEXresItemX 3 2" xfId="4459"/>
    <cellStyle name="SAPBEXresItemX 3 2 2" xfId="6300"/>
    <cellStyle name="SAPBEXresItemX 3 2 2 2" xfId="22605"/>
    <cellStyle name="SAPBEXresItemX 3 2 2 2 2" xfId="43480"/>
    <cellStyle name="SAPBEXresItemX 3 2 2 3" xfId="22103"/>
    <cellStyle name="SAPBEXresItemX 3 2 2 3 2" xfId="42978"/>
    <cellStyle name="SAPBEXresItemX 3 2 2 4" xfId="21742"/>
    <cellStyle name="SAPBEXresItemX 3 2 2 4 2" xfId="42617"/>
    <cellStyle name="SAPBEXresItemX 3 2 2 5" xfId="15309"/>
    <cellStyle name="SAPBEXresItemX 3 2 2 5 2" xfId="36185"/>
    <cellStyle name="SAPBEXresItemX 3 2 2 6" xfId="27447"/>
    <cellStyle name="SAPBEXresItemX 3 2 3" xfId="22064"/>
    <cellStyle name="SAPBEXresItemX 3 2 3 2" xfId="42939"/>
    <cellStyle name="SAPBEXresItemX 3 2 4" xfId="21336"/>
    <cellStyle name="SAPBEXresItemX 3 2 4 2" xfId="42211"/>
    <cellStyle name="SAPBEXresItemX 3 2 5" xfId="21464"/>
    <cellStyle name="SAPBEXresItemX 3 2 5 2" xfId="42339"/>
    <cellStyle name="SAPBEXresItemX 3 2 6" xfId="13491"/>
    <cellStyle name="SAPBEXresItemX 3 2 6 2" xfId="34367"/>
    <cellStyle name="SAPBEXresItemX 3 2 7" xfId="25629"/>
    <cellStyle name="SAPBEXresItemX 3 3" xfId="8435"/>
    <cellStyle name="SAPBEXresItemX 3 3 2" xfId="23124"/>
    <cellStyle name="SAPBEXresItemX 3 3 2 2" xfId="43997"/>
    <cellStyle name="SAPBEXresItemX 3 3 3" xfId="21881"/>
    <cellStyle name="SAPBEXresItemX 3 3 3 2" xfId="42756"/>
    <cellStyle name="SAPBEXresItemX 3 3 4" xfId="21136"/>
    <cellStyle name="SAPBEXresItemX 3 3 4 2" xfId="42011"/>
    <cellStyle name="SAPBEXresItemX 3 3 5" xfId="17440"/>
    <cellStyle name="SAPBEXresItemX 3 3 5 2" xfId="38316"/>
    <cellStyle name="SAPBEXresItemX 3 3 6" xfId="29578"/>
    <cellStyle name="SAPBEXresItemX 3 4" xfId="10315"/>
    <cellStyle name="SAPBEXresItemX 3 4 2" xfId="23600"/>
    <cellStyle name="SAPBEXresItemX 3 4 2 2" xfId="44472"/>
    <cellStyle name="SAPBEXresItemX 3 4 3" xfId="22692"/>
    <cellStyle name="SAPBEXresItemX 3 4 3 2" xfId="43567"/>
    <cellStyle name="SAPBEXresItemX 3 4 4" xfId="21842"/>
    <cellStyle name="SAPBEXresItemX 3 4 4 2" xfId="42717"/>
    <cellStyle name="SAPBEXresItemX 3 4 5" xfId="19086"/>
    <cellStyle name="SAPBEXresItemX 3 4 5 2" xfId="39962"/>
    <cellStyle name="SAPBEXresItemX 3 4 6" xfId="31226"/>
    <cellStyle name="SAPBEXresItemX 3 5" xfId="21562"/>
    <cellStyle name="SAPBEXresItemX 3 5 2" xfId="42437"/>
    <cellStyle name="SAPBEXresItemX 3 6" xfId="23772"/>
    <cellStyle name="SAPBEXresItemX 3 6 2" xfId="44644"/>
    <cellStyle name="SAPBEXresItemX 3 7" xfId="21169"/>
    <cellStyle name="SAPBEXresItemX 3 7 2" xfId="42044"/>
    <cellStyle name="SAPBEXresItemX 3 8" xfId="12324"/>
    <cellStyle name="SAPBEXresItemX 3 8 2" xfId="33213"/>
    <cellStyle name="SAPBEXresItemX 3 9" xfId="24458"/>
    <cellStyle name="SAPBEXresItemX 4" xfId="2831"/>
    <cellStyle name="SAPBEXresItemX 4 2" xfId="4460"/>
    <cellStyle name="SAPBEXresItemX 4 2 2" xfId="6301"/>
    <cellStyle name="SAPBEXresItemX 4 2 2 2" xfId="22606"/>
    <cellStyle name="SAPBEXresItemX 4 2 2 2 2" xfId="43481"/>
    <cellStyle name="SAPBEXresItemX 4 2 2 3" xfId="23672"/>
    <cellStyle name="SAPBEXresItemX 4 2 2 3 2" xfId="44544"/>
    <cellStyle name="SAPBEXresItemX 4 2 2 4" xfId="24017"/>
    <cellStyle name="SAPBEXresItemX 4 2 2 4 2" xfId="44889"/>
    <cellStyle name="SAPBEXresItemX 4 2 2 5" xfId="15310"/>
    <cellStyle name="SAPBEXresItemX 4 2 2 5 2" xfId="36186"/>
    <cellStyle name="SAPBEXresItemX 4 2 2 6" xfId="27448"/>
    <cellStyle name="SAPBEXresItemX 4 2 3" xfId="22065"/>
    <cellStyle name="SAPBEXresItemX 4 2 3 2" xfId="42940"/>
    <cellStyle name="SAPBEXresItemX 4 2 4" xfId="21421"/>
    <cellStyle name="SAPBEXresItemX 4 2 4 2" xfId="42296"/>
    <cellStyle name="SAPBEXresItemX 4 2 5" xfId="23749"/>
    <cellStyle name="SAPBEXresItemX 4 2 5 2" xfId="44621"/>
    <cellStyle name="SAPBEXresItemX 4 2 6" xfId="13492"/>
    <cellStyle name="SAPBEXresItemX 4 2 6 2" xfId="34368"/>
    <cellStyle name="SAPBEXresItemX 4 2 7" xfId="25630"/>
    <cellStyle name="SAPBEXresItemX 4 3" xfId="8436"/>
    <cellStyle name="SAPBEXresItemX 4 3 2" xfId="23125"/>
    <cellStyle name="SAPBEXresItemX 4 3 2 2" xfId="43998"/>
    <cellStyle name="SAPBEXresItemX 4 3 3" xfId="22098"/>
    <cellStyle name="SAPBEXresItemX 4 3 3 2" xfId="42973"/>
    <cellStyle name="SAPBEXresItemX 4 3 4" xfId="21358"/>
    <cellStyle name="SAPBEXresItemX 4 3 4 2" xfId="42233"/>
    <cellStyle name="SAPBEXresItemX 4 3 5" xfId="17441"/>
    <cellStyle name="SAPBEXresItemX 4 3 5 2" xfId="38317"/>
    <cellStyle name="SAPBEXresItemX 4 3 6" xfId="29579"/>
    <cellStyle name="SAPBEXresItemX 4 4" xfId="10316"/>
    <cellStyle name="SAPBEXresItemX 4 4 2" xfId="23601"/>
    <cellStyle name="SAPBEXresItemX 4 4 2 2" xfId="44473"/>
    <cellStyle name="SAPBEXresItemX 4 4 3" xfId="22782"/>
    <cellStyle name="SAPBEXresItemX 4 4 3 2" xfId="43657"/>
    <cellStyle name="SAPBEXresItemX 4 4 4" xfId="23303"/>
    <cellStyle name="SAPBEXresItemX 4 4 4 2" xfId="44175"/>
    <cellStyle name="SAPBEXresItemX 4 4 5" xfId="19087"/>
    <cellStyle name="SAPBEXresItemX 4 4 5 2" xfId="39963"/>
    <cellStyle name="SAPBEXresItemX 4 4 6" xfId="31227"/>
    <cellStyle name="SAPBEXresItemX 4 5" xfId="21563"/>
    <cellStyle name="SAPBEXresItemX 4 5 2" xfId="42438"/>
    <cellStyle name="SAPBEXresItemX 4 6" xfId="21838"/>
    <cellStyle name="SAPBEXresItemX 4 6 2" xfId="42713"/>
    <cellStyle name="SAPBEXresItemX 4 7" xfId="21352"/>
    <cellStyle name="SAPBEXresItemX 4 7 2" xfId="42227"/>
    <cellStyle name="SAPBEXresItemX 4 8" xfId="12325"/>
    <cellStyle name="SAPBEXresItemX 4 8 2" xfId="33214"/>
    <cellStyle name="SAPBEXresItemX 4 9" xfId="24459"/>
    <cellStyle name="SAPBEXresItemX 5" xfId="2832"/>
    <cellStyle name="SAPBEXresItemX 5 2" xfId="4461"/>
    <cellStyle name="SAPBEXresItemX 5 2 2" xfId="6302"/>
    <cellStyle name="SAPBEXresItemX 5 2 2 2" xfId="22607"/>
    <cellStyle name="SAPBEXresItemX 5 2 2 2 2" xfId="43482"/>
    <cellStyle name="SAPBEXresItemX 5 2 2 3" xfId="22743"/>
    <cellStyle name="SAPBEXresItemX 5 2 2 3 2" xfId="43618"/>
    <cellStyle name="SAPBEXresItemX 5 2 2 4" xfId="21877"/>
    <cellStyle name="SAPBEXresItemX 5 2 2 4 2" xfId="42752"/>
    <cellStyle name="SAPBEXresItemX 5 2 2 5" xfId="15311"/>
    <cellStyle name="SAPBEXresItemX 5 2 2 5 2" xfId="36187"/>
    <cellStyle name="SAPBEXresItemX 5 2 2 6" xfId="27449"/>
    <cellStyle name="SAPBEXresItemX 5 2 3" xfId="22066"/>
    <cellStyle name="SAPBEXresItemX 5 2 3 2" xfId="42941"/>
    <cellStyle name="SAPBEXresItemX 5 2 4" xfId="23693"/>
    <cellStyle name="SAPBEXresItemX 5 2 4 2" xfId="44565"/>
    <cellStyle name="SAPBEXresItemX 5 2 5" xfId="21316"/>
    <cellStyle name="SAPBEXresItemX 5 2 5 2" xfId="42191"/>
    <cellStyle name="SAPBEXresItemX 5 2 6" xfId="13493"/>
    <cellStyle name="SAPBEXresItemX 5 2 6 2" xfId="34369"/>
    <cellStyle name="SAPBEXresItemX 5 2 7" xfId="25631"/>
    <cellStyle name="SAPBEXresItemX 5 3" xfId="8437"/>
    <cellStyle name="SAPBEXresItemX 5 3 2" xfId="23126"/>
    <cellStyle name="SAPBEXresItemX 5 3 2 2" xfId="43999"/>
    <cellStyle name="SAPBEXresItemX 5 3 3" xfId="22806"/>
    <cellStyle name="SAPBEXresItemX 5 3 3 2" xfId="43681"/>
    <cellStyle name="SAPBEXresItemX 5 3 4" xfId="21263"/>
    <cellStyle name="SAPBEXresItemX 5 3 4 2" xfId="42138"/>
    <cellStyle name="SAPBEXresItemX 5 3 5" xfId="17442"/>
    <cellStyle name="SAPBEXresItemX 5 3 5 2" xfId="38318"/>
    <cellStyle name="SAPBEXresItemX 5 3 6" xfId="29580"/>
    <cellStyle name="SAPBEXresItemX 5 4" xfId="10317"/>
    <cellStyle name="SAPBEXresItemX 5 4 2" xfId="23602"/>
    <cellStyle name="SAPBEXresItemX 5 4 2 2" xfId="44474"/>
    <cellStyle name="SAPBEXresItemX 5 4 3" xfId="22900"/>
    <cellStyle name="SAPBEXresItemX 5 4 3 2" xfId="43774"/>
    <cellStyle name="SAPBEXresItemX 5 4 4" xfId="22868"/>
    <cellStyle name="SAPBEXresItemX 5 4 4 2" xfId="43742"/>
    <cellStyle name="SAPBEXresItemX 5 4 5" xfId="19088"/>
    <cellStyle name="SAPBEXresItemX 5 4 5 2" xfId="39964"/>
    <cellStyle name="SAPBEXresItemX 5 4 6" xfId="31228"/>
    <cellStyle name="SAPBEXresItemX 5 5" xfId="21564"/>
    <cellStyle name="SAPBEXresItemX 5 5 2" xfId="42439"/>
    <cellStyle name="SAPBEXresItemX 5 6" xfId="24109"/>
    <cellStyle name="SAPBEXresItemX 5 6 2" xfId="44980"/>
    <cellStyle name="SAPBEXresItemX 5 7" xfId="23845"/>
    <cellStyle name="SAPBEXresItemX 5 7 2" xfId="44717"/>
    <cellStyle name="SAPBEXresItemX 5 8" xfId="12326"/>
    <cellStyle name="SAPBEXresItemX 5 8 2" xfId="33215"/>
    <cellStyle name="SAPBEXresItemX 5 9" xfId="24460"/>
    <cellStyle name="SAPBEXresItemX 6" xfId="3835"/>
    <cellStyle name="SAPBEXresItemX 6 2" xfId="6064"/>
    <cellStyle name="SAPBEXresItemX 6 2 2" xfId="22423"/>
    <cellStyle name="SAPBEXresItemX 6 2 2 2" xfId="43298"/>
    <cellStyle name="SAPBEXresItemX 6 2 3" xfId="23717"/>
    <cellStyle name="SAPBEXresItemX 6 2 3 2" xfId="44589"/>
    <cellStyle name="SAPBEXresItemX 6 2 4" xfId="21303"/>
    <cellStyle name="SAPBEXresItemX 6 2 4 2" xfId="42178"/>
    <cellStyle name="SAPBEXresItemX 6 2 5" xfId="15073"/>
    <cellStyle name="SAPBEXresItemX 6 2 5 2" xfId="35949"/>
    <cellStyle name="SAPBEXresItemX 6 2 6" xfId="27211"/>
    <cellStyle name="SAPBEXresItemX 6 3" xfId="21809"/>
    <cellStyle name="SAPBEXresItemX 6 3 2" xfId="42684"/>
    <cellStyle name="SAPBEXresItemX 6 4" xfId="23188"/>
    <cellStyle name="SAPBEXresItemX 6 4 2" xfId="44061"/>
    <cellStyle name="SAPBEXresItemX 6 5" xfId="22149"/>
    <cellStyle name="SAPBEXresItemX 6 5 2" xfId="43024"/>
    <cellStyle name="SAPBEXresItemX 6 6" xfId="13255"/>
    <cellStyle name="SAPBEXresItemX 6 6 2" xfId="34131"/>
    <cellStyle name="SAPBEXresItemX 6 7" xfId="25393"/>
    <cellStyle name="SAPBEXresItemX 7" xfId="8433"/>
    <cellStyle name="SAPBEXresItemX 7 2" xfId="23122"/>
    <cellStyle name="SAPBEXresItemX 7 2 2" xfId="43995"/>
    <cellStyle name="SAPBEXresItemX 7 3" xfId="23351"/>
    <cellStyle name="SAPBEXresItemX 7 3 2" xfId="44223"/>
    <cellStyle name="SAPBEXresItemX 7 4" xfId="22913"/>
    <cellStyle name="SAPBEXresItemX 7 4 2" xfId="43787"/>
    <cellStyle name="SAPBEXresItemX 7 5" xfId="17438"/>
    <cellStyle name="SAPBEXresItemX 7 5 2" xfId="38314"/>
    <cellStyle name="SAPBEXresItemX 7 6" xfId="29576"/>
    <cellStyle name="SAPBEXresItemX 8" xfId="10313"/>
    <cellStyle name="SAPBEXresItemX 8 2" xfId="23598"/>
    <cellStyle name="SAPBEXresItemX 8 2 2" xfId="44470"/>
    <cellStyle name="SAPBEXresItemX 8 3" xfId="22166"/>
    <cellStyle name="SAPBEXresItemX 8 3 2" xfId="43041"/>
    <cellStyle name="SAPBEXresItemX 8 4" xfId="24119"/>
    <cellStyle name="SAPBEXresItemX 8 4 2" xfId="44990"/>
    <cellStyle name="SAPBEXresItemX 8 5" xfId="19084"/>
    <cellStyle name="SAPBEXresItemX 8 5 2" xfId="39960"/>
    <cellStyle name="SAPBEXresItemX 8 6" xfId="31224"/>
    <cellStyle name="SAPBEXresItemX 9" xfId="20932"/>
    <cellStyle name="SAPBEXresItemX 9 2" xfId="41807"/>
    <cellStyle name="SAPBEXstdData" xfId="1171"/>
    <cellStyle name="SAPBEXstdData 10" xfId="23815"/>
    <cellStyle name="SAPBEXstdData 10 2" xfId="44687"/>
    <cellStyle name="SAPBEXstdData 11" xfId="24088"/>
    <cellStyle name="SAPBEXstdData 11 2" xfId="44960"/>
    <cellStyle name="SAPBEXstdData 12" xfId="12169"/>
    <cellStyle name="SAPBEXstdData 12 2" xfId="33069"/>
    <cellStyle name="SAPBEXstdData 13" xfId="24136"/>
    <cellStyle name="SAPBEXstdData 13 2" xfId="45006"/>
    <cellStyle name="SAPBEXstdData 14" xfId="24277"/>
    <cellStyle name="SAPBEXstdData 14 2" xfId="45138"/>
    <cellStyle name="SAPBEXstdData 2" xfId="2833"/>
    <cellStyle name="SAPBEXstdData 2 10" xfId="24461"/>
    <cellStyle name="SAPBEXstdData 2 2" xfId="4463"/>
    <cellStyle name="SAPBEXstdData 2 2 2" xfId="6303"/>
    <cellStyle name="SAPBEXstdData 2 2 2 2" xfId="22608"/>
    <cellStyle name="SAPBEXstdData 2 2 2 2 2" xfId="43483"/>
    <cellStyle name="SAPBEXstdData 2 2 2 3" xfId="24012"/>
    <cellStyle name="SAPBEXstdData 2 2 2 3 2" xfId="44884"/>
    <cellStyle name="SAPBEXstdData 2 2 2 4" xfId="22789"/>
    <cellStyle name="SAPBEXstdData 2 2 2 4 2" xfId="43664"/>
    <cellStyle name="SAPBEXstdData 2 2 2 5" xfId="15312"/>
    <cellStyle name="SAPBEXstdData 2 2 2 5 2" xfId="36188"/>
    <cellStyle name="SAPBEXstdData 2 2 2 6" xfId="27450"/>
    <cellStyle name="SAPBEXstdData 2 2 3" xfId="22067"/>
    <cellStyle name="SAPBEXstdData 2 2 3 2" xfId="42942"/>
    <cellStyle name="SAPBEXstdData 2 2 4" xfId="23276"/>
    <cellStyle name="SAPBEXstdData 2 2 4 2" xfId="44149"/>
    <cellStyle name="SAPBEXstdData 2 2 5" xfId="21602"/>
    <cellStyle name="SAPBEXstdData 2 2 5 2" xfId="42477"/>
    <cellStyle name="SAPBEXstdData 2 2 6" xfId="13494"/>
    <cellStyle name="SAPBEXstdData 2 2 6 2" xfId="34370"/>
    <cellStyle name="SAPBEXstdData 2 2 7" xfId="25632"/>
    <cellStyle name="SAPBEXstdData 2 3" xfId="8439"/>
    <cellStyle name="SAPBEXstdData 2 3 2" xfId="23128"/>
    <cellStyle name="SAPBEXstdData 2 3 2 2" xfId="44001"/>
    <cellStyle name="SAPBEXstdData 2 3 3" xfId="21231"/>
    <cellStyle name="SAPBEXstdData 2 3 3 2" xfId="42106"/>
    <cellStyle name="SAPBEXstdData 2 3 4" xfId="22729"/>
    <cellStyle name="SAPBEXstdData 2 3 4 2" xfId="43604"/>
    <cellStyle name="SAPBEXstdData 2 3 5" xfId="17444"/>
    <cellStyle name="SAPBEXstdData 2 3 5 2" xfId="38320"/>
    <cellStyle name="SAPBEXstdData 2 3 6" xfId="29582"/>
    <cellStyle name="SAPBEXstdData 2 4" xfId="10319"/>
    <cellStyle name="SAPBEXstdData 2 4 2" xfId="23604"/>
    <cellStyle name="SAPBEXstdData 2 4 2 2" xfId="44476"/>
    <cellStyle name="SAPBEXstdData 2 4 3" xfId="23355"/>
    <cellStyle name="SAPBEXstdData 2 4 3 2" xfId="44227"/>
    <cellStyle name="SAPBEXstdData 2 4 4" xfId="21318"/>
    <cellStyle name="SAPBEXstdData 2 4 4 2" xfId="42193"/>
    <cellStyle name="SAPBEXstdData 2 4 5" xfId="19090"/>
    <cellStyle name="SAPBEXstdData 2 4 5 2" xfId="39966"/>
    <cellStyle name="SAPBEXstdData 2 4 6" xfId="31230"/>
    <cellStyle name="SAPBEXstdData 2 5" xfId="20935"/>
    <cellStyle name="SAPBEXstdData 2 5 2" xfId="41810"/>
    <cellStyle name="SAPBEXstdData 2 6" xfId="23945"/>
    <cellStyle name="SAPBEXstdData 2 6 2" xfId="44817"/>
    <cellStyle name="SAPBEXstdData 2 7" xfId="22752"/>
    <cellStyle name="SAPBEXstdData 2 7 2" xfId="43627"/>
    <cellStyle name="SAPBEXstdData 2 8" xfId="12170"/>
    <cellStyle name="SAPBEXstdData 2 8 2" xfId="33070"/>
    <cellStyle name="SAPBEXstdData 2 9" xfId="24212"/>
    <cellStyle name="SAPBEXstdData 2 9 2" xfId="45080"/>
    <cellStyle name="SAPBEXstdData 3" xfId="2834"/>
    <cellStyle name="SAPBEXstdData 3 2" xfId="4464"/>
    <cellStyle name="SAPBEXstdData 3 2 2" xfId="6304"/>
    <cellStyle name="SAPBEXstdData 3 2 2 2" xfId="22609"/>
    <cellStyle name="SAPBEXstdData 3 2 2 2 2" xfId="43484"/>
    <cellStyle name="SAPBEXstdData 3 2 2 3" xfId="22744"/>
    <cellStyle name="SAPBEXstdData 3 2 2 3 2" xfId="43619"/>
    <cellStyle name="SAPBEXstdData 3 2 2 4" xfId="21878"/>
    <cellStyle name="SAPBEXstdData 3 2 2 4 2" xfId="42753"/>
    <cellStyle name="SAPBEXstdData 3 2 2 5" xfId="15313"/>
    <cellStyle name="SAPBEXstdData 3 2 2 5 2" xfId="36189"/>
    <cellStyle name="SAPBEXstdData 3 2 2 6" xfId="27451"/>
    <cellStyle name="SAPBEXstdData 3 2 3" xfId="22068"/>
    <cellStyle name="SAPBEXstdData 3 2 3 2" xfId="42943"/>
    <cellStyle name="SAPBEXstdData 3 2 4" xfId="24100"/>
    <cellStyle name="SAPBEXstdData 3 2 4 2" xfId="44971"/>
    <cellStyle name="SAPBEXstdData 3 2 5" xfId="21758"/>
    <cellStyle name="SAPBEXstdData 3 2 5 2" xfId="42633"/>
    <cellStyle name="SAPBEXstdData 3 2 6" xfId="13495"/>
    <cellStyle name="SAPBEXstdData 3 2 6 2" xfId="34371"/>
    <cellStyle name="SAPBEXstdData 3 2 7" xfId="25633"/>
    <cellStyle name="SAPBEXstdData 3 3" xfId="8440"/>
    <cellStyle name="SAPBEXstdData 3 3 2" xfId="23129"/>
    <cellStyle name="SAPBEXstdData 3 3 2 2" xfId="44002"/>
    <cellStyle name="SAPBEXstdData 3 3 3" xfId="22225"/>
    <cellStyle name="SAPBEXstdData 3 3 3 2" xfId="43100"/>
    <cellStyle name="SAPBEXstdData 3 3 4" xfId="23663"/>
    <cellStyle name="SAPBEXstdData 3 3 4 2" xfId="44535"/>
    <cellStyle name="SAPBEXstdData 3 3 5" xfId="17445"/>
    <cellStyle name="SAPBEXstdData 3 3 5 2" xfId="38321"/>
    <cellStyle name="SAPBEXstdData 3 3 6" xfId="29583"/>
    <cellStyle name="SAPBEXstdData 3 4" xfId="10320"/>
    <cellStyle name="SAPBEXstdData 3 4 2" xfId="23605"/>
    <cellStyle name="SAPBEXstdData 3 4 2 2" xfId="44477"/>
    <cellStyle name="SAPBEXstdData 3 4 3" xfId="23684"/>
    <cellStyle name="SAPBEXstdData 3 4 3 2" xfId="44556"/>
    <cellStyle name="SAPBEXstdData 3 4 4" xfId="22339"/>
    <cellStyle name="SAPBEXstdData 3 4 4 2" xfId="43214"/>
    <cellStyle name="SAPBEXstdData 3 4 5" xfId="19091"/>
    <cellStyle name="SAPBEXstdData 3 4 5 2" xfId="39967"/>
    <cellStyle name="SAPBEXstdData 3 4 6" xfId="31231"/>
    <cellStyle name="SAPBEXstdData 3 5" xfId="21565"/>
    <cellStyle name="SAPBEXstdData 3 5 2" xfId="42440"/>
    <cellStyle name="SAPBEXstdData 3 6" xfId="22735"/>
    <cellStyle name="SAPBEXstdData 3 6 2" xfId="43610"/>
    <cellStyle name="SAPBEXstdData 3 7" xfId="21587"/>
    <cellStyle name="SAPBEXstdData 3 7 2" xfId="42462"/>
    <cellStyle name="SAPBEXstdData 3 8" xfId="12327"/>
    <cellStyle name="SAPBEXstdData 3 8 2" xfId="33216"/>
    <cellStyle name="SAPBEXstdData 3 9" xfId="24462"/>
    <cellStyle name="SAPBEXstdData 4" xfId="2835"/>
    <cellStyle name="SAPBEXstdData 4 2" xfId="4465"/>
    <cellStyle name="SAPBEXstdData 4 2 2" xfId="6305"/>
    <cellStyle name="SAPBEXstdData 4 2 2 2" xfId="22610"/>
    <cellStyle name="SAPBEXstdData 4 2 2 2 2" xfId="43485"/>
    <cellStyle name="SAPBEXstdData 4 2 2 3" xfId="23970"/>
    <cellStyle name="SAPBEXstdData 4 2 2 3 2" xfId="44842"/>
    <cellStyle name="SAPBEXstdData 4 2 2 4" xfId="23225"/>
    <cellStyle name="SAPBEXstdData 4 2 2 4 2" xfId="44098"/>
    <cellStyle name="SAPBEXstdData 4 2 2 5" xfId="15314"/>
    <cellStyle name="SAPBEXstdData 4 2 2 5 2" xfId="36190"/>
    <cellStyle name="SAPBEXstdData 4 2 2 6" xfId="27452"/>
    <cellStyle name="SAPBEXstdData 4 2 3" xfId="22069"/>
    <cellStyle name="SAPBEXstdData 4 2 3 2" xfId="42944"/>
    <cellStyle name="SAPBEXstdData 4 2 4" xfId="23936"/>
    <cellStyle name="SAPBEXstdData 4 2 4 2" xfId="44808"/>
    <cellStyle name="SAPBEXstdData 4 2 5" xfId="22388"/>
    <cellStyle name="SAPBEXstdData 4 2 5 2" xfId="43263"/>
    <cellStyle name="SAPBEXstdData 4 2 6" xfId="13496"/>
    <cellStyle name="SAPBEXstdData 4 2 6 2" xfId="34372"/>
    <cellStyle name="SAPBEXstdData 4 2 7" xfId="25634"/>
    <cellStyle name="SAPBEXstdData 4 3" xfId="8441"/>
    <cellStyle name="SAPBEXstdData 4 3 2" xfId="23130"/>
    <cellStyle name="SAPBEXstdData 4 3 2 2" xfId="44003"/>
    <cellStyle name="SAPBEXstdData 4 3 3" xfId="22637"/>
    <cellStyle name="SAPBEXstdData 4 3 3 2" xfId="43512"/>
    <cellStyle name="SAPBEXstdData 4 3 4" xfId="21409"/>
    <cellStyle name="SAPBEXstdData 4 3 4 2" xfId="42284"/>
    <cellStyle name="SAPBEXstdData 4 3 5" xfId="17446"/>
    <cellStyle name="SAPBEXstdData 4 3 5 2" xfId="38322"/>
    <cellStyle name="SAPBEXstdData 4 3 6" xfId="29584"/>
    <cellStyle name="SAPBEXstdData 4 4" xfId="10321"/>
    <cellStyle name="SAPBEXstdData 4 4 2" xfId="23606"/>
    <cellStyle name="SAPBEXstdData 4 4 2 2" xfId="44478"/>
    <cellStyle name="SAPBEXstdData 4 4 3" xfId="21707"/>
    <cellStyle name="SAPBEXstdData 4 4 3 2" xfId="42582"/>
    <cellStyle name="SAPBEXstdData 4 4 4" xfId="20957"/>
    <cellStyle name="SAPBEXstdData 4 4 4 2" xfId="41832"/>
    <cellStyle name="SAPBEXstdData 4 4 5" xfId="19092"/>
    <cellStyle name="SAPBEXstdData 4 4 5 2" xfId="39968"/>
    <cellStyle name="SAPBEXstdData 4 4 6" xfId="31232"/>
    <cellStyle name="SAPBEXstdData 4 5" xfId="21566"/>
    <cellStyle name="SAPBEXstdData 4 5 2" xfId="42441"/>
    <cellStyle name="SAPBEXstdData 4 6" xfId="23674"/>
    <cellStyle name="SAPBEXstdData 4 6 2" xfId="44546"/>
    <cellStyle name="SAPBEXstdData 4 7" xfId="24019"/>
    <cellStyle name="SAPBEXstdData 4 7 2" xfId="44891"/>
    <cellStyle name="SAPBEXstdData 4 8" xfId="12328"/>
    <cellStyle name="SAPBEXstdData 4 8 2" xfId="33217"/>
    <cellStyle name="SAPBEXstdData 4 9" xfId="24463"/>
    <cellStyle name="SAPBEXstdData 5" xfId="2836"/>
    <cellStyle name="SAPBEXstdData 5 2" xfId="4466"/>
    <cellStyle name="SAPBEXstdData 5 2 2" xfId="6306"/>
    <cellStyle name="SAPBEXstdData 5 2 2 2" xfId="22611"/>
    <cellStyle name="SAPBEXstdData 5 2 2 2 2" xfId="43486"/>
    <cellStyle name="SAPBEXstdData 5 2 2 3" xfId="20966"/>
    <cellStyle name="SAPBEXstdData 5 2 2 3 2" xfId="41841"/>
    <cellStyle name="SAPBEXstdData 5 2 2 4" xfId="23290"/>
    <cellStyle name="SAPBEXstdData 5 2 2 4 2" xfId="44162"/>
    <cellStyle name="SAPBEXstdData 5 2 2 5" xfId="15315"/>
    <cellStyle name="SAPBEXstdData 5 2 2 5 2" xfId="36191"/>
    <cellStyle name="SAPBEXstdData 5 2 2 6" xfId="27453"/>
    <cellStyle name="SAPBEXstdData 5 2 3" xfId="22070"/>
    <cellStyle name="SAPBEXstdData 5 2 3 2" xfId="42945"/>
    <cellStyle name="SAPBEXstdData 5 2 4" xfId="23334"/>
    <cellStyle name="SAPBEXstdData 5 2 4 2" xfId="44206"/>
    <cellStyle name="SAPBEXstdData 5 2 5" xfId="23968"/>
    <cellStyle name="SAPBEXstdData 5 2 5 2" xfId="44840"/>
    <cellStyle name="SAPBEXstdData 5 2 6" xfId="13497"/>
    <cellStyle name="SAPBEXstdData 5 2 6 2" xfId="34373"/>
    <cellStyle name="SAPBEXstdData 5 2 7" xfId="25635"/>
    <cellStyle name="SAPBEXstdData 5 3" xfId="8442"/>
    <cellStyle name="SAPBEXstdData 5 3 2" xfId="23131"/>
    <cellStyle name="SAPBEXstdData 5 3 2 2" xfId="44004"/>
    <cellStyle name="SAPBEXstdData 5 3 3" xfId="22921"/>
    <cellStyle name="SAPBEXstdData 5 3 3 2" xfId="43795"/>
    <cellStyle name="SAPBEXstdData 5 3 4" xfId="21322"/>
    <cellStyle name="SAPBEXstdData 5 3 4 2" xfId="42197"/>
    <cellStyle name="SAPBEXstdData 5 3 5" xfId="17447"/>
    <cellStyle name="SAPBEXstdData 5 3 5 2" xfId="38323"/>
    <cellStyle name="SAPBEXstdData 5 3 6" xfId="29585"/>
    <cellStyle name="SAPBEXstdData 5 4" xfId="10322"/>
    <cellStyle name="SAPBEXstdData 5 4 2" xfId="23607"/>
    <cellStyle name="SAPBEXstdData 5 4 2 2" xfId="44479"/>
    <cellStyle name="SAPBEXstdData 5 4 3" xfId="22206"/>
    <cellStyle name="SAPBEXstdData 5 4 3 2" xfId="43081"/>
    <cellStyle name="SAPBEXstdData 5 4 4" xfId="24003"/>
    <cellStyle name="SAPBEXstdData 5 4 4 2" xfId="44875"/>
    <cellStyle name="SAPBEXstdData 5 4 5" xfId="19093"/>
    <cellStyle name="SAPBEXstdData 5 4 5 2" xfId="39969"/>
    <cellStyle name="SAPBEXstdData 5 4 6" xfId="31233"/>
    <cellStyle name="SAPBEXstdData 5 5" xfId="21567"/>
    <cellStyle name="SAPBEXstdData 5 5 2" xfId="42442"/>
    <cellStyle name="SAPBEXstdData 5 6" xfId="24073"/>
    <cellStyle name="SAPBEXstdData 5 6 2" xfId="44945"/>
    <cellStyle name="SAPBEXstdData 5 7" xfId="23887"/>
    <cellStyle name="SAPBEXstdData 5 7 2" xfId="44759"/>
    <cellStyle name="SAPBEXstdData 5 8" xfId="12329"/>
    <cellStyle name="SAPBEXstdData 5 8 2" xfId="33218"/>
    <cellStyle name="SAPBEXstdData 5 9" xfId="24464"/>
    <cellStyle name="SAPBEXstdData 6" xfId="3836"/>
    <cellStyle name="SAPBEXstdData 6 2" xfId="6065"/>
    <cellStyle name="SAPBEXstdData 6 2 2" xfId="22424"/>
    <cellStyle name="SAPBEXstdData 6 2 2 2" xfId="43299"/>
    <cellStyle name="SAPBEXstdData 6 2 3" xfId="24016"/>
    <cellStyle name="SAPBEXstdData 6 2 3 2" xfId="44888"/>
    <cellStyle name="SAPBEXstdData 6 2 4" xfId="23806"/>
    <cellStyle name="SAPBEXstdData 6 2 4 2" xfId="44678"/>
    <cellStyle name="SAPBEXstdData 6 2 5" xfId="15074"/>
    <cellStyle name="SAPBEXstdData 6 2 5 2" xfId="35950"/>
    <cellStyle name="SAPBEXstdData 6 2 6" xfId="27212"/>
    <cellStyle name="SAPBEXstdData 6 3" xfId="21810"/>
    <cellStyle name="SAPBEXstdData 6 3 2" xfId="42685"/>
    <cellStyle name="SAPBEXstdData 6 4" xfId="23364"/>
    <cellStyle name="SAPBEXstdData 6 4 2" xfId="44236"/>
    <cellStyle name="SAPBEXstdData 6 5" xfId="21401"/>
    <cellStyle name="SAPBEXstdData 6 5 2" xfId="42276"/>
    <cellStyle name="SAPBEXstdData 6 6" xfId="13256"/>
    <cellStyle name="SAPBEXstdData 6 6 2" xfId="34132"/>
    <cellStyle name="SAPBEXstdData 6 7" xfId="25394"/>
    <cellStyle name="SAPBEXstdData 7" xfId="8438"/>
    <cellStyle name="SAPBEXstdData 7 2" xfId="23127"/>
    <cellStyle name="SAPBEXstdData 7 2 2" xfId="44000"/>
    <cellStyle name="SAPBEXstdData 7 3" xfId="23680"/>
    <cellStyle name="SAPBEXstdData 7 3 2" xfId="44552"/>
    <cellStyle name="SAPBEXstdData 7 4" xfId="21150"/>
    <cellStyle name="SAPBEXstdData 7 4 2" xfId="42025"/>
    <cellStyle name="SAPBEXstdData 7 5" xfId="17443"/>
    <cellStyle name="SAPBEXstdData 7 5 2" xfId="38319"/>
    <cellStyle name="SAPBEXstdData 7 6" xfId="29581"/>
    <cellStyle name="SAPBEXstdData 8" xfId="10318"/>
    <cellStyle name="SAPBEXstdData 8 2" xfId="23603"/>
    <cellStyle name="SAPBEXstdData 8 2 2" xfId="44475"/>
    <cellStyle name="SAPBEXstdData 8 3" xfId="23222"/>
    <cellStyle name="SAPBEXstdData 8 3 2" xfId="44095"/>
    <cellStyle name="SAPBEXstdData 8 4" xfId="21405"/>
    <cellStyle name="SAPBEXstdData 8 4 2" xfId="42280"/>
    <cellStyle name="SAPBEXstdData 8 5" xfId="19089"/>
    <cellStyle name="SAPBEXstdData 8 5 2" xfId="39965"/>
    <cellStyle name="SAPBEXstdData 8 6" xfId="31229"/>
    <cellStyle name="SAPBEXstdData 9" xfId="20934"/>
    <cellStyle name="SAPBEXstdData 9 2" xfId="41809"/>
    <cellStyle name="SAPBEXstdData_원재료입고" xfId="2837"/>
    <cellStyle name="SAPBEXstdDataEmph" xfId="1172"/>
    <cellStyle name="SAPBEXstdDataEmph 10" xfId="22643"/>
    <cellStyle name="SAPBEXstdDataEmph 10 2" xfId="43518"/>
    <cellStyle name="SAPBEXstdDataEmph 11" xfId="23297"/>
    <cellStyle name="SAPBEXstdDataEmph 11 2" xfId="44169"/>
    <cellStyle name="SAPBEXstdDataEmph 12" xfId="12171"/>
    <cellStyle name="SAPBEXstdDataEmph 12 2" xfId="33071"/>
    <cellStyle name="SAPBEXstdDataEmph 13" xfId="24135"/>
    <cellStyle name="SAPBEXstdDataEmph 13 2" xfId="45005"/>
    <cellStyle name="SAPBEXstdDataEmph 14" xfId="24278"/>
    <cellStyle name="SAPBEXstdDataEmph 14 2" xfId="45139"/>
    <cellStyle name="SAPBEXstdDataEmph 2" xfId="2838"/>
    <cellStyle name="SAPBEXstdDataEmph 2 10" xfId="24465"/>
    <cellStyle name="SAPBEXstdDataEmph 2 2" xfId="4468"/>
    <cellStyle name="SAPBEXstdDataEmph 2 2 2" xfId="6307"/>
    <cellStyle name="SAPBEXstdDataEmph 2 2 2 2" xfId="22612"/>
    <cellStyle name="SAPBEXstdDataEmph 2 2 2 2 2" xfId="43487"/>
    <cellStyle name="SAPBEXstdDataEmph 2 2 2 3" xfId="22778"/>
    <cellStyle name="SAPBEXstdDataEmph 2 2 2 3 2" xfId="43653"/>
    <cellStyle name="SAPBEXstdDataEmph 2 2 2 4" xfId="23754"/>
    <cellStyle name="SAPBEXstdDataEmph 2 2 2 4 2" xfId="44626"/>
    <cellStyle name="SAPBEXstdDataEmph 2 2 2 5" xfId="15316"/>
    <cellStyle name="SAPBEXstdDataEmph 2 2 2 5 2" xfId="36192"/>
    <cellStyle name="SAPBEXstdDataEmph 2 2 2 6" xfId="27454"/>
    <cellStyle name="SAPBEXstdDataEmph 2 2 3" xfId="22071"/>
    <cellStyle name="SAPBEXstdDataEmph 2 2 3 2" xfId="42946"/>
    <cellStyle name="SAPBEXstdDataEmph 2 2 4" xfId="24060"/>
    <cellStyle name="SAPBEXstdDataEmph 2 2 4 2" xfId="44932"/>
    <cellStyle name="SAPBEXstdDataEmph 2 2 5" xfId="22210"/>
    <cellStyle name="SAPBEXstdDataEmph 2 2 5 2" xfId="43085"/>
    <cellStyle name="SAPBEXstdDataEmph 2 2 6" xfId="13498"/>
    <cellStyle name="SAPBEXstdDataEmph 2 2 6 2" xfId="34374"/>
    <cellStyle name="SAPBEXstdDataEmph 2 2 7" xfId="25636"/>
    <cellStyle name="SAPBEXstdDataEmph 2 3" xfId="8444"/>
    <cellStyle name="SAPBEXstdDataEmph 2 3 2" xfId="23133"/>
    <cellStyle name="SAPBEXstdDataEmph 2 3 2 2" xfId="44006"/>
    <cellStyle name="SAPBEXstdDataEmph 2 3 3" xfId="23322"/>
    <cellStyle name="SAPBEXstdDataEmph 2 3 3 2" xfId="44194"/>
    <cellStyle name="SAPBEXstdDataEmph 2 3 4" xfId="21199"/>
    <cellStyle name="SAPBEXstdDataEmph 2 3 4 2" xfId="42074"/>
    <cellStyle name="SAPBEXstdDataEmph 2 3 5" xfId="17449"/>
    <cellStyle name="SAPBEXstdDataEmph 2 3 5 2" xfId="38325"/>
    <cellStyle name="SAPBEXstdDataEmph 2 3 6" xfId="29587"/>
    <cellStyle name="SAPBEXstdDataEmph 2 4" xfId="10324"/>
    <cellStyle name="SAPBEXstdDataEmph 2 4 2" xfId="23609"/>
    <cellStyle name="SAPBEXstdDataEmph 2 4 2 2" xfId="44481"/>
    <cellStyle name="SAPBEXstdDataEmph 2 4 3" xfId="22345"/>
    <cellStyle name="SAPBEXstdDataEmph 2 4 3 2" xfId="43220"/>
    <cellStyle name="SAPBEXstdDataEmph 2 4 4" xfId="24038"/>
    <cellStyle name="SAPBEXstdDataEmph 2 4 4 2" xfId="44910"/>
    <cellStyle name="SAPBEXstdDataEmph 2 4 5" xfId="19095"/>
    <cellStyle name="SAPBEXstdDataEmph 2 4 5 2" xfId="39971"/>
    <cellStyle name="SAPBEXstdDataEmph 2 4 6" xfId="31235"/>
    <cellStyle name="SAPBEXstdDataEmph 2 5" xfId="20937"/>
    <cellStyle name="SAPBEXstdDataEmph 2 5 2" xfId="41812"/>
    <cellStyle name="SAPBEXstdDataEmph 2 6" xfId="21272"/>
    <cellStyle name="SAPBEXstdDataEmph 2 6 2" xfId="42147"/>
    <cellStyle name="SAPBEXstdDataEmph 2 7" xfId="22822"/>
    <cellStyle name="SAPBEXstdDataEmph 2 7 2" xfId="43697"/>
    <cellStyle name="SAPBEXstdDataEmph 2 8" xfId="12172"/>
    <cellStyle name="SAPBEXstdDataEmph 2 8 2" xfId="33072"/>
    <cellStyle name="SAPBEXstdDataEmph 2 9" xfId="24213"/>
    <cellStyle name="SAPBEXstdDataEmph 2 9 2" xfId="45081"/>
    <cellStyle name="SAPBEXstdDataEmph 3" xfId="2839"/>
    <cellStyle name="SAPBEXstdDataEmph 3 2" xfId="4469"/>
    <cellStyle name="SAPBEXstdDataEmph 3 2 2" xfId="6308"/>
    <cellStyle name="SAPBEXstdDataEmph 3 2 2 2" xfId="22613"/>
    <cellStyle name="SAPBEXstdDataEmph 3 2 2 2 2" xfId="43488"/>
    <cellStyle name="SAPBEXstdDataEmph 3 2 2 3" xfId="21042"/>
    <cellStyle name="SAPBEXstdDataEmph 3 2 2 3 2" xfId="41917"/>
    <cellStyle name="SAPBEXstdDataEmph 3 2 2 4" xfId="23398"/>
    <cellStyle name="SAPBEXstdDataEmph 3 2 2 4 2" xfId="44270"/>
    <cellStyle name="SAPBEXstdDataEmph 3 2 2 5" xfId="15317"/>
    <cellStyle name="SAPBEXstdDataEmph 3 2 2 5 2" xfId="36193"/>
    <cellStyle name="SAPBEXstdDataEmph 3 2 2 6" xfId="27455"/>
    <cellStyle name="SAPBEXstdDataEmph 3 2 3" xfId="22072"/>
    <cellStyle name="SAPBEXstdDataEmph 3 2 3 2" xfId="42947"/>
    <cellStyle name="SAPBEXstdDataEmph 3 2 4" xfId="20846"/>
    <cellStyle name="SAPBEXstdDataEmph 3 2 4 2" xfId="41722"/>
    <cellStyle name="SAPBEXstdDataEmph 3 2 5" xfId="22720"/>
    <cellStyle name="SAPBEXstdDataEmph 3 2 5 2" xfId="43595"/>
    <cellStyle name="SAPBEXstdDataEmph 3 2 6" xfId="13499"/>
    <cellStyle name="SAPBEXstdDataEmph 3 2 6 2" xfId="34375"/>
    <cellStyle name="SAPBEXstdDataEmph 3 2 7" xfId="25637"/>
    <cellStyle name="SAPBEXstdDataEmph 3 3" xfId="8445"/>
    <cellStyle name="SAPBEXstdDataEmph 3 3 2" xfId="23134"/>
    <cellStyle name="SAPBEXstdDataEmph 3 3 2 2" xfId="44007"/>
    <cellStyle name="SAPBEXstdDataEmph 3 3 3" xfId="21236"/>
    <cellStyle name="SAPBEXstdDataEmph 3 3 3 2" xfId="42111"/>
    <cellStyle name="SAPBEXstdDataEmph 3 3 4" xfId="23998"/>
    <cellStyle name="SAPBEXstdDataEmph 3 3 4 2" xfId="44870"/>
    <cellStyle name="SAPBEXstdDataEmph 3 3 5" xfId="17450"/>
    <cellStyle name="SAPBEXstdDataEmph 3 3 5 2" xfId="38326"/>
    <cellStyle name="SAPBEXstdDataEmph 3 3 6" xfId="29588"/>
    <cellStyle name="SAPBEXstdDataEmph 3 4" xfId="10325"/>
    <cellStyle name="SAPBEXstdDataEmph 3 4 2" xfId="23610"/>
    <cellStyle name="SAPBEXstdDataEmph 3 4 2 2" xfId="44482"/>
    <cellStyle name="SAPBEXstdDataEmph 3 4 3" xfId="22825"/>
    <cellStyle name="SAPBEXstdDataEmph 3 4 3 2" xfId="43700"/>
    <cellStyle name="SAPBEXstdDataEmph 3 4 4" xfId="22284"/>
    <cellStyle name="SAPBEXstdDataEmph 3 4 4 2" xfId="43159"/>
    <cellStyle name="SAPBEXstdDataEmph 3 4 5" xfId="19096"/>
    <cellStyle name="SAPBEXstdDataEmph 3 4 5 2" xfId="39972"/>
    <cellStyle name="SAPBEXstdDataEmph 3 4 6" xfId="31236"/>
    <cellStyle name="SAPBEXstdDataEmph 3 5" xfId="21568"/>
    <cellStyle name="SAPBEXstdDataEmph 3 5 2" xfId="42443"/>
    <cellStyle name="SAPBEXstdDataEmph 3 6" xfId="21061"/>
    <cellStyle name="SAPBEXstdDataEmph 3 6 2" xfId="41936"/>
    <cellStyle name="SAPBEXstdDataEmph 3 7" xfId="21245"/>
    <cellStyle name="SAPBEXstdDataEmph 3 7 2" xfId="42120"/>
    <cellStyle name="SAPBEXstdDataEmph 3 8" xfId="12330"/>
    <cellStyle name="SAPBEXstdDataEmph 3 8 2" xfId="33219"/>
    <cellStyle name="SAPBEXstdDataEmph 3 9" xfId="24466"/>
    <cellStyle name="SAPBEXstdDataEmph 4" xfId="2840"/>
    <cellStyle name="SAPBEXstdDataEmph 4 2" xfId="4470"/>
    <cellStyle name="SAPBEXstdDataEmph 4 2 2" xfId="6309"/>
    <cellStyle name="SAPBEXstdDataEmph 4 2 2 2" xfId="22614"/>
    <cellStyle name="SAPBEXstdDataEmph 4 2 2 2 2" xfId="43489"/>
    <cellStyle name="SAPBEXstdDataEmph 4 2 2 3" xfId="21109"/>
    <cellStyle name="SAPBEXstdDataEmph 4 2 2 3 2" xfId="41984"/>
    <cellStyle name="SAPBEXstdDataEmph 4 2 2 4" xfId="23914"/>
    <cellStyle name="SAPBEXstdDataEmph 4 2 2 4 2" xfId="44786"/>
    <cellStyle name="SAPBEXstdDataEmph 4 2 2 5" xfId="15318"/>
    <cellStyle name="SAPBEXstdDataEmph 4 2 2 5 2" xfId="36194"/>
    <cellStyle name="SAPBEXstdDataEmph 4 2 2 6" xfId="27456"/>
    <cellStyle name="SAPBEXstdDataEmph 4 2 3" xfId="22073"/>
    <cellStyle name="SAPBEXstdDataEmph 4 2 3 2" xfId="42948"/>
    <cellStyle name="SAPBEXstdDataEmph 4 2 4" xfId="21276"/>
    <cellStyle name="SAPBEXstdDataEmph 4 2 4 2" xfId="42151"/>
    <cellStyle name="SAPBEXstdDataEmph 4 2 5" xfId="22754"/>
    <cellStyle name="SAPBEXstdDataEmph 4 2 5 2" xfId="43629"/>
    <cellStyle name="SAPBEXstdDataEmph 4 2 6" xfId="13500"/>
    <cellStyle name="SAPBEXstdDataEmph 4 2 6 2" xfId="34376"/>
    <cellStyle name="SAPBEXstdDataEmph 4 2 7" xfId="25638"/>
    <cellStyle name="SAPBEXstdDataEmph 4 3" xfId="8446"/>
    <cellStyle name="SAPBEXstdDataEmph 4 3 2" xfId="23135"/>
    <cellStyle name="SAPBEXstdDataEmph 4 3 2 2" xfId="44008"/>
    <cellStyle name="SAPBEXstdDataEmph 4 3 3" xfId="21768"/>
    <cellStyle name="SAPBEXstdDataEmph 4 3 3 2" xfId="42643"/>
    <cellStyle name="SAPBEXstdDataEmph 4 3 4" xfId="22151"/>
    <cellStyle name="SAPBEXstdDataEmph 4 3 4 2" xfId="43026"/>
    <cellStyle name="SAPBEXstdDataEmph 4 3 5" xfId="17451"/>
    <cellStyle name="SAPBEXstdDataEmph 4 3 5 2" xfId="38327"/>
    <cellStyle name="SAPBEXstdDataEmph 4 3 6" xfId="29589"/>
    <cellStyle name="SAPBEXstdDataEmph 4 4" xfId="10326"/>
    <cellStyle name="SAPBEXstdDataEmph 4 4 2" xfId="23611"/>
    <cellStyle name="SAPBEXstdDataEmph 4 4 2 2" xfId="44483"/>
    <cellStyle name="SAPBEXstdDataEmph 4 4 3" xfId="22939"/>
    <cellStyle name="SAPBEXstdDataEmph 4 4 3 2" xfId="43813"/>
    <cellStyle name="SAPBEXstdDataEmph 4 4 4" xfId="23865"/>
    <cellStyle name="SAPBEXstdDataEmph 4 4 4 2" xfId="44737"/>
    <cellStyle name="SAPBEXstdDataEmph 4 4 5" xfId="19097"/>
    <cellStyle name="SAPBEXstdDataEmph 4 4 5 2" xfId="39973"/>
    <cellStyle name="SAPBEXstdDataEmph 4 4 6" xfId="31237"/>
    <cellStyle name="SAPBEXstdDataEmph 4 5" xfId="21569"/>
    <cellStyle name="SAPBEXstdDataEmph 4 5 2" xfId="42444"/>
    <cellStyle name="SAPBEXstdDataEmph 4 6" xfId="21144"/>
    <cellStyle name="SAPBEXstdDataEmph 4 6 2" xfId="42019"/>
    <cellStyle name="SAPBEXstdDataEmph 4 7" xfId="21356"/>
    <cellStyle name="SAPBEXstdDataEmph 4 7 2" xfId="42231"/>
    <cellStyle name="SAPBEXstdDataEmph 4 8" xfId="12331"/>
    <cellStyle name="SAPBEXstdDataEmph 4 8 2" xfId="33220"/>
    <cellStyle name="SAPBEXstdDataEmph 4 9" xfId="24467"/>
    <cellStyle name="SAPBEXstdDataEmph 5" xfId="2841"/>
    <cellStyle name="SAPBEXstdDataEmph 5 2" xfId="4471"/>
    <cellStyle name="SAPBEXstdDataEmph 5 2 2" xfId="6310"/>
    <cellStyle name="SAPBEXstdDataEmph 5 2 2 2" xfId="22615"/>
    <cellStyle name="SAPBEXstdDataEmph 5 2 2 2 2" xfId="43490"/>
    <cellStyle name="SAPBEXstdDataEmph 5 2 2 3" xfId="22230"/>
    <cellStyle name="SAPBEXstdDataEmph 5 2 2 3 2" xfId="43105"/>
    <cellStyle name="SAPBEXstdDataEmph 5 2 2 4" xfId="22356"/>
    <cellStyle name="SAPBEXstdDataEmph 5 2 2 4 2" xfId="43231"/>
    <cellStyle name="SAPBEXstdDataEmph 5 2 2 5" xfId="15319"/>
    <cellStyle name="SAPBEXstdDataEmph 5 2 2 5 2" xfId="36195"/>
    <cellStyle name="SAPBEXstdDataEmph 5 2 2 6" xfId="27457"/>
    <cellStyle name="SAPBEXstdDataEmph 5 2 3" xfId="22074"/>
    <cellStyle name="SAPBEXstdDataEmph 5 2 3 2" xfId="42949"/>
    <cellStyle name="SAPBEXstdDataEmph 5 2 4" xfId="21372"/>
    <cellStyle name="SAPBEXstdDataEmph 5 2 4 2" xfId="42247"/>
    <cellStyle name="SAPBEXstdDataEmph 5 2 5" xfId="22880"/>
    <cellStyle name="SAPBEXstdDataEmph 5 2 5 2" xfId="43754"/>
    <cellStyle name="SAPBEXstdDataEmph 5 2 6" xfId="13501"/>
    <cellStyle name="SAPBEXstdDataEmph 5 2 6 2" xfId="34377"/>
    <cellStyle name="SAPBEXstdDataEmph 5 2 7" xfId="25639"/>
    <cellStyle name="SAPBEXstdDataEmph 5 3" xfId="8447"/>
    <cellStyle name="SAPBEXstdDataEmph 5 3 2" xfId="23136"/>
    <cellStyle name="SAPBEXstdDataEmph 5 3 2 2" xfId="44009"/>
    <cellStyle name="SAPBEXstdDataEmph 5 3 3" xfId="22321"/>
    <cellStyle name="SAPBEXstdDataEmph 5 3 3 2" xfId="43196"/>
    <cellStyle name="SAPBEXstdDataEmph 5 3 4" xfId="24035"/>
    <cellStyle name="SAPBEXstdDataEmph 5 3 4 2" xfId="44907"/>
    <cellStyle name="SAPBEXstdDataEmph 5 3 5" xfId="17452"/>
    <cellStyle name="SAPBEXstdDataEmph 5 3 5 2" xfId="38328"/>
    <cellStyle name="SAPBEXstdDataEmph 5 3 6" xfId="29590"/>
    <cellStyle name="SAPBEXstdDataEmph 5 4" xfId="10327"/>
    <cellStyle name="SAPBEXstdDataEmph 5 4 2" xfId="23612"/>
    <cellStyle name="SAPBEXstdDataEmph 5 4 2 2" xfId="44484"/>
    <cellStyle name="SAPBEXstdDataEmph 5 4 3" xfId="23261"/>
    <cellStyle name="SAPBEXstdDataEmph 5 4 3 2" xfId="44134"/>
    <cellStyle name="SAPBEXstdDataEmph 5 4 4" xfId="21609"/>
    <cellStyle name="SAPBEXstdDataEmph 5 4 4 2" xfId="42484"/>
    <cellStyle name="SAPBEXstdDataEmph 5 4 5" xfId="19098"/>
    <cellStyle name="SAPBEXstdDataEmph 5 4 5 2" xfId="39974"/>
    <cellStyle name="SAPBEXstdDataEmph 5 4 6" xfId="31238"/>
    <cellStyle name="SAPBEXstdDataEmph 5 5" xfId="21570"/>
    <cellStyle name="SAPBEXstdDataEmph 5 5 2" xfId="42445"/>
    <cellStyle name="SAPBEXstdDataEmph 5 6" xfId="22794"/>
    <cellStyle name="SAPBEXstdDataEmph 5 6 2" xfId="43669"/>
    <cellStyle name="SAPBEXstdDataEmph 5 7" xfId="22875"/>
    <cellStyle name="SAPBEXstdDataEmph 5 7 2" xfId="43749"/>
    <cellStyle name="SAPBEXstdDataEmph 5 8" xfId="12332"/>
    <cellStyle name="SAPBEXstdDataEmph 5 8 2" xfId="33221"/>
    <cellStyle name="SAPBEXstdDataEmph 5 9" xfId="24468"/>
    <cellStyle name="SAPBEXstdDataEmph 6" xfId="3837"/>
    <cellStyle name="SAPBEXstdDataEmph 6 2" xfId="6066"/>
    <cellStyle name="SAPBEXstdDataEmph 6 2 2" xfId="22425"/>
    <cellStyle name="SAPBEXstdDataEmph 6 2 2 2" xfId="43300"/>
    <cellStyle name="SAPBEXstdDataEmph 6 2 3" xfId="23719"/>
    <cellStyle name="SAPBEXstdDataEmph 6 2 3 2" xfId="44591"/>
    <cellStyle name="SAPBEXstdDataEmph 6 2 4" xfId="21015"/>
    <cellStyle name="SAPBEXstdDataEmph 6 2 4 2" xfId="41890"/>
    <cellStyle name="SAPBEXstdDataEmph 6 2 5" xfId="15075"/>
    <cellStyle name="SAPBEXstdDataEmph 6 2 5 2" xfId="35951"/>
    <cellStyle name="SAPBEXstdDataEmph 6 2 6" xfId="27213"/>
    <cellStyle name="SAPBEXstdDataEmph 6 3" xfId="21811"/>
    <cellStyle name="SAPBEXstdDataEmph 6 3 2" xfId="42686"/>
    <cellStyle name="SAPBEXstdDataEmph 6 4" xfId="22804"/>
    <cellStyle name="SAPBEXstdDataEmph 6 4 2" xfId="43679"/>
    <cellStyle name="SAPBEXstdDataEmph 6 5" xfId="21398"/>
    <cellStyle name="SAPBEXstdDataEmph 6 5 2" xfId="42273"/>
    <cellStyle name="SAPBEXstdDataEmph 6 6" xfId="13257"/>
    <cellStyle name="SAPBEXstdDataEmph 6 6 2" xfId="34133"/>
    <cellStyle name="SAPBEXstdDataEmph 6 7" xfId="25395"/>
    <cellStyle name="SAPBEXstdDataEmph 7" xfId="8443"/>
    <cellStyle name="SAPBEXstdDataEmph 7 2" xfId="23132"/>
    <cellStyle name="SAPBEXstdDataEmph 7 2 2" xfId="44005"/>
    <cellStyle name="SAPBEXstdDataEmph 7 3" xfId="21702"/>
    <cellStyle name="SAPBEXstdDataEmph 7 3 2" xfId="42577"/>
    <cellStyle name="SAPBEXstdDataEmph 7 4" xfId="22340"/>
    <cellStyle name="SAPBEXstdDataEmph 7 4 2" xfId="43215"/>
    <cellStyle name="SAPBEXstdDataEmph 7 5" xfId="17448"/>
    <cellStyle name="SAPBEXstdDataEmph 7 5 2" xfId="38324"/>
    <cellStyle name="SAPBEXstdDataEmph 7 6" xfId="29586"/>
    <cellStyle name="SAPBEXstdDataEmph 8" xfId="10323"/>
    <cellStyle name="SAPBEXstdDataEmph 8 2" xfId="23608"/>
    <cellStyle name="SAPBEXstdDataEmph 8 2 2" xfId="44480"/>
    <cellStyle name="SAPBEXstdDataEmph 8 3" xfId="22719"/>
    <cellStyle name="SAPBEXstdDataEmph 8 3 2" xfId="43594"/>
    <cellStyle name="SAPBEXstdDataEmph 8 4" xfId="21743"/>
    <cellStyle name="SAPBEXstdDataEmph 8 4 2" xfId="42618"/>
    <cellStyle name="SAPBEXstdDataEmph 8 5" xfId="19094"/>
    <cellStyle name="SAPBEXstdDataEmph 8 5 2" xfId="39970"/>
    <cellStyle name="SAPBEXstdDataEmph 8 6" xfId="31234"/>
    <cellStyle name="SAPBEXstdDataEmph 9" xfId="20936"/>
    <cellStyle name="SAPBEXstdDataEmph 9 2" xfId="41811"/>
    <cellStyle name="SAPBEXstdItem" xfId="1173"/>
    <cellStyle name="SAPBEXstdItem 10" xfId="22837"/>
    <cellStyle name="SAPBEXstdItem 10 2" xfId="43712"/>
    <cellStyle name="SAPBEXstdItem 11" xfId="21380"/>
    <cellStyle name="SAPBEXstdItem 11 2" xfId="42255"/>
    <cellStyle name="SAPBEXstdItem 12" xfId="12173"/>
    <cellStyle name="SAPBEXstdItem 12 2" xfId="33073"/>
    <cellStyle name="SAPBEXstdItem 13" xfId="24134"/>
    <cellStyle name="SAPBEXstdItem 13 2" xfId="45004"/>
    <cellStyle name="SAPBEXstdItem 14" xfId="24279"/>
    <cellStyle name="SAPBEXstdItem 14 2" xfId="45140"/>
    <cellStyle name="SAPBEXstdItem 2" xfId="2842"/>
    <cellStyle name="SAPBEXstdItem 2 10" xfId="24469"/>
    <cellStyle name="SAPBEXstdItem 2 2" xfId="4472"/>
    <cellStyle name="SAPBEXstdItem 2 2 2" xfId="6311"/>
    <cellStyle name="SAPBEXstdItem 2 2 2 2" xfId="22616"/>
    <cellStyle name="SAPBEXstdItem 2 2 2 2 2" xfId="43491"/>
    <cellStyle name="SAPBEXstdItem 2 2 2 3" xfId="22797"/>
    <cellStyle name="SAPBEXstdItem 2 2 2 3 2" xfId="43672"/>
    <cellStyle name="SAPBEXstdItem 2 2 2 4" xfId="23413"/>
    <cellStyle name="SAPBEXstdItem 2 2 2 4 2" xfId="44285"/>
    <cellStyle name="SAPBEXstdItem 2 2 2 5" xfId="15320"/>
    <cellStyle name="SAPBEXstdItem 2 2 2 5 2" xfId="36196"/>
    <cellStyle name="SAPBEXstdItem 2 2 2 6" xfId="27458"/>
    <cellStyle name="SAPBEXstdItem 2 2 3" xfId="22075"/>
    <cellStyle name="SAPBEXstdItem 2 2 3 2" xfId="42950"/>
    <cellStyle name="SAPBEXstdItem 2 2 4" xfId="23404"/>
    <cellStyle name="SAPBEXstdItem 2 2 4 2" xfId="44276"/>
    <cellStyle name="SAPBEXstdItem 2 2 5" xfId="23962"/>
    <cellStyle name="SAPBEXstdItem 2 2 5 2" xfId="44834"/>
    <cellStyle name="SAPBEXstdItem 2 2 6" xfId="13502"/>
    <cellStyle name="SAPBEXstdItem 2 2 6 2" xfId="34378"/>
    <cellStyle name="SAPBEXstdItem 2 2 7" xfId="25640"/>
    <cellStyle name="SAPBEXstdItem 2 3" xfId="8449"/>
    <cellStyle name="SAPBEXstdItem 2 3 2" xfId="23138"/>
    <cellStyle name="SAPBEXstdItem 2 3 2 2" xfId="44011"/>
    <cellStyle name="SAPBEXstdItem 2 3 3" xfId="21233"/>
    <cellStyle name="SAPBEXstdItem 2 3 3 2" xfId="42108"/>
    <cellStyle name="SAPBEXstdItem 2 3 4" xfId="23372"/>
    <cellStyle name="SAPBEXstdItem 2 3 4 2" xfId="44244"/>
    <cellStyle name="SAPBEXstdItem 2 3 5" xfId="17454"/>
    <cellStyle name="SAPBEXstdItem 2 3 5 2" xfId="38330"/>
    <cellStyle name="SAPBEXstdItem 2 3 6" xfId="29592"/>
    <cellStyle name="SAPBEXstdItem 2 4" xfId="10329"/>
    <cellStyle name="SAPBEXstdItem 2 4 2" xfId="23614"/>
    <cellStyle name="SAPBEXstdItem 2 4 2 2" xfId="44486"/>
    <cellStyle name="SAPBEXstdItem 2 4 3" xfId="23726"/>
    <cellStyle name="SAPBEXstdItem 2 4 3 2" xfId="44598"/>
    <cellStyle name="SAPBEXstdItem 2 4 4" xfId="22803"/>
    <cellStyle name="SAPBEXstdItem 2 4 4 2" xfId="43678"/>
    <cellStyle name="SAPBEXstdItem 2 4 5" xfId="19100"/>
    <cellStyle name="SAPBEXstdItem 2 4 5 2" xfId="39976"/>
    <cellStyle name="SAPBEXstdItem 2 4 6" xfId="31240"/>
    <cellStyle name="SAPBEXstdItem 2 5" xfId="20939"/>
    <cellStyle name="SAPBEXstdItem 2 5 2" xfId="41814"/>
    <cellStyle name="SAPBEXstdItem 2 6" xfId="23642"/>
    <cellStyle name="SAPBEXstdItem 2 6 2" xfId="44514"/>
    <cellStyle name="SAPBEXstdItem 2 7" xfId="22706"/>
    <cellStyle name="SAPBEXstdItem 2 7 2" xfId="43581"/>
    <cellStyle name="SAPBEXstdItem 2 8" xfId="12174"/>
    <cellStyle name="SAPBEXstdItem 2 8 2" xfId="33074"/>
    <cellStyle name="SAPBEXstdItem 2 9" xfId="24214"/>
    <cellStyle name="SAPBEXstdItem 2 9 2" xfId="45082"/>
    <cellStyle name="SAPBEXstdItem 3" xfId="2843"/>
    <cellStyle name="SAPBEXstdItem 3 2" xfId="4473"/>
    <cellStyle name="SAPBEXstdItem 3 2 2" xfId="6312"/>
    <cellStyle name="SAPBEXstdItem 3 2 2 2" xfId="22617"/>
    <cellStyle name="SAPBEXstdItem 3 2 2 2 2" xfId="43492"/>
    <cellStyle name="SAPBEXstdItem 3 2 2 3" xfId="23423"/>
    <cellStyle name="SAPBEXstdItem 3 2 2 3 2" xfId="44295"/>
    <cellStyle name="SAPBEXstdItem 3 2 2 4" xfId="20995"/>
    <cellStyle name="SAPBEXstdItem 3 2 2 4 2" xfId="41870"/>
    <cellStyle name="SAPBEXstdItem 3 2 2 5" xfId="15321"/>
    <cellStyle name="SAPBEXstdItem 3 2 2 5 2" xfId="36197"/>
    <cellStyle name="SAPBEXstdItem 3 2 2 6" xfId="27459"/>
    <cellStyle name="SAPBEXstdItem 3 2 3" xfId="22076"/>
    <cellStyle name="SAPBEXstdItem 3 2 3 2" xfId="42951"/>
    <cellStyle name="SAPBEXstdItem 3 2 4" xfId="22834"/>
    <cellStyle name="SAPBEXstdItem 3 2 4 2" xfId="43709"/>
    <cellStyle name="SAPBEXstdItem 3 2 5" xfId="21382"/>
    <cellStyle name="SAPBEXstdItem 3 2 5 2" xfId="42257"/>
    <cellStyle name="SAPBEXstdItem 3 2 6" xfId="13503"/>
    <cellStyle name="SAPBEXstdItem 3 2 6 2" xfId="34379"/>
    <cellStyle name="SAPBEXstdItem 3 2 7" xfId="25641"/>
    <cellStyle name="SAPBEXstdItem 3 3" xfId="8450"/>
    <cellStyle name="SAPBEXstdItem 3 3 2" xfId="23139"/>
    <cellStyle name="SAPBEXstdItem 3 3 2 2" xfId="44012"/>
    <cellStyle name="SAPBEXstdItem 3 3 3" xfId="21880"/>
    <cellStyle name="SAPBEXstdItem 3 3 3 2" xfId="42755"/>
    <cellStyle name="SAPBEXstdItem 3 3 4" xfId="23308"/>
    <cellStyle name="SAPBEXstdItem 3 3 4 2" xfId="44180"/>
    <cellStyle name="SAPBEXstdItem 3 3 5" xfId="17455"/>
    <cellStyle name="SAPBEXstdItem 3 3 5 2" xfId="38331"/>
    <cellStyle name="SAPBEXstdItem 3 3 6" xfId="29593"/>
    <cellStyle name="SAPBEXstdItem 3 4" xfId="10330"/>
    <cellStyle name="SAPBEXstdItem 3 4 2" xfId="23615"/>
    <cellStyle name="SAPBEXstdItem 3 4 2 2" xfId="44487"/>
    <cellStyle name="SAPBEXstdItem 3 4 3" xfId="23884"/>
    <cellStyle name="SAPBEXstdItem 3 4 3 2" xfId="44756"/>
    <cellStyle name="SAPBEXstdItem 3 4 4" xfId="23896"/>
    <cellStyle name="SAPBEXstdItem 3 4 4 2" xfId="44768"/>
    <cellStyle name="SAPBEXstdItem 3 4 5" xfId="19101"/>
    <cellStyle name="SAPBEXstdItem 3 4 5 2" xfId="39977"/>
    <cellStyle name="SAPBEXstdItem 3 4 6" xfId="31241"/>
    <cellStyle name="SAPBEXstdItem 3 5" xfId="21571"/>
    <cellStyle name="SAPBEXstdItem 3 5 2" xfId="42446"/>
    <cellStyle name="SAPBEXstdItem 3 6" xfId="22178"/>
    <cellStyle name="SAPBEXstdItem 3 6 2" xfId="43053"/>
    <cellStyle name="SAPBEXstdItem 3 7" xfId="23967"/>
    <cellStyle name="SAPBEXstdItem 3 7 2" xfId="44839"/>
    <cellStyle name="SAPBEXstdItem 3 8" xfId="12333"/>
    <cellStyle name="SAPBEXstdItem 3 8 2" xfId="33222"/>
    <cellStyle name="SAPBEXstdItem 3 9" xfId="24470"/>
    <cellStyle name="SAPBEXstdItem 4" xfId="2844"/>
    <cellStyle name="SAPBEXstdItem 4 2" xfId="4474"/>
    <cellStyle name="SAPBEXstdItem 4 2 2" xfId="6313"/>
    <cellStyle name="SAPBEXstdItem 4 2 2 2" xfId="22618"/>
    <cellStyle name="SAPBEXstdItem 4 2 2 2 2" xfId="43493"/>
    <cellStyle name="SAPBEXstdItem 4 2 2 3" xfId="24091"/>
    <cellStyle name="SAPBEXstdItem 4 2 2 3 2" xfId="44962"/>
    <cellStyle name="SAPBEXstdItem 4 2 2 4" xfId="23227"/>
    <cellStyle name="SAPBEXstdItem 4 2 2 4 2" xfId="44100"/>
    <cellStyle name="SAPBEXstdItem 4 2 2 5" xfId="15322"/>
    <cellStyle name="SAPBEXstdItem 4 2 2 5 2" xfId="36198"/>
    <cellStyle name="SAPBEXstdItem 4 2 2 6" xfId="27460"/>
    <cellStyle name="SAPBEXstdItem 4 2 3" xfId="22077"/>
    <cellStyle name="SAPBEXstdItem 4 2 3 2" xfId="42952"/>
    <cellStyle name="SAPBEXstdItem 4 2 4" xfId="22322"/>
    <cellStyle name="SAPBEXstdItem 4 2 4 2" xfId="43197"/>
    <cellStyle name="SAPBEXstdItem 4 2 5" xfId="23215"/>
    <cellStyle name="SAPBEXstdItem 4 2 5 2" xfId="44088"/>
    <cellStyle name="SAPBEXstdItem 4 2 6" xfId="13504"/>
    <cellStyle name="SAPBEXstdItem 4 2 6 2" xfId="34380"/>
    <cellStyle name="SAPBEXstdItem 4 2 7" xfId="25642"/>
    <cellStyle name="SAPBEXstdItem 4 3" xfId="8451"/>
    <cellStyle name="SAPBEXstdItem 4 3 2" xfId="23140"/>
    <cellStyle name="SAPBEXstdItem 4 3 2 2" xfId="44013"/>
    <cellStyle name="SAPBEXstdItem 4 3 3" xfId="23743"/>
    <cellStyle name="SAPBEXstdItem 4 3 3 2" xfId="44615"/>
    <cellStyle name="SAPBEXstdItem 4 3 4" xfId="22316"/>
    <cellStyle name="SAPBEXstdItem 4 3 4 2" xfId="43191"/>
    <cellStyle name="SAPBEXstdItem 4 3 5" xfId="17456"/>
    <cellStyle name="SAPBEXstdItem 4 3 5 2" xfId="38332"/>
    <cellStyle name="SAPBEXstdItem 4 3 6" xfId="29594"/>
    <cellStyle name="SAPBEXstdItem 4 4" xfId="10331"/>
    <cellStyle name="SAPBEXstdItem 4 4 2" xfId="23616"/>
    <cellStyle name="SAPBEXstdItem 4 4 2 2" xfId="44488"/>
    <cellStyle name="SAPBEXstdItem 4 4 3" xfId="22298"/>
    <cellStyle name="SAPBEXstdItem 4 4 3 2" xfId="43173"/>
    <cellStyle name="SAPBEXstdItem 4 4 4" xfId="21871"/>
    <cellStyle name="SAPBEXstdItem 4 4 4 2" xfId="42746"/>
    <cellStyle name="SAPBEXstdItem 4 4 5" xfId="19102"/>
    <cellStyle name="SAPBEXstdItem 4 4 5 2" xfId="39978"/>
    <cellStyle name="SAPBEXstdItem 4 4 6" xfId="31242"/>
    <cellStyle name="SAPBEXstdItem 4 5" xfId="21572"/>
    <cellStyle name="SAPBEXstdItem 4 5 2" xfId="42447"/>
    <cellStyle name="SAPBEXstdItem 4 6" xfId="21824"/>
    <cellStyle name="SAPBEXstdItem 4 6 2" xfId="42699"/>
    <cellStyle name="SAPBEXstdItem 4 7" xfId="21905"/>
    <cellStyle name="SAPBEXstdItem 4 7 2" xfId="42780"/>
    <cellStyle name="SAPBEXstdItem 4 8" xfId="12334"/>
    <cellStyle name="SAPBEXstdItem 4 8 2" xfId="33223"/>
    <cellStyle name="SAPBEXstdItem 4 9" xfId="24471"/>
    <cellStyle name="SAPBEXstdItem 5" xfId="2845"/>
    <cellStyle name="SAPBEXstdItem 5 2" xfId="4475"/>
    <cellStyle name="SAPBEXstdItem 5 2 2" xfId="6314"/>
    <cellStyle name="SAPBEXstdItem 5 2 2 2" xfId="22619"/>
    <cellStyle name="SAPBEXstdItem 5 2 2 2 2" xfId="43494"/>
    <cellStyle name="SAPBEXstdItem 5 2 2 3" xfId="20858"/>
    <cellStyle name="SAPBEXstdItem 5 2 2 3 2" xfId="41734"/>
    <cellStyle name="SAPBEXstdItem 5 2 2 4" xfId="23920"/>
    <cellStyle name="SAPBEXstdItem 5 2 2 4 2" xfId="44792"/>
    <cellStyle name="SAPBEXstdItem 5 2 2 5" xfId="15323"/>
    <cellStyle name="SAPBEXstdItem 5 2 2 5 2" xfId="36199"/>
    <cellStyle name="SAPBEXstdItem 5 2 2 6" xfId="27461"/>
    <cellStyle name="SAPBEXstdItem 5 2 3" xfId="22078"/>
    <cellStyle name="SAPBEXstdItem 5 2 3 2" xfId="42953"/>
    <cellStyle name="SAPBEXstdItem 5 2 4" xfId="22634"/>
    <cellStyle name="SAPBEXstdItem 5 2 4 2" xfId="43509"/>
    <cellStyle name="SAPBEXstdItem 5 2 5" xfId="23435"/>
    <cellStyle name="SAPBEXstdItem 5 2 5 2" xfId="44307"/>
    <cellStyle name="SAPBEXstdItem 5 2 6" xfId="13505"/>
    <cellStyle name="SAPBEXstdItem 5 2 6 2" xfId="34381"/>
    <cellStyle name="SAPBEXstdItem 5 2 7" xfId="25643"/>
    <cellStyle name="SAPBEXstdItem 5 3" xfId="8452"/>
    <cellStyle name="SAPBEXstdItem 5 3 2" xfId="23141"/>
    <cellStyle name="SAPBEXstdItem 5 3 2 2" xfId="44014"/>
    <cellStyle name="SAPBEXstdItem 5 3 3" xfId="23375"/>
    <cellStyle name="SAPBEXstdItem 5 3 3 2" xfId="44247"/>
    <cellStyle name="SAPBEXstdItem 5 3 4" xfId="22703"/>
    <cellStyle name="SAPBEXstdItem 5 3 4 2" xfId="43578"/>
    <cellStyle name="SAPBEXstdItem 5 3 5" xfId="17457"/>
    <cellStyle name="SAPBEXstdItem 5 3 5 2" xfId="38333"/>
    <cellStyle name="SAPBEXstdItem 5 3 6" xfId="29595"/>
    <cellStyle name="SAPBEXstdItem 5 4" xfId="10332"/>
    <cellStyle name="SAPBEXstdItem 5 4 2" xfId="23617"/>
    <cellStyle name="SAPBEXstdItem 5 4 2 2" xfId="44489"/>
    <cellStyle name="SAPBEXstdItem 5 4 3" xfId="22787"/>
    <cellStyle name="SAPBEXstdItem 5 4 3 2" xfId="43662"/>
    <cellStyle name="SAPBEXstdItem 5 4 4" xfId="21384"/>
    <cellStyle name="SAPBEXstdItem 5 4 4 2" xfId="42259"/>
    <cellStyle name="SAPBEXstdItem 5 4 5" xfId="19103"/>
    <cellStyle name="SAPBEXstdItem 5 4 5 2" xfId="39979"/>
    <cellStyle name="SAPBEXstdItem 5 4 6" xfId="31243"/>
    <cellStyle name="SAPBEXstdItem 5 5" xfId="21573"/>
    <cellStyle name="SAPBEXstdItem 5 5 2" xfId="42448"/>
    <cellStyle name="SAPBEXstdItem 5 6" xfId="22925"/>
    <cellStyle name="SAPBEXstdItem 5 6 2" xfId="43799"/>
    <cellStyle name="SAPBEXstdItem 5 7" xfId="23870"/>
    <cellStyle name="SAPBEXstdItem 5 7 2" xfId="44742"/>
    <cellStyle name="SAPBEXstdItem 5 8" xfId="12335"/>
    <cellStyle name="SAPBEXstdItem 5 8 2" xfId="33224"/>
    <cellStyle name="SAPBEXstdItem 5 9" xfId="24472"/>
    <cellStyle name="SAPBEXstdItem 6" xfId="3838"/>
    <cellStyle name="SAPBEXstdItem 6 2" xfId="6067"/>
    <cellStyle name="SAPBEXstdItem 6 2 2" xfId="22426"/>
    <cellStyle name="SAPBEXstdItem 6 2 2 2" xfId="43301"/>
    <cellStyle name="SAPBEXstdItem 6 2 3" xfId="23975"/>
    <cellStyle name="SAPBEXstdItem 6 2 3 2" xfId="44847"/>
    <cellStyle name="SAPBEXstdItem 6 2 4" xfId="21667"/>
    <cellStyle name="SAPBEXstdItem 6 2 4 2" xfId="42542"/>
    <cellStyle name="SAPBEXstdItem 6 2 5" xfId="15076"/>
    <cellStyle name="SAPBEXstdItem 6 2 5 2" xfId="35952"/>
    <cellStyle name="SAPBEXstdItem 6 2 6" xfId="27214"/>
    <cellStyle name="SAPBEXstdItem 6 3" xfId="21812"/>
    <cellStyle name="SAPBEXstdItem 6 3 2" xfId="42687"/>
    <cellStyle name="SAPBEXstdItem 6 4" xfId="23700"/>
    <cellStyle name="SAPBEXstdItem 6 4 2" xfId="44572"/>
    <cellStyle name="SAPBEXstdItem 6 5" xfId="23273"/>
    <cellStyle name="SAPBEXstdItem 6 5 2" xfId="44146"/>
    <cellStyle name="SAPBEXstdItem 6 6" xfId="13258"/>
    <cellStyle name="SAPBEXstdItem 6 6 2" xfId="34134"/>
    <cellStyle name="SAPBEXstdItem 6 7" xfId="25396"/>
    <cellStyle name="SAPBEXstdItem 7" xfId="8448"/>
    <cellStyle name="SAPBEXstdItem 7 2" xfId="23137"/>
    <cellStyle name="SAPBEXstdItem 7 2 2" xfId="44010"/>
    <cellStyle name="SAPBEXstdItem 7 3" xfId="23876"/>
    <cellStyle name="SAPBEXstdItem 7 3 2" xfId="44748"/>
    <cellStyle name="SAPBEXstdItem 7 4" xfId="23830"/>
    <cellStyle name="SAPBEXstdItem 7 4 2" xfId="44702"/>
    <cellStyle name="SAPBEXstdItem 7 5" xfId="17453"/>
    <cellStyle name="SAPBEXstdItem 7 5 2" xfId="38329"/>
    <cellStyle name="SAPBEXstdItem 7 6" xfId="29591"/>
    <cellStyle name="SAPBEXstdItem 8" xfId="10328"/>
    <cellStyle name="SAPBEXstdItem 8 2" xfId="23613"/>
    <cellStyle name="SAPBEXstdItem 8 2 2" xfId="44485"/>
    <cellStyle name="SAPBEXstdItem 8 3" xfId="23391"/>
    <cellStyle name="SAPBEXstdItem 8 3 2" xfId="44263"/>
    <cellStyle name="SAPBEXstdItem 8 4" xfId="22911"/>
    <cellStyle name="SAPBEXstdItem 8 4 2" xfId="43785"/>
    <cellStyle name="SAPBEXstdItem 8 5" xfId="19099"/>
    <cellStyle name="SAPBEXstdItem 8 5 2" xfId="39975"/>
    <cellStyle name="SAPBEXstdItem 8 6" xfId="31239"/>
    <cellStyle name="SAPBEXstdItem 9" xfId="20938"/>
    <cellStyle name="SAPBEXstdItem 9 2" xfId="41813"/>
    <cellStyle name="SAPBEXstdItemX" xfId="1174"/>
    <cellStyle name="SAPBEXstdItemX 10" xfId="21828"/>
    <cellStyle name="SAPBEXstdItemX 10 2" xfId="42703"/>
    <cellStyle name="SAPBEXstdItemX 11" xfId="21734"/>
    <cellStyle name="SAPBEXstdItemX 11 2" xfId="42609"/>
    <cellStyle name="SAPBEXstdItemX 12" xfId="12175"/>
    <cellStyle name="SAPBEXstdItemX 12 2" xfId="33075"/>
    <cellStyle name="SAPBEXstdItemX 13" xfId="24133"/>
    <cellStyle name="SAPBEXstdItemX 13 2" xfId="45003"/>
    <cellStyle name="SAPBEXstdItemX 14" xfId="24280"/>
    <cellStyle name="SAPBEXstdItemX 14 2" xfId="45141"/>
    <cellStyle name="SAPBEXstdItemX 2" xfId="2846"/>
    <cellStyle name="SAPBEXstdItemX 2 10" xfId="24473"/>
    <cellStyle name="SAPBEXstdItemX 2 2" xfId="4476"/>
    <cellStyle name="SAPBEXstdItemX 2 2 2" xfId="6315"/>
    <cellStyle name="SAPBEXstdItemX 2 2 2 2" xfId="22620"/>
    <cellStyle name="SAPBEXstdItemX 2 2 2 2 2" xfId="43495"/>
    <cellStyle name="SAPBEXstdItemX 2 2 2 3" xfId="21690"/>
    <cellStyle name="SAPBEXstdItemX 2 2 2 3 2" xfId="42565"/>
    <cellStyle name="SAPBEXstdItemX 2 2 2 4" xfId="23169"/>
    <cellStyle name="SAPBEXstdItemX 2 2 2 4 2" xfId="44042"/>
    <cellStyle name="SAPBEXstdItemX 2 2 2 5" xfId="15324"/>
    <cellStyle name="SAPBEXstdItemX 2 2 2 5 2" xfId="36200"/>
    <cellStyle name="SAPBEXstdItemX 2 2 2 6" xfId="27462"/>
    <cellStyle name="SAPBEXstdItemX 2 2 3" xfId="22079"/>
    <cellStyle name="SAPBEXstdItemX 2 2 3 2" xfId="42954"/>
    <cellStyle name="SAPBEXstdItemX 2 2 4" xfId="23429"/>
    <cellStyle name="SAPBEXstdItemX 2 2 4 2" xfId="44301"/>
    <cellStyle name="SAPBEXstdItemX 2 2 5" xfId="21046"/>
    <cellStyle name="SAPBEXstdItemX 2 2 5 2" xfId="41921"/>
    <cellStyle name="SAPBEXstdItemX 2 2 6" xfId="13506"/>
    <cellStyle name="SAPBEXstdItemX 2 2 6 2" xfId="34382"/>
    <cellStyle name="SAPBEXstdItemX 2 2 7" xfId="25644"/>
    <cellStyle name="SAPBEXstdItemX 2 3" xfId="8454"/>
    <cellStyle name="SAPBEXstdItemX 2 3 2" xfId="23143"/>
    <cellStyle name="SAPBEXstdItemX 2 3 2 2" xfId="44016"/>
    <cellStyle name="SAPBEXstdItemX 2 3 3" xfId="21234"/>
    <cellStyle name="SAPBEXstdItemX 2 3 3 2" xfId="42109"/>
    <cellStyle name="SAPBEXstdItemX 2 3 4" xfId="23309"/>
    <cellStyle name="SAPBEXstdItemX 2 3 4 2" xfId="44181"/>
    <cellStyle name="SAPBEXstdItemX 2 3 5" xfId="17459"/>
    <cellStyle name="SAPBEXstdItemX 2 3 5 2" xfId="38335"/>
    <cellStyle name="SAPBEXstdItemX 2 3 6" xfId="29597"/>
    <cellStyle name="SAPBEXstdItemX 2 4" xfId="10334"/>
    <cellStyle name="SAPBEXstdItemX 2 4 2" xfId="23619"/>
    <cellStyle name="SAPBEXstdItemX 2 4 2 2" xfId="44491"/>
    <cellStyle name="SAPBEXstdItemX 2 4 3" xfId="23230"/>
    <cellStyle name="SAPBEXstdItemX 2 4 3 2" xfId="44103"/>
    <cellStyle name="SAPBEXstdItemX 2 4 4" xfId="20841"/>
    <cellStyle name="SAPBEXstdItemX 2 4 4 2" xfId="41717"/>
    <cellStyle name="SAPBEXstdItemX 2 4 5" xfId="19105"/>
    <cellStyle name="SAPBEXstdItemX 2 4 5 2" xfId="39981"/>
    <cellStyle name="SAPBEXstdItemX 2 4 6" xfId="31245"/>
    <cellStyle name="SAPBEXstdItemX 2 5" xfId="20941"/>
    <cellStyle name="SAPBEXstdItemX 2 5 2" xfId="41816"/>
    <cellStyle name="SAPBEXstdItemX 2 6" xfId="21178"/>
    <cellStyle name="SAPBEXstdItemX 2 6 2" xfId="42053"/>
    <cellStyle name="SAPBEXstdItemX 2 7" xfId="21713"/>
    <cellStyle name="SAPBEXstdItemX 2 7 2" xfId="42588"/>
    <cellStyle name="SAPBEXstdItemX 2 8" xfId="12176"/>
    <cellStyle name="SAPBEXstdItemX 2 8 2" xfId="33076"/>
    <cellStyle name="SAPBEXstdItemX 2 9" xfId="24215"/>
    <cellStyle name="SAPBEXstdItemX 2 9 2" xfId="45083"/>
    <cellStyle name="SAPBEXstdItemX 3" xfId="2847"/>
    <cellStyle name="SAPBEXstdItemX 3 2" xfId="4477"/>
    <cellStyle name="SAPBEXstdItemX 3 2 2" xfId="6316"/>
    <cellStyle name="SAPBEXstdItemX 3 2 2 2" xfId="22621"/>
    <cellStyle name="SAPBEXstdItemX 3 2 2 2 2" xfId="43496"/>
    <cellStyle name="SAPBEXstdItemX 3 2 2 3" xfId="21612"/>
    <cellStyle name="SAPBEXstdItemX 3 2 2 3 2" xfId="42487"/>
    <cellStyle name="SAPBEXstdItemX 3 2 2 4" xfId="24059"/>
    <cellStyle name="SAPBEXstdItemX 3 2 2 4 2" xfId="44931"/>
    <cellStyle name="SAPBEXstdItemX 3 2 2 5" xfId="15325"/>
    <cellStyle name="SAPBEXstdItemX 3 2 2 5 2" xfId="36201"/>
    <cellStyle name="SAPBEXstdItemX 3 2 2 6" xfId="27463"/>
    <cellStyle name="SAPBEXstdItemX 3 2 3" xfId="22080"/>
    <cellStyle name="SAPBEXstdItemX 3 2 3 2" xfId="42955"/>
    <cellStyle name="SAPBEXstdItemX 3 2 4" xfId="22851"/>
    <cellStyle name="SAPBEXstdItemX 3 2 4 2" xfId="43726"/>
    <cellStyle name="SAPBEXstdItemX 3 2 5" xfId="21365"/>
    <cellStyle name="SAPBEXstdItemX 3 2 5 2" xfId="42240"/>
    <cellStyle name="SAPBEXstdItemX 3 2 6" xfId="13507"/>
    <cellStyle name="SAPBEXstdItemX 3 2 6 2" xfId="34383"/>
    <cellStyle name="SAPBEXstdItemX 3 2 7" xfId="25645"/>
    <cellStyle name="SAPBEXstdItemX 3 3" xfId="8455"/>
    <cellStyle name="SAPBEXstdItemX 3 3 2" xfId="23144"/>
    <cellStyle name="SAPBEXstdItemX 3 3 2 2" xfId="44017"/>
    <cellStyle name="SAPBEXstdItemX 3 3 3" xfId="22227"/>
    <cellStyle name="SAPBEXstdItemX 3 3 3 2" xfId="43102"/>
    <cellStyle name="SAPBEXstdItemX 3 3 4" xfId="21689"/>
    <cellStyle name="SAPBEXstdItemX 3 3 4 2" xfId="42564"/>
    <cellStyle name="SAPBEXstdItemX 3 3 5" xfId="17460"/>
    <cellStyle name="SAPBEXstdItemX 3 3 5 2" xfId="38336"/>
    <cellStyle name="SAPBEXstdItemX 3 3 6" xfId="29598"/>
    <cellStyle name="SAPBEXstdItemX 3 4" xfId="10335"/>
    <cellStyle name="SAPBEXstdItemX 3 4 2" xfId="23620"/>
    <cellStyle name="SAPBEXstdItemX 3 4 2 2" xfId="44492"/>
    <cellStyle name="SAPBEXstdItemX 3 4 3" xfId="23361"/>
    <cellStyle name="SAPBEXstdItemX 3 4 3 2" xfId="44233"/>
    <cellStyle name="SAPBEXstdItemX 3 4 4" xfId="23877"/>
    <cellStyle name="SAPBEXstdItemX 3 4 4 2" xfId="44749"/>
    <cellStyle name="SAPBEXstdItemX 3 4 5" xfId="19106"/>
    <cellStyle name="SAPBEXstdItemX 3 4 5 2" xfId="39982"/>
    <cellStyle name="SAPBEXstdItemX 3 4 6" xfId="31246"/>
    <cellStyle name="SAPBEXstdItemX 3 5" xfId="21574"/>
    <cellStyle name="SAPBEXstdItemX 3 5 2" xfId="42449"/>
    <cellStyle name="SAPBEXstdItemX 3 6" xfId="21301"/>
    <cellStyle name="SAPBEXstdItemX 3 6 2" xfId="42176"/>
    <cellStyle name="SAPBEXstdItemX 3 7" xfId="23651"/>
    <cellStyle name="SAPBEXstdItemX 3 7 2" xfId="44523"/>
    <cellStyle name="SAPBEXstdItemX 3 8" xfId="12336"/>
    <cellStyle name="SAPBEXstdItemX 3 8 2" xfId="33225"/>
    <cellStyle name="SAPBEXstdItemX 3 9" xfId="24474"/>
    <cellStyle name="SAPBEXstdItemX 4" xfId="2848"/>
    <cellStyle name="SAPBEXstdItemX 4 2" xfId="4478"/>
    <cellStyle name="SAPBEXstdItemX 4 2 2" xfId="6317"/>
    <cellStyle name="SAPBEXstdItemX 4 2 2 2" xfId="22622"/>
    <cellStyle name="SAPBEXstdItemX 4 2 2 2 2" xfId="43497"/>
    <cellStyle name="SAPBEXstdItemX 4 2 2 3" xfId="24048"/>
    <cellStyle name="SAPBEXstdItemX 4 2 2 3 2" xfId="44920"/>
    <cellStyle name="SAPBEXstdItemX 4 2 2 4" xfId="21718"/>
    <cellStyle name="SAPBEXstdItemX 4 2 2 4 2" xfId="42593"/>
    <cellStyle name="SAPBEXstdItemX 4 2 2 5" xfId="15326"/>
    <cellStyle name="SAPBEXstdItemX 4 2 2 5 2" xfId="36202"/>
    <cellStyle name="SAPBEXstdItemX 4 2 2 6" xfId="27464"/>
    <cellStyle name="SAPBEXstdItemX 4 2 3" xfId="22081"/>
    <cellStyle name="SAPBEXstdItemX 4 2 3 2" xfId="42956"/>
    <cellStyle name="SAPBEXstdItemX 4 2 4" xfId="21184"/>
    <cellStyle name="SAPBEXstdItemX 4 2 4 2" xfId="42059"/>
    <cellStyle name="SAPBEXstdItemX 4 2 5" xfId="22659"/>
    <cellStyle name="SAPBEXstdItemX 4 2 5 2" xfId="43534"/>
    <cellStyle name="SAPBEXstdItemX 4 2 6" xfId="13508"/>
    <cellStyle name="SAPBEXstdItemX 4 2 6 2" xfId="34384"/>
    <cellStyle name="SAPBEXstdItemX 4 2 7" xfId="25646"/>
    <cellStyle name="SAPBEXstdItemX 4 3" xfId="8456"/>
    <cellStyle name="SAPBEXstdItemX 4 3 2" xfId="23145"/>
    <cellStyle name="SAPBEXstdItemX 4 3 2 2" xfId="44018"/>
    <cellStyle name="SAPBEXstdItemX 4 3 3" xfId="23901"/>
    <cellStyle name="SAPBEXstdItemX 4 3 3 2" xfId="44773"/>
    <cellStyle name="SAPBEXstdItemX 4 3 4" xfId="23960"/>
    <cellStyle name="SAPBEXstdItemX 4 3 4 2" xfId="44832"/>
    <cellStyle name="SAPBEXstdItemX 4 3 5" xfId="17461"/>
    <cellStyle name="SAPBEXstdItemX 4 3 5 2" xfId="38337"/>
    <cellStyle name="SAPBEXstdItemX 4 3 6" xfId="29599"/>
    <cellStyle name="SAPBEXstdItemX 4 4" xfId="10336"/>
    <cellStyle name="SAPBEXstdItemX 4 4 2" xfId="23621"/>
    <cellStyle name="SAPBEXstdItemX 4 4 2 2" xfId="44493"/>
    <cellStyle name="SAPBEXstdItemX 4 4 3" xfId="23443"/>
    <cellStyle name="SAPBEXstdItemX 4 4 3 2" xfId="44315"/>
    <cellStyle name="SAPBEXstdItemX 4 4 4" xfId="21830"/>
    <cellStyle name="SAPBEXstdItemX 4 4 4 2" xfId="42705"/>
    <cellStyle name="SAPBEXstdItemX 4 4 5" xfId="19107"/>
    <cellStyle name="SAPBEXstdItemX 4 4 5 2" xfId="39983"/>
    <cellStyle name="SAPBEXstdItemX 4 4 6" xfId="31247"/>
    <cellStyle name="SAPBEXstdItemX 4 5" xfId="21575"/>
    <cellStyle name="SAPBEXstdItemX 4 5 2" xfId="42450"/>
    <cellStyle name="SAPBEXstdItemX 4 6" xfId="21083"/>
    <cellStyle name="SAPBEXstdItemX 4 6 2" xfId="41958"/>
    <cellStyle name="SAPBEXstdItemX 4 7" xfId="23163"/>
    <cellStyle name="SAPBEXstdItemX 4 7 2" xfId="44036"/>
    <cellStyle name="SAPBEXstdItemX 4 8" xfId="12337"/>
    <cellStyle name="SAPBEXstdItemX 4 8 2" xfId="33226"/>
    <cellStyle name="SAPBEXstdItemX 4 9" xfId="24475"/>
    <cellStyle name="SAPBEXstdItemX 5" xfId="2849"/>
    <cellStyle name="SAPBEXstdItemX 5 2" xfId="4479"/>
    <cellStyle name="SAPBEXstdItemX 5 2 2" xfId="6318"/>
    <cellStyle name="SAPBEXstdItemX 5 2 2 2" xfId="22623"/>
    <cellStyle name="SAPBEXstdItemX 5 2 2 2 2" xfId="43498"/>
    <cellStyle name="SAPBEXstdItemX 5 2 2 3" xfId="21167"/>
    <cellStyle name="SAPBEXstdItemX 5 2 2 3 2" xfId="42042"/>
    <cellStyle name="SAPBEXstdItemX 5 2 2 4" xfId="23393"/>
    <cellStyle name="SAPBEXstdItemX 5 2 2 4 2" xfId="44265"/>
    <cellStyle name="SAPBEXstdItemX 5 2 2 5" xfId="15327"/>
    <cellStyle name="SAPBEXstdItemX 5 2 2 5 2" xfId="36203"/>
    <cellStyle name="SAPBEXstdItemX 5 2 2 6" xfId="27465"/>
    <cellStyle name="SAPBEXstdItemX 5 2 3" xfId="22082"/>
    <cellStyle name="SAPBEXstdItemX 5 2 3 2" xfId="42957"/>
    <cellStyle name="SAPBEXstdItemX 5 2 4" xfId="21310"/>
    <cellStyle name="SAPBEXstdItemX 5 2 4 2" xfId="42185"/>
    <cellStyle name="SAPBEXstdItemX 5 2 5" xfId="23352"/>
    <cellStyle name="SAPBEXstdItemX 5 2 5 2" xfId="44224"/>
    <cellStyle name="SAPBEXstdItemX 5 2 6" xfId="13509"/>
    <cellStyle name="SAPBEXstdItemX 5 2 6 2" xfId="34385"/>
    <cellStyle name="SAPBEXstdItemX 5 2 7" xfId="25647"/>
    <cellStyle name="SAPBEXstdItemX 5 3" xfId="8457"/>
    <cellStyle name="SAPBEXstdItemX 5 3 2" xfId="23146"/>
    <cellStyle name="SAPBEXstdItemX 5 3 2 2" xfId="44019"/>
    <cellStyle name="SAPBEXstdItemX 5 3 3" xfId="23712"/>
    <cellStyle name="SAPBEXstdItemX 5 3 3 2" xfId="44584"/>
    <cellStyle name="SAPBEXstdItemX 5 3 4" xfId="24124"/>
    <cellStyle name="SAPBEXstdItemX 5 3 4 2" xfId="44995"/>
    <cellStyle name="SAPBEXstdItemX 5 3 5" xfId="17462"/>
    <cellStyle name="SAPBEXstdItemX 5 3 5 2" xfId="38338"/>
    <cellStyle name="SAPBEXstdItemX 5 3 6" xfId="29600"/>
    <cellStyle name="SAPBEXstdItemX 5 4" xfId="10337"/>
    <cellStyle name="SAPBEXstdItemX 5 4 2" xfId="23622"/>
    <cellStyle name="SAPBEXstdItemX 5 4 2 2" xfId="44494"/>
    <cellStyle name="SAPBEXstdItemX 5 4 3" xfId="21715"/>
    <cellStyle name="SAPBEXstdItemX 5 4 3 2" xfId="42590"/>
    <cellStyle name="SAPBEXstdItemX 5 4 4" xfId="23333"/>
    <cellStyle name="SAPBEXstdItemX 5 4 4 2" xfId="44205"/>
    <cellStyle name="SAPBEXstdItemX 5 4 5" xfId="19108"/>
    <cellStyle name="SAPBEXstdItemX 5 4 5 2" xfId="39984"/>
    <cellStyle name="SAPBEXstdItemX 5 4 6" xfId="31248"/>
    <cellStyle name="SAPBEXstdItemX 5 5" xfId="21576"/>
    <cellStyle name="SAPBEXstdItemX 5 5 2" xfId="42451"/>
    <cellStyle name="SAPBEXstdItemX 5 6" xfId="21590"/>
    <cellStyle name="SAPBEXstdItemX 5 6 2" xfId="42465"/>
    <cellStyle name="SAPBEXstdItemX 5 7" xfId="22430"/>
    <cellStyle name="SAPBEXstdItemX 5 7 2" xfId="43305"/>
    <cellStyle name="SAPBEXstdItemX 5 8" xfId="12338"/>
    <cellStyle name="SAPBEXstdItemX 5 8 2" xfId="33227"/>
    <cellStyle name="SAPBEXstdItemX 5 9" xfId="24476"/>
    <cellStyle name="SAPBEXstdItemX 6" xfId="3839"/>
    <cellStyle name="SAPBEXstdItemX 6 2" xfId="6068"/>
    <cellStyle name="SAPBEXstdItemX 6 2 2" xfId="22427"/>
    <cellStyle name="SAPBEXstdItemX 6 2 2 2" xfId="43302"/>
    <cellStyle name="SAPBEXstdItemX 6 2 3" xfId="21923"/>
    <cellStyle name="SAPBEXstdItemX 6 2 3 2" xfId="42798"/>
    <cellStyle name="SAPBEXstdItemX 6 2 4" xfId="23262"/>
    <cellStyle name="SAPBEXstdItemX 6 2 4 2" xfId="44135"/>
    <cellStyle name="SAPBEXstdItemX 6 2 5" xfId="15077"/>
    <cellStyle name="SAPBEXstdItemX 6 2 5 2" xfId="35953"/>
    <cellStyle name="SAPBEXstdItemX 6 2 6" xfId="27215"/>
    <cellStyle name="SAPBEXstdItemX 6 3" xfId="21813"/>
    <cellStyle name="SAPBEXstdItemX 6 3 2" xfId="42688"/>
    <cellStyle name="SAPBEXstdItemX 6 4" xfId="23646"/>
    <cellStyle name="SAPBEXstdItemX 6 4 2" xfId="44518"/>
    <cellStyle name="SAPBEXstdItemX 6 5" xfId="23826"/>
    <cellStyle name="SAPBEXstdItemX 6 5 2" xfId="44698"/>
    <cellStyle name="SAPBEXstdItemX 6 6" xfId="13259"/>
    <cellStyle name="SAPBEXstdItemX 6 6 2" xfId="34135"/>
    <cellStyle name="SAPBEXstdItemX 6 7" xfId="25397"/>
    <cellStyle name="SAPBEXstdItemX 7" xfId="8453"/>
    <cellStyle name="SAPBEXstdItemX 7 2" xfId="23142"/>
    <cellStyle name="SAPBEXstdItemX 7 2 2" xfId="44015"/>
    <cellStyle name="SAPBEXstdItemX 7 3" xfId="22201"/>
    <cellStyle name="SAPBEXstdItemX 7 3 2" xfId="43076"/>
    <cellStyle name="SAPBEXstdItemX 7 4" xfId="24085"/>
    <cellStyle name="SAPBEXstdItemX 7 4 2" xfId="44957"/>
    <cellStyle name="SAPBEXstdItemX 7 5" xfId="17458"/>
    <cellStyle name="SAPBEXstdItemX 7 5 2" xfId="38334"/>
    <cellStyle name="SAPBEXstdItemX 7 6" xfId="29596"/>
    <cellStyle name="SAPBEXstdItemX 8" xfId="10333"/>
    <cellStyle name="SAPBEXstdItemX 8 2" xfId="23618"/>
    <cellStyle name="SAPBEXstdItemX 8 2 2" xfId="44490"/>
    <cellStyle name="SAPBEXstdItemX 8 3" xfId="22904"/>
    <cellStyle name="SAPBEXstdItemX 8 3 2" xfId="43778"/>
    <cellStyle name="SAPBEXstdItemX 8 4" xfId="21011"/>
    <cellStyle name="SAPBEXstdItemX 8 4 2" xfId="41886"/>
    <cellStyle name="SAPBEXstdItemX 8 5" xfId="19104"/>
    <cellStyle name="SAPBEXstdItemX 8 5 2" xfId="39980"/>
    <cellStyle name="SAPBEXstdItemX 8 6" xfId="31244"/>
    <cellStyle name="SAPBEXstdItemX 9" xfId="20940"/>
    <cellStyle name="SAPBEXstdItemX 9 2" xfId="41815"/>
    <cellStyle name="SAPBEXtitle" xfId="1175"/>
    <cellStyle name="SAPBEXunassignedItem" xfId="2850"/>
    <cellStyle name="SAPBEXunassignedItem 2" xfId="2851"/>
    <cellStyle name="SAPBEXunassignedItem 2 2" xfId="3331"/>
    <cellStyle name="SAPBEXunassignedItem 2 2 2" xfId="5604"/>
    <cellStyle name="SAPBEXunassignedItem 2 2 2 2" xfId="22312"/>
    <cellStyle name="SAPBEXunassignedItem 2 2 2 2 2" xfId="43187"/>
    <cellStyle name="SAPBEXunassignedItem 2 2 2 3" xfId="20845"/>
    <cellStyle name="SAPBEXunassignedItem 2 2 2 3 2" xfId="41721"/>
    <cellStyle name="SAPBEXunassignedItem 2 2 2 4" xfId="23891"/>
    <cellStyle name="SAPBEXunassignedItem 2 2 2 4 2" xfId="44763"/>
    <cellStyle name="SAPBEXunassignedItem 2 2 2 5" xfId="14613"/>
    <cellStyle name="SAPBEXunassignedItem 2 2 2 5 2" xfId="35489"/>
    <cellStyle name="SAPBEXunassignedItem 2 2 2 6" xfId="26751"/>
    <cellStyle name="SAPBEXunassignedItem 2 2 3" xfId="21683"/>
    <cellStyle name="SAPBEXunassignedItem 2 2 3 2" xfId="42558"/>
    <cellStyle name="SAPBEXunassignedItem 2 2 4" xfId="22109"/>
    <cellStyle name="SAPBEXunassignedItem 2 2 4 2" xfId="42984"/>
    <cellStyle name="SAPBEXunassignedItem 2 2 5" xfId="22152"/>
    <cellStyle name="SAPBEXunassignedItem 2 2 5 2" xfId="43027"/>
    <cellStyle name="SAPBEXunassignedItem 2 2 6" xfId="12794"/>
    <cellStyle name="SAPBEXunassignedItem 2 2 6 2" xfId="33671"/>
    <cellStyle name="SAPBEXunassignedItem 2 2 7" xfId="24921"/>
    <cellStyle name="SAPBEXunassignedItem 2 3" xfId="9286"/>
    <cellStyle name="SAPBEXunassignedItem 2 3 2" xfId="22662"/>
    <cellStyle name="SAPBEXunassignedItem 2 3 2 2" xfId="43537"/>
    <cellStyle name="SAPBEXunassignedItem 2 3 3" xfId="22180"/>
    <cellStyle name="SAPBEXunassignedItem 2 3 3 2" xfId="43055"/>
    <cellStyle name="SAPBEXunassignedItem 2 3 4" xfId="18285"/>
    <cellStyle name="SAPBEXunassignedItem 2 3 4 2" xfId="39161"/>
    <cellStyle name="SAPBEXunassignedItem 2 3 5" xfId="30423"/>
    <cellStyle name="SAPBEXunassignedItem 2 4" xfId="21578"/>
    <cellStyle name="SAPBEXunassignedItem 2 4 2" xfId="42453"/>
    <cellStyle name="SAPBEXunassignedItem 2 5" xfId="12340"/>
    <cellStyle name="SAPBEXunassignedItem 2 5 2" xfId="33229"/>
    <cellStyle name="SAPBEXunassignedItem 2 6" xfId="24478"/>
    <cellStyle name="SAPBEXunassignedItem 3" xfId="3330"/>
    <cellStyle name="SAPBEXunassignedItem 3 2" xfId="5603"/>
    <cellStyle name="SAPBEXunassignedItem 3 2 2" xfId="22311"/>
    <cellStyle name="SAPBEXunassignedItem 3 2 2 2" xfId="43186"/>
    <cellStyle name="SAPBEXunassignedItem 3 2 3" xfId="24056"/>
    <cellStyle name="SAPBEXunassignedItem 3 2 3 2" xfId="44928"/>
    <cellStyle name="SAPBEXunassignedItem 3 2 4" xfId="23266"/>
    <cellStyle name="SAPBEXunassignedItem 3 2 4 2" xfId="44139"/>
    <cellStyle name="SAPBEXunassignedItem 3 2 5" xfId="14612"/>
    <cellStyle name="SAPBEXunassignedItem 3 2 5 2" xfId="35488"/>
    <cellStyle name="SAPBEXunassignedItem 3 2 6" xfId="26750"/>
    <cellStyle name="SAPBEXunassignedItem 3 3" xfId="21682"/>
    <cellStyle name="SAPBEXunassignedItem 3 3 2" xfId="42557"/>
    <cellStyle name="SAPBEXunassignedItem 3 4" xfId="23202"/>
    <cellStyle name="SAPBEXunassignedItem 3 4 2" xfId="44075"/>
    <cellStyle name="SAPBEXunassignedItem 3 5" xfId="23978"/>
    <cellStyle name="SAPBEXunassignedItem 3 5 2" xfId="44850"/>
    <cellStyle name="SAPBEXunassignedItem 3 6" xfId="12793"/>
    <cellStyle name="SAPBEXunassignedItem 3 6 2" xfId="33670"/>
    <cellStyle name="SAPBEXunassignedItem 3 7" xfId="24920"/>
    <cellStyle name="SAPBEXunassignedItem 4" xfId="9285"/>
    <cellStyle name="SAPBEXunassignedItem 4 2" xfId="22123"/>
    <cellStyle name="SAPBEXunassignedItem 4 2 2" xfId="42998"/>
    <cellStyle name="SAPBEXunassignedItem 4 3" xfId="23279"/>
    <cellStyle name="SAPBEXunassignedItem 4 3 2" xfId="44152"/>
    <cellStyle name="SAPBEXunassignedItem 4 4" xfId="18284"/>
    <cellStyle name="SAPBEXunassignedItem 4 4 2" xfId="39160"/>
    <cellStyle name="SAPBEXunassignedItem 4 5" xfId="30422"/>
    <cellStyle name="SAPBEXunassignedItem 5" xfId="21577"/>
    <cellStyle name="SAPBEXunassignedItem 5 2" xfId="42452"/>
    <cellStyle name="SAPBEXunassignedItem 6" xfId="12339"/>
    <cellStyle name="SAPBEXunassignedItem 6 2" xfId="33228"/>
    <cellStyle name="SAPBEXunassignedItem 7" xfId="24477"/>
    <cellStyle name="SAPBEXundefined" xfId="1176"/>
    <cellStyle name="SAPBEXundefined 10" xfId="20989"/>
    <cellStyle name="SAPBEXundefined 10 2" xfId="41864"/>
    <cellStyle name="SAPBEXundefined 11" xfId="23847"/>
    <cellStyle name="SAPBEXundefined 11 2" xfId="44719"/>
    <cellStyle name="SAPBEXundefined 12" xfId="12177"/>
    <cellStyle name="SAPBEXundefined 12 2" xfId="33077"/>
    <cellStyle name="SAPBEXundefined 13" xfId="24132"/>
    <cellStyle name="SAPBEXundefined 13 2" xfId="45002"/>
    <cellStyle name="SAPBEXundefined 14" xfId="24281"/>
    <cellStyle name="SAPBEXundefined 14 2" xfId="45142"/>
    <cellStyle name="SAPBEXundefined 2" xfId="2852"/>
    <cellStyle name="SAPBEXundefined 2 10" xfId="24479"/>
    <cellStyle name="SAPBEXundefined 2 2" xfId="4480"/>
    <cellStyle name="SAPBEXundefined 2 2 2" xfId="6319"/>
    <cellStyle name="SAPBEXundefined 2 2 2 2" xfId="22624"/>
    <cellStyle name="SAPBEXundefined 2 2 2 2 2" xfId="43499"/>
    <cellStyle name="SAPBEXundefined 2 2 2 3" xfId="21009"/>
    <cellStyle name="SAPBEXundefined 2 2 2 3 2" xfId="41884"/>
    <cellStyle name="SAPBEXundefined 2 2 2 4" xfId="23652"/>
    <cellStyle name="SAPBEXundefined 2 2 2 4 2" xfId="44524"/>
    <cellStyle name="SAPBEXundefined 2 2 2 5" xfId="15328"/>
    <cellStyle name="SAPBEXundefined 2 2 2 5 2" xfId="36204"/>
    <cellStyle name="SAPBEXundefined 2 2 2 6" xfId="27466"/>
    <cellStyle name="SAPBEXundefined 2 2 3" xfId="22083"/>
    <cellStyle name="SAPBEXundefined 2 2 3 2" xfId="42958"/>
    <cellStyle name="SAPBEXundefined 2 2 4" xfId="21397"/>
    <cellStyle name="SAPBEXundefined 2 2 4 2" xfId="42272"/>
    <cellStyle name="SAPBEXundefined 2 2 5" xfId="21655"/>
    <cellStyle name="SAPBEXundefined 2 2 5 2" xfId="42530"/>
    <cellStyle name="SAPBEXundefined 2 2 6" xfId="13510"/>
    <cellStyle name="SAPBEXundefined 2 2 6 2" xfId="34386"/>
    <cellStyle name="SAPBEXundefined 2 2 7" xfId="25648"/>
    <cellStyle name="SAPBEXundefined 2 3" xfId="8459"/>
    <cellStyle name="SAPBEXundefined 2 3 2" xfId="23148"/>
    <cellStyle name="SAPBEXundefined 2 3 2 2" xfId="44021"/>
    <cellStyle name="SAPBEXundefined 2 3 3" xfId="21235"/>
    <cellStyle name="SAPBEXundefined 2 3 3 2" xfId="42110"/>
    <cellStyle name="SAPBEXundefined 2 3 4" xfId="22796"/>
    <cellStyle name="SAPBEXundefined 2 3 4 2" xfId="43671"/>
    <cellStyle name="SAPBEXundefined 2 3 5" xfId="17464"/>
    <cellStyle name="SAPBEXundefined 2 3 5 2" xfId="38340"/>
    <cellStyle name="SAPBEXundefined 2 3 6" xfId="29602"/>
    <cellStyle name="SAPBEXundefined 2 4" xfId="10339"/>
    <cellStyle name="SAPBEXundefined 2 4 2" xfId="23624"/>
    <cellStyle name="SAPBEXundefined 2 4 2 2" xfId="44496"/>
    <cellStyle name="SAPBEXundefined 2 4 3" xfId="22725"/>
    <cellStyle name="SAPBEXundefined 2 4 3 2" xfId="43600"/>
    <cellStyle name="SAPBEXundefined 2 4 4" xfId="22090"/>
    <cellStyle name="SAPBEXundefined 2 4 4 2" xfId="42965"/>
    <cellStyle name="SAPBEXundefined 2 4 5" xfId="19110"/>
    <cellStyle name="SAPBEXundefined 2 4 5 2" xfId="39986"/>
    <cellStyle name="SAPBEXundefined 2 4 6" xfId="31250"/>
    <cellStyle name="SAPBEXundefined 2 5" xfId="20943"/>
    <cellStyle name="SAPBEXundefined 2 5 2" xfId="41818"/>
    <cellStyle name="SAPBEXundefined 2 6" xfId="22095"/>
    <cellStyle name="SAPBEXundefined 2 6 2" xfId="42970"/>
    <cellStyle name="SAPBEXundefined 2 7" xfId="23823"/>
    <cellStyle name="SAPBEXundefined 2 7 2" xfId="44695"/>
    <cellStyle name="SAPBEXundefined 2 8" xfId="12178"/>
    <cellStyle name="SAPBEXundefined 2 8 2" xfId="33078"/>
    <cellStyle name="SAPBEXundefined 2 9" xfId="24216"/>
    <cellStyle name="SAPBEXundefined 2 9 2" xfId="45084"/>
    <cellStyle name="SAPBEXundefined 3" xfId="2853"/>
    <cellStyle name="SAPBEXundefined 3 2" xfId="4481"/>
    <cellStyle name="SAPBEXundefined 3 2 2" xfId="6320"/>
    <cellStyle name="SAPBEXundefined 3 2 2 2" xfId="22625"/>
    <cellStyle name="SAPBEXundefined 3 2 2 2 2" xfId="43500"/>
    <cellStyle name="SAPBEXundefined 3 2 2 3" xfId="21071"/>
    <cellStyle name="SAPBEXundefined 3 2 2 3 2" xfId="41946"/>
    <cellStyle name="SAPBEXundefined 3 2 2 4" xfId="23821"/>
    <cellStyle name="SAPBEXundefined 3 2 2 4 2" xfId="44693"/>
    <cellStyle name="SAPBEXundefined 3 2 2 5" xfId="15329"/>
    <cellStyle name="SAPBEXundefined 3 2 2 5 2" xfId="36205"/>
    <cellStyle name="SAPBEXundefined 3 2 2 6" xfId="27467"/>
    <cellStyle name="SAPBEXundefined 3 2 3" xfId="22084"/>
    <cellStyle name="SAPBEXundefined 3 2 3 2" xfId="42959"/>
    <cellStyle name="SAPBEXundefined 3 2 4" xfId="21854"/>
    <cellStyle name="SAPBEXundefined 3 2 4 2" xfId="42729"/>
    <cellStyle name="SAPBEXundefined 3 2 5" xfId="23779"/>
    <cellStyle name="SAPBEXundefined 3 2 5 2" xfId="44651"/>
    <cellStyle name="SAPBEXundefined 3 2 6" xfId="13511"/>
    <cellStyle name="SAPBEXundefined 3 2 6 2" xfId="34387"/>
    <cellStyle name="SAPBEXundefined 3 2 7" xfId="25649"/>
    <cellStyle name="SAPBEXundefined 3 3" xfId="8460"/>
    <cellStyle name="SAPBEXundefined 3 3 2" xfId="23149"/>
    <cellStyle name="SAPBEXundefined 3 3 2 2" xfId="44022"/>
    <cellStyle name="SAPBEXundefined 3 3 3" xfId="21765"/>
    <cellStyle name="SAPBEXundefined 3 3 3 2" xfId="42640"/>
    <cellStyle name="SAPBEXundefined 3 3 4" xfId="21592"/>
    <cellStyle name="SAPBEXundefined 3 3 4 2" xfId="42467"/>
    <cellStyle name="SAPBEXundefined 3 3 5" xfId="17465"/>
    <cellStyle name="SAPBEXundefined 3 3 5 2" xfId="38341"/>
    <cellStyle name="SAPBEXundefined 3 3 6" xfId="29603"/>
    <cellStyle name="SAPBEXundefined 3 4" xfId="10340"/>
    <cellStyle name="SAPBEXundefined 3 4 2" xfId="23625"/>
    <cellStyle name="SAPBEXundefined 3 4 2 2" xfId="44497"/>
    <cellStyle name="SAPBEXundefined 3 4 3" xfId="22118"/>
    <cellStyle name="SAPBEXundefined 3 4 3 2" xfId="42993"/>
    <cellStyle name="SAPBEXundefined 3 4 4" xfId="21594"/>
    <cellStyle name="SAPBEXundefined 3 4 4 2" xfId="42469"/>
    <cellStyle name="SAPBEXundefined 3 4 5" xfId="19111"/>
    <cellStyle name="SAPBEXundefined 3 4 5 2" xfId="39987"/>
    <cellStyle name="SAPBEXundefined 3 4 6" xfId="31251"/>
    <cellStyle name="SAPBEXundefined 3 5" xfId="21579"/>
    <cellStyle name="SAPBEXundefined 3 5 2" xfId="42454"/>
    <cellStyle name="SAPBEXundefined 3 6" xfId="22365"/>
    <cellStyle name="SAPBEXundefined 3 6 2" xfId="43240"/>
    <cellStyle name="SAPBEXundefined 3 7" xfId="23855"/>
    <cellStyle name="SAPBEXundefined 3 7 2" xfId="44727"/>
    <cellStyle name="SAPBEXundefined 3 8" xfId="12341"/>
    <cellStyle name="SAPBEXundefined 3 8 2" xfId="33230"/>
    <cellStyle name="SAPBEXundefined 3 9" xfId="24480"/>
    <cellStyle name="SAPBEXundefined 4" xfId="2854"/>
    <cellStyle name="SAPBEXundefined 4 2" xfId="4482"/>
    <cellStyle name="SAPBEXundefined 4 2 2" xfId="6321"/>
    <cellStyle name="SAPBEXundefined 4 2 2 2" xfId="22626"/>
    <cellStyle name="SAPBEXundefined 4 2 2 2 2" xfId="43501"/>
    <cellStyle name="SAPBEXundefined 4 2 2 3" xfId="21586"/>
    <cellStyle name="SAPBEXundefined 4 2 2 3 2" xfId="42461"/>
    <cellStyle name="SAPBEXundefined 4 2 2 4" xfId="21260"/>
    <cellStyle name="SAPBEXundefined 4 2 2 4 2" xfId="42135"/>
    <cellStyle name="SAPBEXundefined 4 2 2 5" xfId="15330"/>
    <cellStyle name="SAPBEXundefined 4 2 2 5 2" xfId="36206"/>
    <cellStyle name="SAPBEXundefined 4 2 2 6" xfId="27468"/>
    <cellStyle name="SAPBEXundefined 4 2 3" xfId="22085"/>
    <cellStyle name="SAPBEXundefined 4 2 3 2" xfId="42960"/>
    <cellStyle name="SAPBEXundefined 4 2 4" xfId="22133"/>
    <cellStyle name="SAPBEXundefined 4 2 4 2" xfId="43008"/>
    <cellStyle name="SAPBEXundefined 4 2 5" xfId="23694"/>
    <cellStyle name="SAPBEXundefined 4 2 5 2" xfId="44566"/>
    <cellStyle name="SAPBEXundefined 4 2 6" xfId="13512"/>
    <cellStyle name="SAPBEXundefined 4 2 6 2" xfId="34388"/>
    <cellStyle name="SAPBEXundefined 4 2 7" xfId="25650"/>
    <cellStyle name="SAPBEXundefined 4 3" xfId="8461"/>
    <cellStyle name="SAPBEXundefined 4 3 2" xfId="23150"/>
    <cellStyle name="SAPBEXundefined 4 3 2 2" xfId="44023"/>
    <cellStyle name="SAPBEXundefined 4 3 3" xfId="22236"/>
    <cellStyle name="SAPBEXundefined 4 3 3 2" xfId="43111"/>
    <cellStyle name="SAPBEXundefined 4 3 4" xfId="21094"/>
    <cellStyle name="SAPBEXundefined 4 3 4 2" xfId="41969"/>
    <cellStyle name="SAPBEXundefined 4 3 5" xfId="17466"/>
    <cellStyle name="SAPBEXundefined 4 3 5 2" xfId="38342"/>
    <cellStyle name="SAPBEXundefined 4 3 6" xfId="29604"/>
    <cellStyle name="SAPBEXundefined 4 4" xfId="10341"/>
    <cellStyle name="SAPBEXundefined 4 4 2" xfId="23626"/>
    <cellStyle name="SAPBEXundefined 4 4 2 2" xfId="44498"/>
    <cellStyle name="SAPBEXundefined 4 4 3" xfId="22350"/>
    <cellStyle name="SAPBEXundefined 4 4 3 2" xfId="43225"/>
    <cellStyle name="SAPBEXundefined 4 4 4" xfId="21135"/>
    <cellStyle name="SAPBEXundefined 4 4 4 2" xfId="42010"/>
    <cellStyle name="SAPBEXundefined 4 4 5" xfId="19112"/>
    <cellStyle name="SAPBEXundefined 4 4 5 2" xfId="39988"/>
    <cellStyle name="SAPBEXundefined 4 4 6" xfId="31252"/>
    <cellStyle name="SAPBEXundefined 4 5" xfId="21580"/>
    <cellStyle name="SAPBEXundefined 4 5 2" xfId="42455"/>
    <cellStyle name="SAPBEXundefined 4 6" xfId="22238"/>
    <cellStyle name="SAPBEXundefined 4 6 2" xfId="43113"/>
    <cellStyle name="SAPBEXundefined 4 7" xfId="21281"/>
    <cellStyle name="SAPBEXundefined 4 7 2" xfId="42156"/>
    <cellStyle name="SAPBEXundefined 4 8" xfId="12342"/>
    <cellStyle name="SAPBEXundefined 4 8 2" xfId="33231"/>
    <cellStyle name="SAPBEXundefined 4 9" xfId="24481"/>
    <cellStyle name="SAPBEXundefined 5" xfId="2855"/>
    <cellStyle name="SAPBEXundefined 5 2" xfId="4483"/>
    <cellStyle name="SAPBEXundefined 5 2 2" xfId="6322"/>
    <cellStyle name="SAPBEXundefined 5 2 2 2" xfId="22627"/>
    <cellStyle name="SAPBEXundefined 5 2 2 2 2" xfId="43502"/>
    <cellStyle name="SAPBEXundefined 5 2 2 3" xfId="23771"/>
    <cellStyle name="SAPBEXundefined 5 2 2 3 2" xfId="44643"/>
    <cellStyle name="SAPBEXundefined 5 2 2 4" xfId="23668"/>
    <cellStyle name="SAPBEXundefined 5 2 2 4 2" xfId="44540"/>
    <cellStyle name="SAPBEXundefined 5 2 2 5" xfId="15331"/>
    <cellStyle name="SAPBEXundefined 5 2 2 5 2" xfId="36207"/>
    <cellStyle name="SAPBEXundefined 5 2 2 6" xfId="27469"/>
    <cellStyle name="SAPBEXundefined 5 2 3" xfId="22086"/>
    <cellStyle name="SAPBEXundefined 5 2 3 2" xfId="42961"/>
    <cellStyle name="SAPBEXundefined 5 2 4" xfId="22145"/>
    <cellStyle name="SAPBEXundefined 5 2 4 2" xfId="43020"/>
    <cellStyle name="SAPBEXundefined 5 2 5" xfId="21259"/>
    <cellStyle name="SAPBEXundefined 5 2 5 2" xfId="42134"/>
    <cellStyle name="SAPBEXundefined 5 2 6" xfId="13513"/>
    <cellStyle name="SAPBEXundefined 5 2 6 2" xfId="34389"/>
    <cellStyle name="SAPBEXundefined 5 2 7" xfId="25651"/>
    <cellStyle name="SAPBEXundefined 5 3" xfId="8462"/>
    <cellStyle name="SAPBEXundefined 5 3 2" xfId="23151"/>
    <cellStyle name="SAPBEXundefined 5 3 2 2" xfId="44024"/>
    <cellStyle name="SAPBEXundefined 5 3 3" xfId="23873"/>
    <cellStyle name="SAPBEXundefined 5 3 3 2" xfId="44745"/>
    <cellStyle name="SAPBEXundefined 5 3 4" xfId="22908"/>
    <cellStyle name="SAPBEXundefined 5 3 4 2" xfId="43782"/>
    <cellStyle name="SAPBEXundefined 5 3 5" xfId="17467"/>
    <cellStyle name="SAPBEXundefined 5 3 5 2" xfId="38343"/>
    <cellStyle name="SAPBEXundefined 5 3 6" xfId="29605"/>
    <cellStyle name="SAPBEXundefined 5 4" xfId="10342"/>
    <cellStyle name="SAPBEXundefined 5 4 2" xfId="23627"/>
    <cellStyle name="SAPBEXundefined 5 4 2 2" xfId="44499"/>
    <cellStyle name="SAPBEXundefined 5 4 3" xfId="22831"/>
    <cellStyle name="SAPBEXundefined 5 4 3 2" xfId="43706"/>
    <cellStyle name="SAPBEXundefined 5 4 4" xfId="23793"/>
    <cellStyle name="SAPBEXundefined 5 4 4 2" xfId="44665"/>
    <cellStyle name="SAPBEXundefined 5 4 5" xfId="19113"/>
    <cellStyle name="SAPBEXundefined 5 4 5 2" xfId="39989"/>
    <cellStyle name="SAPBEXundefined 5 4 6" xfId="31253"/>
    <cellStyle name="SAPBEXundefined 5 5" xfId="21581"/>
    <cellStyle name="SAPBEXundefined 5 5 2" xfId="42456"/>
    <cellStyle name="SAPBEXundefined 5 6" xfId="22893"/>
    <cellStyle name="SAPBEXundefined 5 6 2" xfId="43767"/>
    <cellStyle name="SAPBEXundefined 5 7" xfId="21207"/>
    <cellStyle name="SAPBEXundefined 5 7 2" xfId="42082"/>
    <cellStyle name="SAPBEXundefined 5 8" xfId="12343"/>
    <cellStyle name="SAPBEXundefined 5 8 2" xfId="33232"/>
    <cellStyle name="SAPBEXundefined 5 9" xfId="24482"/>
    <cellStyle name="SAPBEXundefined 6" xfId="3840"/>
    <cellStyle name="SAPBEXundefined 6 2" xfId="6069"/>
    <cellStyle name="SAPBEXundefined 6 2 2" xfId="22428"/>
    <cellStyle name="SAPBEXundefined 6 2 2 2" xfId="43303"/>
    <cellStyle name="SAPBEXundefined 6 2 3" xfId="21656"/>
    <cellStyle name="SAPBEXundefined 6 2 3 2" xfId="42531"/>
    <cellStyle name="SAPBEXundefined 6 2 4" xfId="23944"/>
    <cellStyle name="SAPBEXundefined 6 2 4 2" xfId="44816"/>
    <cellStyle name="SAPBEXundefined 6 2 5" xfId="15078"/>
    <cellStyle name="SAPBEXundefined 6 2 5 2" xfId="35954"/>
    <cellStyle name="SAPBEXundefined 6 2 6" xfId="27216"/>
    <cellStyle name="SAPBEXundefined 6 3" xfId="21814"/>
    <cellStyle name="SAPBEXundefined 6 3 2" xfId="42689"/>
    <cellStyle name="SAPBEXundefined 6 4" xfId="22642"/>
    <cellStyle name="SAPBEXundefined 6 4 2" xfId="43517"/>
    <cellStyle name="SAPBEXundefined 6 5" xfId="21186"/>
    <cellStyle name="SAPBEXundefined 6 5 2" xfId="42061"/>
    <cellStyle name="SAPBEXundefined 6 6" xfId="13260"/>
    <cellStyle name="SAPBEXundefined 6 6 2" xfId="34136"/>
    <cellStyle name="SAPBEXundefined 6 7" xfId="25398"/>
    <cellStyle name="SAPBEXundefined 7" xfId="8458"/>
    <cellStyle name="SAPBEXundefined 7 2" xfId="23147"/>
    <cellStyle name="SAPBEXundefined 7 2 2" xfId="44020"/>
    <cellStyle name="SAPBEXundefined 7 3" xfId="22715"/>
    <cellStyle name="SAPBEXundefined 7 3 2" xfId="43590"/>
    <cellStyle name="SAPBEXundefined 7 4" xfId="22441"/>
    <cellStyle name="SAPBEXundefined 7 4 2" xfId="43316"/>
    <cellStyle name="SAPBEXundefined 7 5" xfId="17463"/>
    <cellStyle name="SAPBEXundefined 7 5 2" xfId="38339"/>
    <cellStyle name="SAPBEXundefined 7 6" xfId="29601"/>
    <cellStyle name="SAPBEXundefined 8" xfId="10338"/>
    <cellStyle name="SAPBEXundefined 8 2" xfId="23623"/>
    <cellStyle name="SAPBEXundefined 8 2 2" xfId="44495"/>
    <cellStyle name="SAPBEXundefined 8 3" xfId="22213"/>
    <cellStyle name="SAPBEXundefined 8 3 2" xfId="43088"/>
    <cellStyle name="SAPBEXundefined 8 4" xfId="22674"/>
    <cellStyle name="SAPBEXundefined 8 4 2" xfId="43549"/>
    <cellStyle name="SAPBEXundefined 8 5" xfId="19109"/>
    <cellStyle name="SAPBEXundefined 8 5 2" xfId="39985"/>
    <cellStyle name="SAPBEXundefined 8 6" xfId="31249"/>
    <cellStyle name="SAPBEXundefined 9" xfId="20942"/>
    <cellStyle name="SAPBEXundefined 9 2" xfId="41817"/>
    <cellStyle name="SHADEDSTORES" xfId="1177"/>
    <cellStyle name="SHADEDSTORES 10" xfId="24302"/>
    <cellStyle name="SHADEDSTORES 2" xfId="2856"/>
    <cellStyle name="SHADEDSTORES 2 2" xfId="4484"/>
    <cellStyle name="SHADEDSTORES 2 2 2" xfId="6323"/>
    <cellStyle name="SHADEDSTORES 2 2 2 2" xfId="22628"/>
    <cellStyle name="SHADEDSTORES 2 2 2 2 2" xfId="43503"/>
    <cellStyle name="SHADEDSTORES 2 2 2 3" xfId="23244"/>
    <cellStyle name="SHADEDSTORES 2 2 2 3 2" xfId="44117"/>
    <cellStyle name="SHADEDSTORES 2 2 2 4" xfId="21851"/>
    <cellStyle name="SHADEDSTORES 2 2 2 4 2" xfId="42726"/>
    <cellStyle name="SHADEDSTORES 2 2 2 5" xfId="15332"/>
    <cellStyle name="SHADEDSTORES 2 2 2 5 2" xfId="36208"/>
    <cellStyle name="SHADEDSTORES 2 2 2 6" xfId="27470"/>
    <cellStyle name="SHADEDSTORES 2 2 3" xfId="22087"/>
    <cellStyle name="SHADEDSTORES 2 2 3 2" xfId="42962"/>
    <cellStyle name="SHADEDSTORES 2 2 4" xfId="23818"/>
    <cellStyle name="SHADEDSTORES 2 2 4 2" xfId="44690"/>
    <cellStyle name="SHADEDSTORES 2 2 5" xfId="24090"/>
    <cellStyle name="SHADEDSTORES 2 2 5 2" xfId="44961"/>
    <cellStyle name="SHADEDSTORES 2 2 6" xfId="13514"/>
    <cellStyle name="SHADEDSTORES 2 2 6 2" xfId="34390"/>
    <cellStyle name="SHADEDSTORES 2 2 7" xfId="25652"/>
    <cellStyle name="SHADEDSTORES 2 3" xfId="21582"/>
    <cellStyle name="SHADEDSTORES 2 3 2" xfId="42457"/>
    <cellStyle name="SHADEDSTORES 2 4" xfId="21671"/>
    <cellStyle name="SHADEDSTORES 2 4 2" xfId="42546"/>
    <cellStyle name="SHADEDSTORES 2 5" xfId="12344"/>
    <cellStyle name="SHADEDSTORES 2 5 2" xfId="33233"/>
    <cellStyle name="SHADEDSTORES 2 6" xfId="24483"/>
    <cellStyle name="SHADEDSTORES 3" xfId="2857"/>
    <cellStyle name="SHADEDSTORES 3 2" xfId="4485"/>
    <cellStyle name="SHADEDSTORES 3 2 2" xfId="6324"/>
    <cellStyle name="SHADEDSTORES 3 2 2 2" xfId="22629"/>
    <cellStyle name="SHADEDSTORES 3 2 2 2 2" xfId="43504"/>
    <cellStyle name="SHADEDSTORES 3 2 2 3" xfId="23157"/>
    <cellStyle name="SHADEDSTORES 3 2 2 3 2" xfId="44030"/>
    <cellStyle name="SHADEDSTORES 3 2 2 4" xfId="21284"/>
    <cellStyle name="SHADEDSTORES 3 2 2 4 2" xfId="42159"/>
    <cellStyle name="SHADEDSTORES 3 2 2 5" xfId="15333"/>
    <cellStyle name="SHADEDSTORES 3 2 2 5 2" xfId="36209"/>
    <cellStyle name="SHADEDSTORES 3 2 2 6" xfId="27471"/>
    <cellStyle name="SHADEDSTORES 3 2 3" xfId="22088"/>
    <cellStyle name="SHADEDSTORES 3 2 3 2" xfId="42963"/>
    <cellStyle name="SHADEDSTORES 3 2 4" xfId="22920"/>
    <cellStyle name="SHADEDSTORES 3 2 4 2" xfId="43794"/>
    <cellStyle name="SHADEDSTORES 3 2 5" xfId="22176"/>
    <cellStyle name="SHADEDSTORES 3 2 5 2" xfId="43051"/>
    <cellStyle name="SHADEDSTORES 3 2 6" xfId="13515"/>
    <cellStyle name="SHADEDSTORES 3 2 6 2" xfId="34391"/>
    <cellStyle name="SHADEDSTORES 3 2 7" xfId="25653"/>
    <cellStyle name="SHADEDSTORES 3 3" xfId="21583"/>
    <cellStyle name="SHADEDSTORES 3 3 2" xfId="42458"/>
    <cellStyle name="SHADEDSTORES 3 4" xfId="21206"/>
    <cellStyle name="SHADEDSTORES 3 4 2" xfId="42081"/>
    <cellStyle name="SHADEDSTORES 3 5" xfId="12345"/>
    <cellStyle name="SHADEDSTORES 3 5 2" xfId="33234"/>
    <cellStyle name="SHADEDSTORES 3 6" xfId="24484"/>
    <cellStyle name="SHADEDSTORES 4" xfId="3841"/>
    <cellStyle name="SHADEDSTORES 4 2" xfId="6070"/>
    <cellStyle name="SHADEDSTORES 4 2 2" xfId="22429"/>
    <cellStyle name="SHADEDSTORES 4 2 2 2" xfId="43304"/>
    <cellStyle name="SHADEDSTORES 4 2 3" xfId="21037"/>
    <cellStyle name="SHADEDSTORES 4 2 3 2" xfId="41912"/>
    <cellStyle name="SHADEDSTORES 4 2 4" xfId="22815"/>
    <cellStyle name="SHADEDSTORES 4 2 4 2" xfId="43690"/>
    <cellStyle name="SHADEDSTORES 4 2 5" xfId="15079"/>
    <cellStyle name="SHADEDSTORES 4 2 5 2" xfId="35955"/>
    <cellStyle name="SHADEDSTORES 4 2 6" xfId="27217"/>
    <cellStyle name="SHADEDSTORES 4 3" xfId="21815"/>
    <cellStyle name="SHADEDSTORES 4 3 2" xfId="42690"/>
    <cellStyle name="SHADEDSTORES 4 4" xfId="22370"/>
    <cellStyle name="SHADEDSTORES 4 4 2" xfId="43245"/>
    <cellStyle name="SHADEDSTORES 4 5" xfId="23699"/>
    <cellStyle name="SHADEDSTORES 4 5 2" xfId="44571"/>
    <cellStyle name="SHADEDSTORES 4 6" xfId="13261"/>
    <cellStyle name="SHADEDSTORES 4 6 2" xfId="34137"/>
    <cellStyle name="SHADEDSTORES 4 7" xfId="25399"/>
    <cellStyle name="SHADEDSTORES 5" xfId="9936"/>
    <cellStyle name="SHADEDSTORES 5 2" xfId="22742"/>
    <cellStyle name="SHADEDSTORES 5 2 2" xfId="43617"/>
    <cellStyle name="SHADEDSTORES 5 3" xfId="31070"/>
    <cellStyle name="SHADEDSTORES 6" xfId="12189"/>
    <cellStyle name="SHADEDSTORES 6 2" xfId="33087"/>
    <cellStyle name="SHADEDSTORES 7" xfId="20944"/>
    <cellStyle name="SHADEDSTORES 7 2" xfId="41819"/>
    <cellStyle name="SHADEDSTORES 8" xfId="12179"/>
    <cellStyle name="SHADEDSTORES 8 2" xfId="33079"/>
    <cellStyle name="SHADEDSTORES 9" xfId="24131"/>
    <cellStyle name="SHADEDSTORES 9 2" xfId="45001"/>
    <cellStyle name="Sheet Title" xfId="2858"/>
    <cellStyle name="specstores" xfId="1178"/>
    <cellStyle name="Standard_Division-List (A)" xfId="1179"/>
    <cellStyle name="subhead" xfId="1180"/>
    <cellStyle name="Subtotal" xfId="1181"/>
    <cellStyle name="Text Indent A" xfId="1182"/>
    <cellStyle name="Text Indent B" xfId="1183"/>
    <cellStyle name="Text Indent C" xfId="1184"/>
    <cellStyle name="title [1]" xfId="1185"/>
    <cellStyle name="title [2]" xfId="1186"/>
    <cellStyle name="Total" xfId="1187"/>
    <cellStyle name="UM" xfId="1188"/>
    <cellStyle name="Warning Text" xfId="2859"/>
    <cellStyle name="|?ドE" xfId="1031"/>
    <cellStyle name="강조색1" xfId="3773" builtinId="29" customBuiltin="1"/>
    <cellStyle name="강조색1 2" xfId="4156"/>
    <cellStyle name="강조색2" xfId="3777" builtinId="33" customBuiltin="1"/>
    <cellStyle name="강조색2 2" xfId="4155"/>
    <cellStyle name="강조색3" xfId="3781" builtinId="37" customBuiltin="1"/>
    <cellStyle name="강조색3 2" xfId="4154"/>
    <cellStyle name="강조색4" xfId="3785" builtinId="41" customBuiltin="1"/>
    <cellStyle name="강조색4 2" xfId="4153"/>
    <cellStyle name="강조색5" xfId="3789" builtinId="45" customBuiltin="1"/>
    <cellStyle name="강조색5 2" xfId="4152"/>
    <cellStyle name="강조색6" xfId="3793" builtinId="49" customBuiltin="1"/>
    <cellStyle name="강조색6 2" xfId="4151"/>
    <cellStyle name="경고문" xfId="3770" builtinId="11" customBuiltin="1"/>
    <cellStyle name="경고문 2" xfId="4150"/>
    <cellStyle name="계산" xfId="3767" builtinId="22" customBuiltin="1"/>
    <cellStyle name="계산 2" xfId="4149"/>
    <cellStyle name="계산 2 10" xfId="24282"/>
    <cellStyle name="계산 2 10 2" xfId="45143"/>
    <cellStyle name="계산 2 11" xfId="25478"/>
    <cellStyle name="계산 2 2" xfId="6149"/>
    <cellStyle name="계산 2 2 2" xfId="22454"/>
    <cellStyle name="계산 2 2 2 2" xfId="43329"/>
    <cellStyle name="계산 2 2 3" xfId="21280"/>
    <cellStyle name="계산 2 2 3 2" xfId="42155"/>
    <cellStyle name="계산 2 2 4" xfId="22377"/>
    <cellStyle name="계산 2 2 4 2" xfId="43252"/>
    <cellStyle name="계산 2 2 5" xfId="15158"/>
    <cellStyle name="계산 2 2 5 2" xfId="36034"/>
    <cellStyle name="계산 2 2 6" xfId="27296"/>
    <cellStyle name="계산 2 3" xfId="9107"/>
    <cellStyle name="계산 2 3 2" xfId="23267"/>
    <cellStyle name="계산 2 3 2 2" xfId="44140"/>
    <cellStyle name="계산 2 3 3" xfId="21246"/>
    <cellStyle name="계산 2 3 3 2" xfId="42121"/>
    <cellStyle name="계산 2 3 4" xfId="21099"/>
    <cellStyle name="계산 2 3 4 2" xfId="41974"/>
    <cellStyle name="계산 2 3 5" xfId="18111"/>
    <cellStyle name="계산 2 3 5 2" xfId="38987"/>
    <cellStyle name="계산 2 3 6" xfId="30249"/>
    <cellStyle name="계산 2 4" xfId="13340"/>
    <cellStyle name="계산 2 4 2" xfId="34216"/>
    <cellStyle name="계산 2 5" xfId="20861"/>
    <cellStyle name="계산 2 5 2" xfId="41737"/>
    <cellStyle name="계산 2 6" xfId="21701"/>
    <cellStyle name="계산 2 6 2" xfId="42576"/>
    <cellStyle name="계산 2 7" xfId="23252"/>
    <cellStyle name="계산 2 7 2" xfId="44125"/>
    <cellStyle name="계산 2 8" xfId="12090"/>
    <cellStyle name="계산 2 8 2" xfId="32995"/>
    <cellStyle name="계산 2 9" xfId="24217"/>
    <cellStyle name="계산 2 9 2" xfId="45085"/>
    <cellStyle name="계산 3" xfId="4148"/>
    <cellStyle name="계산 3 10" xfId="25477"/>
    <cellStyle name="계산 3 2" xfId="6148"/>
    <cellStyle name="계산 3 2 2" xfId="22453"/>
    <cellStyle name="계산 3 2 2 2" xfId="43328"/>
    <cellStyle name="계산 3 2 3" xfId="21163"/>
    <cellStyle name="계산 3 2 3 2" xfId="42038"/>
    <cellStyle name="계산 3 2 4" xfId="22660"/>
    <cellStyle name="계산 3 2 4 2" xfId="43535"/>
    <cellStyle name="계산 3 2 5" xfId="15157"/>
    <cellStyle name="계산 3 2 5 2" xfId="36033"/>
    <cellStyle name="계산 3 2 6" xfId="27295"/>
    <cellStyle name="계산 3 3" xfId="9108"/>
    <cellStyle name="계산 3 3 2" xfId="23268"/>
    <cellStyle name="계산 3 3 2 2" xfId="44141"/>
    <cellStyle name="계산 3 3 3" xfId="21131"/>
    <cellStyle name="계산 3 3 3 2" xfId="42006"/>
    <cellStyle name="계산 3 3 4" xfId="21032"/>
    <cellStyle name="계산 3 3 4 2" xfId="41907"/>
    <cellStyle name="계산 3 3 5" xfId="18112"/>
    <cellStyle name="계산 3 3 5 2" xfId="38988"/>
    <cellStyle name="계산 3 3 6" xfId="30250"/>
    <cellStyle name="계산 3 4" xfId="13339"/>
    <cellStyle name="계산 3 4 2" xfId="34215"/>
    <cellStyle name="계산 3 5" xfId="20862"/>
    <cellStyle name="계산 3 5 2" xfId="41738"/>
    <cellStyle name="계산 3 6" xfId="24025"/>
    <cellStyle name="계산 3 6 2" xfId="44897"/>
    <cellStyle name="계산 3 7" xfId="22922"/>
    <cellStyle name="계산 3 7 2" xfId="43796"/>
    <cellStyle name="계산 3 8" xfId="12091"/>
    <cellStyle name="계산 3 8 2" xfId="32996"/>
    <cellStyle name="계산 3 9" xfId="24218"/>
    <cellStyle name="계산 3 9 2" xfId="45086"/>
    <cellStyle name="고정소숫점" xfId="1005"/>
    <cellStyle name="고정출력1" xfId="1006"/>
    <cellStyle name="고정출력2" xfId="1007"/>
    <cellStyle name="나쁨" xfId="3763" builtinId="27" customBuiltin="1"/>
    <cellStyle name="나쁨 2" xfId="4147"/>
    <cellStyle name="날짜" xfId="1008"/>
    <cellStyle name="달러" xfId="1009"/>
    <cellStyle name="뒤에 오는 하이퍼링크" xfId="1010"/>
    <cellStyle name="똿뗦먛귟 [0.00]_PRODUCT DETAIL Q1" xfId="1011"/>
    <cellStyle name="똿뗦먛귟_PRODUCT DETAIL Q1" xfId="1012"/>
    <cellStyle name="메모 2" xfId="3799"/>
    <cellStyle name="메모 2 10" xfId="25361"/>
    <cellStyle name="메모 2 2" xfId="4146"/>
    <cellStyle name="메모 2 2 2" xfId="6147"/>
    <cellStyle name="메모 2 2 2 2" xfId="22452"/>
    <cellStyle name="메모 2 2 2 2 2" xfId="43327"/>
    <cellStyle name="메모 2 2 2 3" xfId="24052"/>
    <cellStyle name="메모 2 2 2 3 2" xfId="44924"/>
    <cellStyle name="메모 2 2 2 4" xfId="23396"/>
    <cellStyle name="메모 2 2 2 4 2" xfId="44268"/>
    <cellStyle name="메모 2 2 2 5" xfId="15156"/>
    <cellStyle name="메모 2 2 2 5 2" xfId="36032"/>
    <cellStyle name="메모 2 2 2 6" xfId="27294"/>
    <cellStyle name="메모 2 2 3" xfId="21876"/>
    <cellStyle name="메모 2 2 3 2" xfId="42751"/>
    <cellStyle name="메모 2 2 4" xfId="23780"/>
    <cellStyle name="메모 2 2 4 2" xfId="44652"/>
    <cellStyle name="메모 2 2 5" xfId="22016"/>
    <cellStyle name="메모 2 2 5 2" xfId="42891"/>
    <cellStyle name="메모 2 2 6" xfId="13338"/>
    <cellStyle name="메모 2 2 6 2" xfId="34214"/>
    <cellStyle name="메모 2 2 7" xfId="25476"/>
    <cellStyle name="메모 2 3" xfId="6032"/>
    <cellStyle name="메모 2 3 2" xfId="15041"/>
    <cellStyle name="메모 2 3 2 2" xfId="35917"/>
    <cellStyle name="메모 2 3 3" xfId="27179"/>
    <cellStyle name="메모 2 4" xfId="9109"/>
    <cellStyle name="메모 2 4 2" xfId="23269"/>
    <cellStyle name="메모 2 4 2 2" xfId="44142"/>
    <cellStyle name="메모 2 4 3" xfId="23161"/>
    <cellStyle name="메모 2 4 3 2" xfId="44034"/>
    <cellStyle name="메모 2 4 4" xfId="22373"/>
    <cellStyle name="메모 2 4 4 2" xfId="43248"/>
    <cellStyle name="메모 2 4 5" xfId="18113"/>
    <cellStyle name="메모 2 4 5 2" xfId="38989"/>
    <cellStyle name="메모 2 4 6" xfId="30251"/>
    <cellStyle name="메모 2 5" xfId="13222"/>
    <cellStyle name="메모 2 5 2" xfId="34099"/>
    <cellStyle name="메모 2 6" xfId="20863"/>
    <cellStyle name="메모 2 6 2" xfId="41739"/>
    <cellStyle name="메모 2 7" xfId="12092"/>
    <cellStyle name="메모 2 7 2" xfId="32997"/>
    <cellStyle name="메모 2 8" xfId="24219"/>
    <cellStyle name="메모 2 8 2" xfId="45087"/>
    <cellStyle name="메모 2 9" xfId="24283"/>
    <cellStyle name="메모 2 9 2" xfId="45144"/>
    <cellStyle name="메모 3" xfId="4145"/>
    <cellStyle name="메모 3 10" xfId="25475"/>
    <cellStyle name="메모 3 2" xfId="6146"/>
    <cellStyle name="메모 3 2 2" xfId="22451"/>
    <cellStyle name="메모 3 2 2 2" xfId="43326"/>
    <cellStyle name="메모 3 2 3" xfId="22247"/>
    <cellStyle name="메모 3 2 3 2" xfId="43122"/>
    <cellStyle name="메모 3 2 4" xfId="21595"/>
    <cellStyle name="메모 3 2 4 2" xfId="42470"/>
    <cellStyle name="메모 3 2 5" xfId="15155"/>
    <cellStyle name="메모 3 2 5 2" xfId="36031"/>
    <cellStyle name="메모 3 2 6" xfId="27293"/>
    <cellStyle name="메모 3 3" xfId="9110"/>
    <cellStyle name="메모 3 3 2" xfId="23270"/>
    <cellStyle name="메모 3 3 2 2" xfId="44143"/>
    <cellStyle name="메모 3 3 3" xfId="22148"/>
    <cellStyle name="메모 3 3 3 2" xfId="43023"/>
    <cellStyle name="메모 3 3 4" xfId="20958"/>
    <cellStyle name="메모 3 3 4 2" xfId="41833"/>
    <cellStyle name="메모 3 3 5" xfId="18114"/>
    <cellStyle name="메모 3 3 5 2" xfId="38990"/>
    <cellStyle name="메모 3 3 6" xfId="30252"/>
    <cellStyle name="메모 3 4" xfId="13337"/>
    <cellStyle name="메모 3 4 2" xfId="34213"/>
    <cellStyle name="메모 3 5" xfId="20864"/>
    <cellStyle name="메모 3 5 2" xfId="41740"/>
    <cellStyle name="메모 3 6" xfId="22771"/>
    <cellStyle name="메모 3 6 2" xfId="43646"/>
    <cellStyle name="메모 3 7" xfId="23679"/>
    <cellStyle name="메모 3 7 2" xfId="44551"/>
    <cellStyle name="메모 3 8" xfId="12093"/>
    <cellStyle name="메모 3 8 2" xfId="32998"/>
    <cellStyle name="메모 3 9" xfId="24220"/>
    <cellStyle name="메모 3 9 2" xfId="45088"/>
    <cellStyle name="믅됞 [0.00]_PRODUCT DETAIL Q1" xfId="1013"/>
    <cellStyle name="믅됞_PRODUCT DETAIL Q1" xfId="1014"/>
    <cellStyle name="백분율" xfId="1" builtinId="5"/>
    <cellStyle name="백분율 [0]" xfId="1015"/>
    <cellStyle name="백분율 [2]" xfId="1016"/>
    <cellStyle name="백분율 10" xfId="2860"/>
    <cellStyle name="백분율 10 2" xfId="9937"/>
    <cellStyle name="백분율 11" xfId="2861"/>
    <cellStyle name="백분율 11 2" xfId="9938"/>
    <cellStyle name="백분율 12" xfId="3098"/>
    <cellStyle name="백분율 12 2" xfId="9939"/>
    <cellStyle name="백분율 13" xfId="3316"/>
    <cellStyle name="백분율 13 2" xfId="9940"/>
    <cellStyle name="백분율 14" xfId="3318"/>
    <cellStyle name="백분율 14 2" xfId="9941"/>
    <cellStyle name="백분율 15" xfId="3268"/>
    <cellStyle name="백분율 15 2" xfId="9942"/>
    <cellStyle name="백분율 16" xfId="3317"/>
    <cellStyle name="백분율 16 2" xfId="9943"/>
    <cellStyle name="백분율 17" xfId="4923"/>
    <cellStyle name="백분율 17 2" xfId="9944"/>
    <cellStyle name="백분율 18" xfId="5142"/>
    <cellStyle name="백분율 18 2" xfId="9945"/>
    <cellStyle name="백분율 19" xfId="5144"/>
    <cellStyle name="백분율 19 2" xfId="9946"/>
    <cellStyle name="백분율 2" xfId="1191"/>
    <cellStyle name="백분율 2 10" xfId="4143"/>
    <cellStyle name="백분율 2 11" xfId="4142"/>
    <cellStyle name="백분율 2 12" xfId="4144"/>
    <cellStyle name="백분율 2 13" xfId="12192"/>
    <cellStyle name="백분율 2 14" xfId="24284"/>
    <cellStyle name="백분율 2 2" xfId="1192"/>
    <cellStyle name="백분율 2 2 2" xfId="4141"/>
    <cellStyle name="백분율 2 2 3" xfId="12193"/>
    <cellStyle name="백분율 2 3" xfId="2862"/>
    <cellStyle name="백분율 2 3 2" xfId="4140"/>
    <cellStyle name="백분율 2 3 3" xfId="12346"/>
    <cellStyle name="백분율 2 4" xfId="4139"/>
    <cellStyle name="백분율 2 5" xfId="4138"/>
    <cellStyle name="백분율 2 6" xfId="4137"/>
    <cellStyle name="백분율 2 7" xfId="4136"/>
    <cellStyle name="백분율 2 8" xfId="4135"/>
    <cellStyle name="백분율 2 9" xfId="4134"/>
    <cellStyle name="백분율 20" xfId="5094"/>
    <cellStyle name="백분율 20 2" xfId="24221"/>
    <cellStyle name="백분율 21" xfId="5143"/>
    <cellStyle name="백분율 21 2" xfId="24222"/>
    <cellStyle name="백분율 22" xfId="5067"/>
    <cellStyle name="백분율 23" xfId="5164"/>
    <cellStyle name="백분율 23 2" xfId="10986"/>
    <cellStyle name="백분율 24" xfId="11206"/>
    <cellStyle name="백분율 25" xfId="11207"/>
    <cellStyle name="백분율 26" xfId="11156"/>
    <cellStyle name="백분율 27" xfId="12094"/>
    <cellStyle name="백분율 28" xfId="24238"/>
    <cellStyle name="백분율 28 2" xfId="45101"/>
    <cellStyle name="백분율 29" xfId="24239"/>
    <cellStyle name="백분율 29 2" xfId="45102"/>
    <cellStyle name="백분율 3" xfId="1193"/>
    <cellStyle name="백분율 3 2" xfId="2863"/>
    <cellStyle name="백분율 3 3" xfId="24285"/>
    <cellStyle name="백분율 30" xfId="24244"/>
    <cellStyle name="백분율 30 2" xfId="45106"/>
    <cellStyle name="백분율 31" xfId="24290"/>
    <cellStyle name="백분율 31 2" xfId="45147"/>
    <cellStyle name="백분율 4" xfId="2864"/>
    <cellStyle name="백분율 4 2" xfId="3801"/>
    <cellStyle name="백분율 4 3" xfId="9947"/>
    <cellStyle name="백분율 5" xfId="2865"/>
    <cellStyle name="백분율 5 2" xfId="9948"/>
    <cellStyle name="백분율 6" xfId="2866"/>
    <cellStyle name="백분율 6 2" xfId="9949"/>
    <cellStyle name="백분율 7" xfId="2867"/>
    <cellStyle name="백분율 7 2" xfId="9950"/>
    <cellStyle name="백분율 8" xfId="2868"/>
    <cellStyle name="백분율 8 2" xfId="9951"/>
    <cellStyle name="백분율 9" xfId="2869"/>
    <cellStyle name="백분율 9 2" xfId="9952"/>
    <cellStyle name="보통" xfId="3764" builtinId="28" customBuiltin="1"/>
    <cellStyle name="보통 2" xfId="4133"/>
    <cellStyle name="뷭?_1234@PC" xfId="1017"/>
    <cellStyle name="설명 텍스트" xfId="3771" builtinId="53" customBuiltin="1"/>
    <cellStyle name="설명 텍스트 2" xfId="4132"/>
    <cellStyle name="셀 확인" xfId="3769" builtinId="23" customBuiltin="1"/>
    <cellStyle name="셀 확인 2" xfId="4131"/>
    <cellStyle name="숫자(R)" xfId="1018"/>
    <cellStyle name="쉼표 [0]" xfId="2" builtinId="6"/>
    <cellStyle name="쉼표 [0] 10" xfId="4130"/>
    <cellStyle name="쉼표 [0] 10 2" xfId="4129"/>
    <cellStyle name="쉼표 [0] 10 3" xfId="4128"/>
    <cellStyle name="쉼표 [0] 10 4" xfId="4127"/>
    <cellStyle name="쉼표 [0] 11" xfId="4126"/>
    <cellStyle name="쉼표 [0] 11 2" xfId="4125"/>
    <cellStyle name="쉼표 [0] 11 3" xfId="4124"/>
    <cellStyle name="쉼표 [0] 11 4" xfId="4123"/>
    <cellStyle name="쉼표 [0] 12" xfId="4122"/>
    <cellStyle name="쉼표 [0] 13" xfId="3845"/>
    <cellStyle name="쉼표 [0] 13 2" xfId="6072"/>
    <cellStyle name="쉼표 [0] 13 2 2" xfId="9954"/>
    <cellStyle name="쉼표 [0] 13 2 3" xfId="15081"/>
    <cellStyle name="쉼표 [0] 13 2 3 2" xfId="35957"/>
    <cellStyle name="쉼표 [0] 13 2 4" xfId="27219"/>
    <cellStyle name="쉼표 [0] 13 3" xfId="9201"/>
    <cellStyle name="쉼표 [0] 13 3 2" xfId="9955"/>
    <cellStyle name="쉼표 [0] 13 3 3" xfId="18205"/>
    <cellStyle name="쉼표 [0] 13 3 3 2" xfId="39081"/>
    <cellStyle name="쉼표 [0] 13 3 4" xfId="30343"/>
    <cellStyle name="쉼표 [0] 13 4" xfId="9274"/>
    <cellStyle name="쉼표 [0] 13 4 2" xfId="18273"/>
    <cellStyle name="쉼표 [0] 13 4 2 2" xfId="39149"/>
    <cellStyle name="쉼표 [0] 13 4 3" xfId="30411"/>
    <cellStyle name="쉼표 [0] 13 5" xfId="9953"/>
    <cellStyle name="쉼표 [0] 13 6" xfId="13263"/>
    <cellStyle name="쉼표 [0] 13 6 2" xfId="34139"/>
    <cellStyle name="쉼표 [0] 13 7" xfId="12097"/>
    <cellStyle name="쉼표 [0] 13 8" xfId="25401"/>
    <cellStyle name="쉼표 [0] 14" xfId="5146"/>
    <cellStyle name="쉼표 [0] 14 2" xfId="9956"/>
    <cellStyle name="쉼표 [0] 14 3" xfId="14159"/>
    <cellStyle name="쉼표 [0] 14 3 2" xfId="35035"/>
    <cellStyle name="쉼표 [0] 14 4" xfId="26297"/>
    <cellStyle name="쉼표 [0] 15" xfId="5165"/>
    <cellStyle name="쉼표 [0] 15 2" xfId="24223"/>
    <cellStyle name="쉼표 [0] 16" xfId="10158"/>
    <cellStyle name="쉼표 [0] 17" xfId="12071"/>
    <cellStyle name="쉼표 [0] 17 2" xfId="20837"/>
    <cellStyle name="쉼표 [0] 17 2 2" xfId="41713"/>
    <cellStyle name="쉼표 [0] 17 3" xfId="32977"/>
    <cellStyle name="쉼표 [0] 18" xfId="12096"/>
    <cellStyle name="쉼표 [0] 18 2" xfId="24245"/>
    <cellStyle name="쉼표 [0] 19" xfId="24233"/>
    <cellStyle name="쉼표 [0] 19 2" xfId="45096"/>
    <cellStyle name="쉼표 [0] 2" xfId="4"/>
    <cellStyle name="쉼표 [0] 2 10" xfId="2871"/>
    <cellStyle name="쉼표 [0] 2 10 2" xfId="4121"/>
    <cellStyle name="쉼표 [0] 2 10 3" xfId="12348"/>
    <cellStyle name="쉼표 [0] 2 11" xfId="2870"/>
    <cellStyle name="쉼표 [0] 2 11 2" xfId="4120"/>
    <cellStyle name="쉼표 [0] 2 11 3" xfId="12347"/>
    <cellStyle name="쉼표 [0] 2 12" xfId="4920"/>
    <cellStyle name="쉼표 [0] 2 13" xfId="9957"/>
    <cellStyle name="쉼표 [0] 2 14" xfId="12180"/>
    <cellStyle name="쉼표 [0] 2 15" xfId="24286"/>
    <cellStyle name="쉼표 [0] 2 2" xfId="1190"/>
    <cellStyle name="쉼표 [0] 2 2 10" xfId="4118"/>
    <cellStyle name="쉼표 [0] 2 2 11" xfId="4117"/>
    <cellStyle name="쉼표 [0] 2 2 12" xfId="4116"/>
    <cellStyle name="쉼표 [0] 2 2 13" xfId="4115"/>
    <cellStyle name="쉼표 [0] 2 2 14" xfId="4114"/>
    <cellStyle name="쉼표 [0] 2 2 15" xfId="4113"/>
    <cellStyle name="쉼표 [0] 2 2 15 2" xfId="4112"/>
    <cellStyle name="쉼표 [0] 2 2 15 3" xfId="4111"/>
    <cellStyle name="쉼표 [0] 2 2 15 4" xfId="4110"/>
    <cellStyle name="쉼표 [0] 2 2 15 5" xfId="4109"/>
    <cellStyle name="쉼표 [0] 2 2 15 6" xfId="4108"/>
    <cellStyle name="쉼표 [0] 2 2 15 7" xfId="4107"/>
    <cellStyle name="쉼표 [0] 2 2 16" xfId="4106"/>
    <cellStyle name="쉼표 [0] 2 2 17" xfId="4105"/>
    <cellStyle name="쉼표 [0] 2 2 18" xfId="4104"/>
    <cellStyle name="쉼표 [0] 2 2 19" xfId="4103"/>
    <cellStyle name="쉼표 [0] 2 2 2" xfId="2872"/>
    <cellStyle name="쉼표 [0] 2 2 2 10" xfId="4101"/>
    <cellStyle name="쉼표 [0] 2 2 2 11" xfId="4100"/>
    <cellStyle name="쉼표 [0] 2 2 2 12" xfId="4099"/>
    <cellStyle name="쉼표 [0] 2 2 2 13" xfId="4098"/>
    <cellStyle name="쉼표 [0] 2 2 2 14" xfId="4097"/>
    <cellStyle name="쉼표 [0] 2 2 2 15" xfId="4096"/>
    <cellStyle name="쉼표 [0] 2 2 2 16" xfId="4102"/>
    <cellStyle name="쉼표 [0] 2 2 2 17" xfId="12349"/>
    <cellStyle name="쉼표 [0] 2 2 2 2" xfId="4095"/>
    <cellStyle name="쉼표 [0] 2 2 2 2 2" xfId="4094"/>
    <cellStyle name="쉼표 [0] 2 2 2 2 2 2" xfId="4093"/>
    <cellStyle name="쉼표 [0] 2 2 2 2 2 3" xfId="4092"/>
    <cellStyle name="쉼표 [0] 2 2 2 2 2 4" xfId="4091"/>
    <cellStyle name="쉼표 [0] 2 2 2 2 2 5" xfId="4090"/>
    <cellStyle name="쉼표 [0] 2 2 2 2 2 6" xfId="4089"/>
    <cellStyle name="쉼표 [0] 2 2 2 2 2 7" xfId="4088"/>
    <cellStyle name="쉼표 [0] 2 2 2 2 3" xfId="4087"/>
    <cellStyle name="쉼표 [0] 2 2 2 2 4" xfId="4086"/>
    <cellStyle name="쉼표 [0] 2 2 2 2 5" xfId="4085"/>
    <cellStyle name="쉼표 [0] 2 2 2 2 6" xfId="4084"/>
    <cellStyle name="쉼표 [0] 2 2 2 2 7" xfId="4083"/>
    <cellStyle name="쉼표 [0] 2 2 2 2 8" xfId="4082"/>
    <cellStyle name="쉼표 [0] 2 2 2 2 9" xfId="4081"/>
    <cellStyle name="쉼표 [0] 2 2 2 3" xfId="4080"/>
    <cellStyle name="쉼표 [0] 2 2 2 4" xfId="4079"/>
    <cellStyle name="쉼표 [0] 2 2 2 5" xfId="4078"/>
    <cellStyle name="쉼표 [0] 2 2 2 6" xfId="4077"/>
    <cellStyle name="쉼표 [0] 2 2 2 7" xfId="4076"/>
    <cellStyle name="쉼표 [0] 2 2 2 8" xfId="4075"/>
    <cellStyle name="쉼표 [0] 2 2 2 9" xfId="4074"/>
    <cellStyle name="쉼표 [0] 2 2 2 9 2" xfId="4073"/>
    <cellStyle name="쉼표 [0] 2 2 2 9 3" xfId="4072"/>
    <cellStyle name="쉼표 [0] 2 2 2 9 4" xfId="4071"/>
    <cellStyle name="쉼표 [0] 2 2 2 9 5" xfId="4070"/>
    <cellStyle name="쉼표 [0] 2 2 2 9 6" xfId="4069"/>
    <cellStyle name="쉼표 [0] 2 2 2 9 7" xfId="4068"/>
    <cellStyle name="쉼표 [0] 2 2 20" xfId="4067"/>
    <cellStyle name="쉼표 [0] 2 2 21" xfId="4066"/>
    <cellStyle name="쉼표 [0] 2 2 22" xfId="4119"/>
    <cellStyle name="쉼표 [0] 2 2 23" xfId="12191"/>
    <cellStyle name="쉼표 [0] 2 2 3" xfId="4065"/>
    <cellStyle name="쉼표 [0] 2 2 4" xfId="4064"/>
    <cellStyle name="쉼표 [0] 2 2 5" xfId="4063"/>
    <cellStyle name="쉼표 [0] 2 2 6" xfId="4062"/>
    <cellStyle name="쉼표 [0] 2 2 7" xfId="4061"/>
    <cellStyle name="쉼표 [0] 2 2 8" xfId="4060"/>
    <cellStyle name="쉼표 [0] 2 2 9" xfId="4059"/>
    <cellStyle name="쉼표 [0] 2 2 9 2" xfId="4058"/>
    <cellStyle name="쉼표 [0] 2 2 9 2 2" xfId="4057"/>
    <cellStyle name="쉼표 [0] 2 2 9 2 3" xfId="4056"/>
    <cellStyle name="쉼표 [0] 2 2 9 2 4" xfId="4055"/>
    <cellStyle name="쉼표 [0] 2 2 9 2 5" xfId="4054"/>
    <cellStyle name="쉼표 [0] 2 2 9 2 6" xfId="4053"/>
    <cellStyle name="쉼표 [0] 2 2 9 2 7" xfId="4052"/>
    <cellStyle name="쉼표 [0] 2 2 9 3" xfId="4051"/>
    <cellStyle name="쉼표 [0] 2 2 9 4" xfId="4050"/>
    <cellStyle name="쉼표 [0] 2 2 9 5" xfId="4049"/>
    <cellStyle name="쉼표 [0] 2 2 9 6" xfId="4048"/>
    <cellStyle name="쉼표 [0] 2 2 9 7" xfId="4047"/>
    <cellStyle name="쉼표 [0] 2 2 9 8" xfId="4046"/>
    <cellStyle name="쉼표 [0] 2 2 9 9" xfId="4045"/>
    <cellStyle name="쉼표 [0] 2 3" xfId="1194"/>
    <cellStyle name="쉼표 [0] 2 3 2" xfId="2873"/>
    <cellStyle name="쉼표 [0] 2 3 3" xfId="4044"/>
    <cellStyle name="쉼표 [0] 2 3 4" xfId="12194"/>
    <cellStyle name="쉼표 [0] 2 4" xfId="2874"/>
    <cellStyle name="쉼표 [0] 2 4 2" xfId="4043"/>
    <cellStyle name="쉼표 [0] 2 4 3" xfId="12350"/>
    <cellStyle name="쉼표 [0] 2 5" xfId="2875"/>
    <cellStyle name="쉼표 [0] 2 5 2" xfId="4042"/>
    <cellStyle name="쉼표 [0] 2 5 3" xfId="12351"/>
    <cellStyle name="쉼표 [0] 2 6" xfId="2876"/>
    <cellStyle name="쉼표 [0] 2 6 2" xfId="4041"/>
    <cellStyle name="쉼표 [0] 2 6 3" xfId="12352"/>
    <cellStyle name="쉼표 [0] 2 7" xfId="2877"/>
    <cellStyle name="쉼표 [0] 2 7 2" xfId="4040"/>
    <cellStyle name="쉼표 [0] 2 7 3" xfId="12353"/>
    <cellStyle name="쉼표 [0] 2 8" xfId="2878"/>
    <cellStyle name="쉼표 [0] 2 8 2" xfId="4039"/>
    <cellStyle name="쉼표 [0] 2 8 3" xfId="12354"/>
    <cellStyle name="쉼표 [0] 2 9" xfId="2879"/>
    <cellStyle name="쉼표 [0] 2 9 2" xfId="4038"/>
    <cellStyle name="쉼표 [0] 2 9 3" xfId="12355"/>
    <cellStyle name="쉼표 [0] 20" xfId="24236"/>
    <cellStyle name="쉼표 [0] 20 2" xfId="45099"/>
    <cellStyle name="쉼표 [0] 21" xfId="24242"/>
    <cellStyle name="쉼표 [0] 21 2" xfId="45104"/>
    <cellStyle name="쉼표 [0] 3" xfId="2880"/>
    <cellStyle name="쉼표 [0] 3 10" xfId="4037"/>
    <cellStyle name="쉼표 [0] 3 11" xfId="4036"/>
    <cellStyle name="쉼표 [0] 3 12" xfId="4035"/>
    <cellStyle name="쉼표 [0] 3 13" xfId="4034"/>
    <cellStyle name="쉼표 [0] 3 14" xfId="4033"/>
    <cellStyle name="쉼표 [0] 3 15" xfId="4489"/>
    <cellStyle name="쉼표 [0] 3 15 2" xfId="9958"/>
    <cellStyle name="쉼표 [0] 3 16" xfId="12356"/>
    <cellStyle name="쉼표 [0] 3 17" xfId="24177"/>
    <cellStyle name="쉼표 [0] 3 18" xfId="24287"/>
    <cellStyle name="쉼표 [0] 3 2" xfId="3099"/>
    <cellStyle name="쉼표 [0] 3 2 10" xfId="10552"/>
    <cellStyle name="쉼표 [0] 3 2 10 2" xfId="19323"/>
    <cellStyle name="쉼표 [0] 3 2 10 2 2" xfId="40199"/>
    <cellStyle name="쉼표 [0] 3 2 10 3" xfId="31463"/>
    <cellStyle name="쉼표 [0] 3 2 11" xfId="11418"/>
    <cellStyle name="쉼표 [0] 3 2 11 2" xfId="20184"/>
    <cellStyle name="쉼표 [0] 3 2 11 2 2" xfId="41060"/>
    <cellStyle name="쉼표 [0] 3 2 11 3" xfId="32324"/>
    <cellStyle name="쉼표 [0] 3 2 12" xfId="12567"/>
    <cellStyle name="쉼표 [0] 3 2 12 2" xfId="33444"/>
    <cellStyle name="쉼표 [0] 3 2 13" xfId="24694"/>
    <cellStyle name="쉼표 [0] 3 2 2" xfId="3541"/>
    <cellStyle name="쉼표 [0] 3 2 2 2" xfId="5814"/>
    <cellStyle name="쉼표 [0] 3 2 2 2 2" xfId="14823"/>
    <cellStyle name="쉼표 [0] 3 2 2 2 2 2" xfId="35699"/>
    <cellStyle name="쉼표 [0] 3 2 2 2 3" xfId="26961"/>
    <cellStyle name="쉼표 [0] 3 2 2 3" xfId="13004"/>
    <cellStyle name="쉼표 [0] 3 2 2 3 2" xfId="33881"/>
    <cellStyle name="쉼표 [0] 3 2 2 4" xfId="25131"/>
    <cellStyle name="쉼표 [0] 3 2 3" xfId="4702"/>
    <cellStyle name="쉼표 [0] 3 2 3 2" xfId="6534"/>
    <cellStyle name="쉼표 [0] 3 2 3 2 2" xfId="15543"/>
    <cellStyle name="쉼표 [0] 3 2 3 2 2 2" xfId="36419"/>
    <cellStyle name="쉼표 [0] 3 2 3 2 3" xfId="27681"/>
    <cellStyle name="쉼표 [0] 3 2 3 3" xfId="13725"/>
    <cellStyle name="쉼표 [0] 3 2 3 3 2" xfId="34601"/>
    <cellStyle name="쉼표 [0] 3 2 3 4" xfId="25863"/>
    <cellStyle name="쉼표 [0] 3 2 4" xfId="4032"/>
    <cellStyle name="쉼표 [0] 3 2 5" xfId="5377"/>
    <cellStyle name="쉼표 [0] 3 2 5 2" xfId="14386"/>
    <cellStyle name="쉼표 [0] 3 2 5 2 2" xfId="35262"/>
    <cellStyle name="쉼표 [0] 3 2 5 3" xfId="26524"/>
    <cellStyle name="쉼표 [0] 3 2 6" xfId="7180"/>
    <cellStyle name="쉼표 [0] 3 2 6 2" xfId="16187"/>
    <cellStyle name="쉼표 [0] 3 2 6 2 2" xfId="37063"/>
    <cellStyle name="쉼표 [0] 3 2 6 3" xfId="28325"/>
    <cellStyle name="쉼표 [0] 3 2 7" xfId="7824"/>
    <cellStyle name="쉼표 [0] 3 2 7 2" xfId="16830"/>
    <cellStyle name="쉼표 [0] 3 2 7 2 2" xfId="37706"/>
    <cellStyle name="쉼표 [0] 3 2 7 3" xfId="28968"/>
    <cellStyle name="쉼표 [0] 3 2 8" xfId="8672"/>
    <cellStyle name="쉼표 [0] 3 2 8 2" xfId="17677"/>
    <cellStyle name="쉼표 [0] 3 2 8 2 2" xfId="38553"/>
    <cellStyle name="쉼표 [0] 3 2 8 3" xfId="29815"/>
    <cellStyle name="쉼표 [0] 3 2 9" xfId="9497"/>
    <cellStyle name="쉼표 [0] 3 2 9 2" xfId="18495"/>
    <cellStyle name="쉼표 [0] 3 2 9 2 2" xfId="39371"/>
    <cellStyle name="쉼표 [0] 3 2 9 3" xfId="30633"/>
    <cellStyle name="쉼표 [0] 3 3" xfId="3803"/>
    <cellStyle name="쉼표 [0] 3 3 10" xfId="13223"/>
    <cellStyle name="쉼표 [0] 3 3 2" xfId="4924"/>
    <cellStyle name="쉼표 [0] 3 3 2 2" xfId="6751"/>
    <cellStyle name="쉼표 [0] 3 3 2 2 2" xfId="15760"/>
    <cellStyle name="쉼표 [0] 3 3 2 2 2 2" xfId="36636"/>
    <cellStyle name="쉼표 [0] 3 3 2 2 3" xfId="27898"/>
    <cellStyle name="쉼표 [0] 3 3 2 3" xfId="13942"/>
    <cellStyle name="쉼표 [0] 3 3 2 3 2" xfId="34818"/>
    <cellStyle name="쉼표 [0] 3 3 2 4" xfId="26080"/>
    <cellStyle name="쉼표 [0] 3 3 3" xfId="4031"/>
    <cellStyle name="쉼표 [0] 3 3 4" xfId="7397"/>
    <cellStyle name="쉼표 [0] 3 3 4 2" xfId="16404"/>
    <cellStyle name="쉼표 [0] 3 3 4 2 2" xfId="37280"/>
    <cellStyle name="쉼표 [0] 3 3 4 3" xfId="28542"/>
    <cellStyle name="쉼표 [0] 3 3 5" xfId="8041"/>
    <cellStyle name="쉼표 [0] 3 3 5 2" xfId="17047"/>
    <cellStyle name="쉼표 [0] 3 3 5 2 2" xfId="37923"/>
    <cellStyle name="쉼표 [0] 3 3 5 3" xfId="29185"/>
    <cellStyle name="쉼표 [0] 3 3 6" xfId="8889"/>
    <cellStyle name="쉼표 [0] 3 3 6 2" xfId="17894"/>
    <cellStyle name="쉼표 [0] 3 3 6 2 2" xfId="38770"/>
    <cellStyle name="쉼표 [0] 3 3 6 3" xfId="30032"/>
    <cellStyle name="쉼표 [0] 3 3 7" xfId="9714"/>
    <cellStyle name="쉼표 [0] 3 3 7 2" xfId="18712"/>
    <cellStyle name="쉼표 [0] 3 3 7 2 2" xfId="39588"/>
    <cellStyle name="쉼표 [0] 3 3 7 3" xfId="30850"/>
    <cellStyle name="쉼표 [0] 3 3 8" xfId="10769"/>
    <cellStyle name="쉼표 [0] 3 3 8 2" xfId="19540"/>
    <cellStyle name="쉼표 [0] 3 3 8 2 2" xfId="40416"/>
    <cellStyle name="쉼표 [0] 3 3 8 3" xfId="31680"/>
    <cellStyle name="쉼표 [0] 3 3 9" xfId="11635"/>
    <cellStyle name="쉼표 [0] 3 3 9 2" xfId="20401"/>
    <cellStyle name="쉼표 [0] 3 3 9 2 2" xfId="41277"/>
    <cellStyle name="쉼표 [0] 3 3 9 3" xfId="32541"/>
    <cellStyle name="쉼표 [0] 3 4" xfId="4030"/>
    <cellStyle name="쉼표 [0] 3 4 2" xfId="10987"/>
    <cellStyle name="쉼표 [0] 3 4 2 2" xfId="19757"/>
    <cellStyle name="쉼표 [0] 3 4 2 2 2" xfId="40633"/>
    <cellStyle name="쉼표 [0] 3 4 2 3" xfId="31897"/>
    <cellStyle name="쉼표 [0] 3 4 3" xfId="11852"/>
    <cellStyle name="쉼표 [0] 3 4 3 2" xfId="20618"/>
    <cellStyle name="쉼표 [0] 3 4 3 2 2" xfId="41494"/>
    <cellStyle name="쉼표 [0] 3 4 3 3" xfId="32758"/>
    <cellStyle name="쉼표 [0] 3 5" xfId="4029"/>
    <cellStyle name="쉼표 [0] 3 6" xfId="4028"/>
    <cellStyle name="쉼표 [0] 3 7" xfId="4027"/>
    <cellStyle name="쉼표 [0] 3 8" xfId="4026"/>
    <cellStyle name="쉼표 [0] 3 9" xfId="4025"/>
    <cellStyle name="쉼표 [0] 4" xfId="1199"/>
    <cellStyle name="쉼표 [0] 4 2" xfId="4486"/>
    <cellStyle name="쉼표 [0] 4 2 2" xfId="9959"/>
    <cellStyle name="쉼표 [0] 4 3" xfId="12198"/>
    <cellStyle name="쉼표 [0] 5" xfId="3798"/>
    <cellStyle name="쉼표 [0] 5 2" xfId="4024"/>
    <cellStyle name="쉼표 [0] 5 2 2" xfId="9960"/>
    <cellStyle name="쉼표 [0] 5 3" xfId="6031"/>
    <cellStyle name="쉼표 [0] 5 3 2" xfId="15040"/>
    <cellStyle name="쉼표 [0] 5 3 2 2" xfId="35916"/>
    <cellStyle name="쉼표 [0] 5 3 3" xfId="27178"/>
    <cellStyle name="쉼표 [0] 5 4" xfId="13221"/>
    <cellStyle name="쉼표 [0] 5 4 2" xfId="34098"/>
    <cellStyle name="쉼표 [0] 5 5" xfId="25360"/>
    <cellStyle name="쉼표 [0] 6" xfId="4023"/>
    <cellStyle name="쉼표 [0] 6 2" xfId="9961"/>
    <cellStyle name="쉼표 [0] 7" xfId="4022"/>
    <cellStyle name="쉼표 [0] 7 2" xfId="4021"/>
    <cellStyle name="쉼표 [0] 7 3" xfId="4020"/>
    <cellStyle name="쉼표 [0] 7 4" xfId="4019"/>
    <cellStyle name="쉼표 [0] 7 5" xfId="9962"/>
    <cellStyle name="쉼표 [0] 8" xfId="4018"/>
    <cellStyle name="쉼표 [0] 8 2" xfId="4017"/>
    <cellStyle name="쉼표 [0] 8 3" xfId="4016"/>
    <cellStyle name="쉼표 [0] 8 4" xfId="4015"/>
    <cellStyle name="쉼표 [0] 9" xfId="4014"/>
    <cellStyle name="쉼표 [0] 9 2" xfId="4013"/>
    <cellStyle name="쉼표 [0] 9 3" xfId="4012"/>
    <cellStyle name="쉼표 [0] 9 4" xfId="4011"/>
    <cellStyle name="쉼표 2" xfId="22857"/>
    <cellStyle name="쉼표 3" xfId="22946"/>
    <cellStyle name="쉼표 4" xfId="12095"/>
    <cellStyle name="스타일 1" xfId="1019"/>
    <cellStyle name="스타일 1 2" xfId="2881"/>
    <cellStyle name="스타일 1 3" xfId="4010"/>
    <cellStyle name="스타일 1 4" xfId="4009"/>
    <cellStyle name="스타일 1 5" xfId="4008"/>
    <cellStyle name="연결된 셀" xfId="3768" builtinId="24" customBuiltin="1"/>
    <cellStyle name="연결된 셀 2" xfId="4007"/>
    <cellStyle name="요약" xfId="3772" builtinId="25" customBuiltin="1"/>
    <cellStyle name="요약 2" xfId="4006"/>
    <cellStyle name="요약 2 10" xfId="25474"/>
    <cellStyle name="요약 2 2" xfId="6145"/>
    <cellStyle name="요약 2 2 2" xfId="22450"/>
    <cellStyle name="요약 2 2 2 2" xfId="43325"/>
    <cellStyle name="요약 2 2 3" xfId="22766"/>
    <cellStyle name="요약 2 2 3 2" xfId="43641"/>
    <cellStyle name="요약 2 2 4" xfId="23218"/>
    <cellStyle name="요약 2 2 4 2" xfId="44091"/>
    <cellStyle name="요약 2 2 5" xfId="15154"/>
    <cellStyle name="요약 2 2 5 2" xfId="36030"/>
    <cellStyle name="요약 2 2 6" xfId="27292"/>
    <cellStyle name="요약 2 3" xfId="13336"/>
    <cellStyle name="요약 2 3 2" xfId="34212"/>
    <cellStyle name="요약 2 4" xfId="20865"/>
    <cellStyle name="요약 2 4 2" xfId="41741"/>
    <cellStyle name="요약 2 5" xfId="23736"/>
    <cellStyle name="요약 2 5 2" xfId="44608"/>
    <cellStyle name="요약 2 6" xfId="22635"/>
    <cellStyle name="요약 2 6 2" xfId="43510"/>
    <cellStyle name="요약 2 7" xfId="12098"/>
    <cellStyle name="요약 2 7 2" xfId="32999"/>
    <cellStyle name="요약 2 8" xfId="24224"/>
    <cellStyle name="요약 2 8 2" xfId="45089"/>
    <cellStyle name="요약 2 9" xfId="24288"/>
    <cellStyle name="요약 2 9 2" xfId="45145"/>
    <cellStyle name="요약 3" xfId="4005"/>
    <cellStyle name="요약 3 2" xfId="6144"/>
    <cellStyle name="요약 3 2 2" xfId="22449"/>
    <cellStyle name="요약 3 2 2 2" xfId="43324"/>
    <cellStyle name="요약 3 2 3" xfId="23931"/>
    <cellStyle name="요약 3 2 3 2" xfId="44803"/>
    <cellStyle name="요약 3 2 4" xfId="22721"/>
    <cellStyle name="요약 3 2 4 2" xfId="43596"/>
    <cellStyle name="요약 3 2 5" xfId="15153"/>
    <cellStyle name="요약 3 2 5 2" xfId="36029"/>
    <cellStyle name="요약 3 2 6" xfId="27291"/>
    <cellStyle name="요약 3 3" xfId="13335"/>
    <cellStyle name="요약 3 3 2" xfId="34211"/>
    <cellStyle name="요약 3 4" xfId="20866"/>
    <cellStyle name="요약 3 4 2" xfId="41742"/>
    <cellStyle name="요약 3 5" xfId="21859"/>
    <cellStyle name="요약 3 5 2" xfId="42734"/>
    <cellStyle name="요약 3 6" xfId="22889"/>
    <cellStyle name="요약 3 6 2" xfId="43763"/>
    <cellStyle name="요약 3 7" xfId="12099"/>
    <cellStyle name="요약 3 7 2" xfId="33000"/>
    <cellStyle name="요약 3 8" xfId="24225"/>
    <cellStyle name="요약 3 8 2" xfId="45090"/>
    <cellStyle name="요약 3 9" xfId="25473"/>
    <cellStyle name="입력" xfId="3765" builtinId="20" customBuiltin="1"/>
    <cellStyle name="입력 2" xfId="4004"/>
    <cellStyle name="입력 2 10" xfId="24289"/>
    <cellStyle name="입력 2 10 2" xfId="45146"/>
    <cellStyle name="입력 2 11" xfId="25472"/>
    <cellStyle name="입력 2 2" xfId="6143"/>
    <cellStyle name="입력 2 2 2" xfId="22448"/>
    <cellStyle name="입력 2 2 2 2" xfId="43323"/>
    <cellStyle name="입력 2 2 3" xfId="24096"/>
    <cellStyle name="입력 2 2 3 2" xfId="44967"/>
    <cellStyle name="입력 2 2 4" xfId="21719"/>
    <cellStyle name="입력 2 2 4 2" xfId="42594"/>
    <cellStyle name="입력 2 2 5" xfId="15152"/>
    <cellStyle name="입력 2 2 5 2" xfId="36028"/>
    <cellStyle name="입력 2 2 6" xfId="27290"/>
    <cellStyle name="입력 2 3" xfId="9111"/>
    <cellStyle name="입력 2 3 2" xfId="23271"/>
    <cellStyle name="입력 2 3 2 2" xfId="44144"/>
    <cellStyle name="입력 2 3 3" xfId="23385"/>
    <cellStyle name="입력 2 3 3 2" xfId="44257"/>
    <cellStyle name="입력 2 3 4" xfId="23999"/>
    <cellStyle name="입력 2 3 4 2" xfId="44871"/>
    <cellStyle name="입력 2 3 5" xfId="18115"/>
    <cellStyle name="입력 2 3 5 2" xfId="38991"/>
    <cellStyle name="입력 2 3 6" xfId="30253"/>
    <cellStyle name="입력 2 4" xfId="13334"/>
    <cellStyle name="입력 2 4 2" xfId="34210"/>
    <cellStyle name="입력 2 5" xfId="20867"/>
    <cellStyle name="입력 2 5 2" xfId="41743"/>
    <cellStyle name="입력 2 6" xfId="21085"/>
    <cellStyle name="입력 2 6 2" xfId="41960"/>
    <cellStyle name="입력 2 7" xfId="22736"/>
    <cellStyle name="입력 2 7 2" xfId="43611"/>
    <cellStyle name="입력 2 8" xfId="12100"/>
    <cellStyle name="입력 2 8 2" xfId="33001"/>
    <cellStyle name="입력 2 9" xfId="24226"/>
    <cellStyle name="입력 2 9 2" xfId="45091"/>
    <cellStyle name="입력 3" xfId="4003"/>
    <cellStyle name="입력 3 10" xfId="25471"/>
    <cellStyle name="입력 3 2" xfId="6142"/>
    <cellStyle name="입력 3 2 2" xfId="22447"/>
    <cellStyle name="입력 3 2 2 2" xfId="43322"/>
    <cellStyle name="입력 3 2 3" xfId="21833"/>
    <cellStyle name="입력 3 2 3 2" xfId="42708"/>
    <cellStyle name="입력 3 2 4" xfId="22891"/>
    <cellStyle name="입력 3 2 4 2" xfId="43765"/>
    <cellStyle name="입력 3 2 5" xfId="15151"/>
    <cellStyle name="입력 3 2 5 2" xfId="36027"/>
    <cellStyle name="입력 3 2 6" xfId="27289"/>
    <cellStyle name="입력 3 3" xfId="9112"/>
    <cellStyle name="입력 3 3 2" xfId="23272"/>
    <cellStyle name="입력 3 3 2 2" xfId="44145"/>
    <cellStyle name="입력 3 3 3" xfId="21247"/>
    <cellStyle name="입력 3 3 3 2" xfId="42122"/>
    <cellStyle name="입력 3 3 4" xfId="23752"/>
    <cellStyle name="입력 3 3 4 2" xfId="44624"/>
    <cellStyle name="입력 3 3 5" xfId="18116"/>
    <cellStyle name="입력 3 3 5 2" xfId="38992"/>
    <cellStyle name="입력 3 3 6" xfId="30254"/>
    <cellStyle name="입력 3 4" xfId="13333"/>
    <cellStyle name="입력 3 4 2" xfId="34209"/>
    <cellStyle name="입력 3 5" xfId="20868"/>
    <cellStyle name="입력 3 5 2" xfId="41744"/>
    <cellStyle name="입력 3 6" xfId="21019"/>
    <cellStyle name="입력 3 6 2" xfId="41894"/>
    <cellStyle name="입력 3 7" xfId="22262"/>
    <cellStyle name="입력 3 7 2" xfId="43137"/>
    <cellStyle name="입력 3 8" xfId="12101"/>
    <cellStyle name="입력 3 8 2" xfId="33002"/>
    <cellStyle name="입력 3 9" xfId="24227"/>
    <cellStyle name="입력 3 9 2" xfId="45092"/>
    <cellStyle name="자리수" xfId="1020"/>
    <cellStyle name="자리수0" xfId="1021"/>
    <cellStyle name="제목" xfId="3757" builtinId="15" customBuiltin="1"/>
    <cellStyle name="제목 1" xfId="3758" builtinId="16" customBuiltin="1"/>
    <cellStyle name="제목 1 2" xfId="4002"/>
    <cellStyle name="제목 2" xfId="3759" builtinId="17" customBuiltin="1"/>
    <cellStyle name="제목 2 2" xfId="4001"/>
    <cellStyle name="제목 3" xfId="3760" builtinId="18" customBuiltin="1"/>
    <cellStyle name="제목 3 2" xfId="4000"/>
    <cellStyle name="제목 4" xfId="3761" builtinId="19" customBuiltin="1"/>
    <cellStyle name="제목 4 2" xfId="3999"/>
    <cellStyle name="제목 5" xfId="3998"/>
    <cellStyle name="좋음" xfId="3762" builtinId="26" customBuiltin="1"/>
    <cellStyle name="좋음 2" xfId="3997"/>
    <cellStyle name="지정되지 않음" xfId="1022"/>
    <cellStyle name="출력" xfId="3766" builtinId="21" customBuiltin="1"/>
    <cellStyle name="출력 2" xfId="3996"/>
    <cellStyle name="출력 2 10" xfId="25470"/>
    <cellStyle name="출력 2 2" xfId="6141"/>
    <cellStyle name="출력 2 2 2" xfId="22446"/>
    <cellStyle name="출력 2 2 2 2" xfId="43321"/>
    <cellStyle name="출력 2 2 3" xfId="23666"/>
    <cellStyle name="출력 2 2 3 2" xfId="44538"/>
    <cellStyle name="출력 2 2 4" xfId="24009"/>
    <cellStyle name="출력 2 2 4 2" xfId="44881"/>
    <cellStyle name="출력 2 2 5" xfId="15150"/>
    <cellStyle name="출력 2 2 5 2" xfId="36026"/>
    <cellStyle name="출력 2 2 6" xfId="27288"/>
    <cellStyle name="출력 2 3" xfId="13332"/>
    <cellStyle name="출력 2 3 2" xfId="34208"/>
    <cellStyle name="출력 2 4" xfId="20869"/>
    <cellStyle name="출력 2 4 2" xfId="41745"/>
    <cellStyle name="출력 2 5" xfId="22391"/>
    <cellStyle name="출력 2 5 2" xfId="43266"/>
    <cellStyle name="출력 2 6" xfId="23249"/>
    <cellStyle name="출력 2 6 2" xfId="44122"/>
    <cellStyle name="출력 2 7" xfId="12102"/>
    <cellStyle name="출력 2 7 2" xfId="33003"/>
    <cellStyle name="출력 2 8" xfId="24228"/>
    <cellStyle name="출력 2 8 2" xfId="45093"/>
    <cellStyle name="출력 2 9" xfId="24291"/>
    <cellStyle name="출력 2 9 2" xfId="45148"/>
    <cellStyle name="출력 3" xfId="3995"/>
    <cellStyle name="출력 3 2" xfId="6140"/>
    <cellStyle name="출력 3 2 2" xfId="22445"/>
    <cellStyle name="출력 3 2 2 2" xfId="43320"/>
    <cellStyle name="출력 3 2 3" xfId="23850"/>
    <cellStyle name="출력 3 2 3 2" xfId="44722"/>
    <cellStyle name="출력 3 2 4" xfId="21193"/>
    <cellStyle name="출력 3 2 4 2" xfId="42068"/>
    <cellStyle name="출력 3 2 5" xfId="15149"/>
    <cellStyle name="출력 3 2 5 2" xfId="36025"/>
    <cellStyle name="출력 3 2 6" xfId="27287"/>
    <cellStyle name="출력 3 3" xfId="13331"/>
    <cellStyle name="출력 3 3 2" xfId="34207"/>
    <cellStyle name="출력 3 4" xfId="20870"/>
    <cellStyle name="출력 3 4 2" xfId="41746"/>
    <cellStyle name="출력 3 5" xfId="21065"/>
    <cellStyle name="출력 3 5 2" xfId="41940"/>
    <cellStyle name="출력 3 6" xfId="21127"/>
    <cellStyle name="출력 3 6 2" xfId="42002"/>
    <cellStyle name="출력 3 7" xfId="12103"/>
    <cellStyle name="출력 3 7 2" xfId="33004"/>
    <cellStyle name="출력 3 8" xfId="24229"/>
    <cellStyle name="출력 3 8 2" xfId="45094"/>
    <cellStyle name="출력 3 9" xfId="25469"/>
    <cellStyle name="콤마 [0]_  종  합  " xfId="1023"/>
    <cellStyle name="콤마 [2]" xfId="1024"/>
    <cellStyle name="콤마_  종  합  " xfId="1025"/>
    <cellStyle name="통화 [0] 2" xfId="3802"/>
    <cellStyle name="통화 [0] 3" xfId="5166"/>
    <cellStyle name="퍼센트" xfId="1026"/>
    <cellStyle name="표준" xfId="0" builtinId="0"/>
    <cellStyle name="표준 10" xfId="2882"/>
    <cellStyle name="표준 10 10" xfId="4491"/>
    <cellStyle name="표준 10 10 2" xfId="6325"/>
    <cellStyle name="표준 10 10 2 2" xfId="15334"/>
    <cellStyle name="표준 10 10 2 2 2" xfId="36210"/>
    <cellStyle name="표준 10 10 2 3" xfId="27472"/>
    <cellStyle name="표준 10 10 3" xfId="10988"/>
    <cellStyle name="표준 10 10 3 2" xfId="19758"/>
    <cellStyle name="표준 10 10 3 2 2" xfId="40634"/>
    <cellStyle name="표준 10 10 3 3" xfId="31898"/>
    <cellStyle name="표준 10 10 4" xfId="11853"/>
    <cellStyle name="표준 10 10 4 2" xfId="20619"/>
    <cellStyle name="표준 10 10 4 2 2" xfId="41495"/>
    <cellStyle name="표준 10 10 4 3" xfId="32759"/>
    <cellStyle name="표준 10 10 5" xfId="13516"/>
    <cellStyle name="표준 10 10 5 2" xfId="34392"/>
    <cellStyle name="표준 10 10 6" xfId="25654"/>
    <cellStyle name="표준 10 11" xfId="5168"/>
    <cellStyle name="표준 10 11 2" xfId="14177"/>
    <cellStyle name="표준 10 11 2 2" xfId="35053"/>
    <cellStyle name="표준 10 11 3" xfId="26315"/>
    <cellStyle name="표준 10 12" xfId="6970"/>
    <cellStyle name="표준 10 12 2" xfId="15978"/>
    <cellStyle name="표준 10 12 2 2" xfId="36854"/>
    <cellStyle name="표준 10 12 3" xfId="28116"/>
    <cellStyle name="표준 10 13" xfId="7615"/>
    <cellStyle name="표준 10 13 2" xfId="16621"/>
    <cellStyle name="표준 10 13 2 2" xfId="37497"/>
    <cellStyle name="표준 10 13 3" xfId="28759"/>
    <cellStyle name="표준 10 14" xfId="8463"/>
    <cellStyle name="표준 10 14 2" xfId="17468"/>
    <cellStyle name="표준 10 14 2 2" xfId="38344"/>
    <cellStyle name="표준 10 14 3" xfId="29606"/>
    <cellStyle name="표준 10 15" xfId="9287"/>
    <cellStyle name="표준 10 15 2" xfId="18286"/>
    <cellStyle name="표준 10 15 2 2" xfId="39162"/>
    <cellStyle name="표준 10 15 3" xfId="30424"/>
    <cellStyle name="표준 10 16" xfId="9963"/>
    <cellStyle name="표준 10 17" xfId="10343"/>
    <cellStyle name="표준 10 17 2" xfId="19114"/>
    <cellStyle name="표준 10 17 2 2" xfId="39990"/>
    <cellStyle name="표준 10 17 3" xfId="31254"/>
    <cellStyle name="표준 10 18" xfId="11209"/>
    <cellStyle name="표준 10 18 2" xfId="19975"/>
    <cellStyle name="표준 10 18 2 2" xfId="40851"/>
    <cellStyle name="표준 10 18 3" xfId="32115"/>
    <cellStyle name="표준 10 19" xfId="12072"/>
    <cellStyle name="표준 10 19 2" xfId="20838"/>
    <cellStyle name="표준 10 19 2 2" xfId="41714"/>
    <cellStyle name="표준 10 19 3" xfId="32978"/>
    <cellStyle name="표준 10 2" xfId="2883"/>
    <cellStyle name="표준 10 2 10" xfId="9288"/>
    <cellStyle name="표준 10 2 10 2" xfId="18287"/>
    <cellStyle name="표준 10 2 10 2 2" xfId="39163"/>
    <cellStyle name="표준 10 2 10 3" xfId="30425"/>
    <cellStyle name="표준 10 2 11" xfId="9964"/>
    <cellStyle name="표준 10 2 12" xfId="10344"/>
    <cellStyle name="표준 10 2 12 2" xfId="19115"/>
    <cellStyle name="표준 10 2 12 2 2" xfId="39991"/>
    <cellStyle name="표준 10 2 12 3" xfId="31255"/>
    <cellStyle name="표준 10 2 13" xfId="11210"/>
    <cellStyle name="표준 10 2 13 2" xfId="19976"/>
    <cellStyle name="표준 10 2 13 2 2" xfId="40852"/>
    <cellStyle name="표준 10 2 13 3" xfId="32116"/>
    <cellStyle name="표준 10 2 14" xfId="12358"/>
    <cellStyle name="표준 10 2 14 2" xfId="33236"/>
    <cellStyle name="표준 10 2 15" xfId="24486"/>
    <cellStyle name="표준 10 2 2" xfId="3101"/>
    <cellStyle name="표준 10 2 2 10" xfId="10554"/>
    <cellStyle name="표준 10 2 2 10 2" xfId="19325"/>
    <cellStyle name="표준 10 2 2 10 2 2" xfId="40201"/>
    <cellStyle name="표준 10 2 2 10 3" xfId="31465"/>
    <cellStyle name="표준 10 2 2 11" xfId="11420"/>
    <cellStyle name="표준 10 2 2 11 2" xfId="20186"/>
    <cellStyle name="표준 10 2 2 11 2 2" xfId="41062"/>
    <cellStyle name="표준 10 2 2 11 3" xfId="32326"/>
    <cellStyle name="표준 10 2 2 12" xfId="12569"/>
    <cellStyle name="표준 10 2 2 12 2" xfId="33446"/>
    <cellStyle name="표준 10 2 2 13" xfId="24696"/>
    <cellStyle name="표준 10 2 2 2" xfId="3543"/>
    <cellStyle name="표준 10 2 2 2 2" xfId="5816"/>
    <cellStyle name="표준 10 2 2 2 2 2" xfId="14825"/>
    <cellStyle name="표준 10 2 2 2 2 2 2" xfId="35701"/>
    <cellStyle name="표준 10 2 2 2 2 3" xfId="26963"/>
    <cellStyle name="표준 10 2 2 2 3" xfId="13006"/>
    <cellStyle name="표준 10 2 2 2 3 2" xfId="33883"/>
    <cellStyle name="표준 10 2 2 2 4" xfId="25133"/>
    <cellStyle name="표준 10 2 2 3" xfId="4704"/>
    <cellStyle name="표준 10 2 2 3 2" xfId="6536"/>
    <cellStyle name="표준 10 2 2 3 2 2" xfId="15545"/>
    <cellStyle name="표준 10 2 2 3 2 2 2" xfId="36421"/>
    <cellStyle name="표준 10 2 2 3 2 3" xfId="27683"/>
    <cellStyle name="표준 10 2 2 3 3" xfId="13727"/>
    <cellStyle name="표준 10 2 2 3 3 2" xfId="34603"/>
    <cellStyle name="표준 10 2 2 3 4" xfId="25865"/>
    <cellStyle name="표준 10 2 2 4" xfId="5379"/>
    <cellStyle name="표준 10 2 2 4 2" xfId="14388"/>
    <cellStyle name="표준 10 2 2 4 2 2" xfId="35264"/>
    <cellStyle name="표준 10 2 2 4 3" xfId="26526"/>
    <cellStyle name="표준 10 2 2 5" xfId="7182"/>
    <cellStyle name="표준 10 2 2 5 2" xfId="16189"/>
    <cellStyle name="표준 10 2 2 5 2 2" xfId="37065"/>
    <cellStyle name="표준 10 2 2 5 3" xfId="28327"/>
    <cellStyle name="표준 10 2 2 6" xfId="7826"/>
    <cellStyle name="표준 10 2 2 6 2" xfId="16832"/>
    <cellStyle name="표준 10 2 2 6 2 2" xfId="37708"/>
    <cellStyle name="표준 10 2 2 6 3" xfId="28970"/>
    <cellStyle name="표준 10 2 2 7" xfId="8674"/>
    <cellStyle name="표준 10 2 2 7 2" xfId="17679"/>
    <cellStyle name="표준 10 2 2 7 2 2" xfId="38555"/>
    <cellStyle name="표준 10 2 2 7 3" xfId="29817"/>
    <cellStyle name="표준 10 2 2 8" xfId="9499"/>
    <cellStyle name="표준 10 2 2 8 2" xfId="18497"/>
    <cellStyle name="표준 10 2 2 8 2 2" xfId="39373"/>
    <cellStyle name="표준 10 2 2 8 3" xfId="30635"/>
    <cellStyle name="표준 10 2 2 9" xfId="9965"/>
    <cellStyle name="표준 10 2 3" xfId="3333"/>
    <cellStyle name="표준 10 2 3 10" xfId="12796"/>
    <cellStyle name="표준 10 2 3 10 2" xfId="33673"/>
    <cellStyle name="표준 10 2 3 11" xfId="24923"/>
    <cellStyle name="표준 10 2 3 2" xfId="4926"/>
    <cellStyle name="표준 10 2 3 2 2" xfId="6753"/>
    <cellStyle name="표준 10 2 3 2 2 2" xfId="15762"/>
    <cellStyle name="표준 10 2 3 2 2 2 2" xfId="36638"/>
    <cellStyle name="표준 10 2 3 2 2 3" xfId="27900"/>
    <cellStyle name="표준 10 2 3 2 3" xfId="13944"/>
    <cellStyle name="표준 10 2 3 2 3 2" xfId="34820"/>
    <cellStyle name="표준 10 2 3 2 4" xfId="26082"/>
    <cellStyle name="표준 10 2 3 3" xfId="5606"/>
    <cellStyle name="표준 10 2 3 3 2" xfId="14615"/>
    <cellStyle name="표준 10 2 3 3 2 2" xfId="35491"/>
    <cellStyle name="표준 10 2 3 3 3" xfId="26753"/>
    <cellStyle name="표준 10 2 3 4" xfId="7399"/>
    <cellStyle name="표준 10 2 3 4 2" xfId="16406"/>
    <cellStyle name="표준 10 2 3 4 2 2" xfId="37282"/>
    <cellStyle name="표준 10 2 3 4 3" xfId="28544"/>
    <cellStyle name="표준 10 2 3 5" xfId="8043"/>
    <cellStyle name="표준 10 2 3 5 2" xfId="17049"/>
    <cellStyle name="표준 10 2 3 5 2 2" xfId="37925"/>
    <cellStyle name="표준 10 2 3 5 3" xfId="29187"/>
    <cellStyle name="표준 10 2 3 6" xfId="8891"/>
    <cellStyle name="표준 10 2 3 6 2" xfId="17896"/>
    <cellStyle name="표준 10 2 3 6 2 2" xfId="38772"/>
    <cellStyle name="표준 10 2 3 6 3" xfId="30034"/>
    <cellStyle name="표준 10 2 3 7" xfId="9716"/>
    <cellStyle name="표준 10 2 3 7 2" xfId="18714"/>
    <cellStyle name="표준 10 2 3 7 2 2" xfId="39590"/>
    <cellStyle name="표준 10 2 3 7 3" xfId="30852"/>
    <cellStyle name="표준 10 2 3 8" xfId="10771"/>
    <cellStyle name="표준 10 2 3 8 2" xfId="19542"/>
    <cellStyle name="표준 10 2 3 8 2 2" xfId="40418"/>
    <cellStyle name="표준 10 2 3 8 3" xfId="31682"/>
    <cellStyle name="표준 10 2 3 9" xfId="11637"/>
    <cellStyle name="표준 10 2 3 9 2" xfId="20403"/>
    <cellStyle name="표준 10 2 3 9 2 2" xfId="41279"/>
    <cellStyle name="표준 10 2 3 9 3" xfId="32543"/>
    <cellStyle name="표준 10 2 4" xfId="4492"/>
    <cellStyle name="표준 10 2 4 2" xfId="6326"/>
    <cellStyle name="표준 10 2 4 2 2" xfId="15335"/>
    <cellStyle name="표준 10 2 4 2 2 2" xfId="36211"/>
    <cellStyle name="표준 10 2 4 2 3" xfId="27473"/>
    <cellStyle name="표준 10 2 4 3" xfId="10989"/>
    <cellStyle name="표준 10 2 4 3 2" xfId="19759"/>
    <cellStyle name="표준 10 2 4 3 2 2" xfId="40635"/>
    <cellStyle name="표준 10 2 4 3 3" xfId="31899"/>
    <cellStyle name="표준 10 2 4 4" xfId="11854"/>
    <cellStyle name="표준 10 2 4 4 2" xfId="20620"/>
    <cellStyle name="표준 10 2 4 4 2 2" xfId="41496"/>
    <cellStyle name="표준 10 2 4 4 3" xfId="32760"/>
    <cellStyle name="표준 10 2 4 5" xfId="13517"/>
    <cellStyle name="표준 10 2 4 5 2" xfId="34393"/>
    <cellStyle name="표준 10 2 4 6" xfId="25655"/>
    <cellStyle name="표준 10 2 5" xfId="5169"/>
    <cellStyle name="표준 10 2 5 2" xfId="14178"/>
    <cellStyle name="표준 10 2 5 2 2" xfId="35054"/>
    <cellStyle name="표준 10 2 5 3" xfId="26316"/>
    <cellStyle name="표준 10 2 6" xfId="6971"/>
    <cellStyle name="표준 10 2 6 2" xfId="15979"/>
    <cellStyle name="표준 10 2 6 2 2" xfId="36855"/>
    <cellStyle name="표준 10 2 6 3" xfId="28117"/>
    <cellStyle name="표준 10 2 7" xfId="7616"/>
    <cellStyle name="표준 10 2 7 2" xfId="16622"/>
    <cellStyle name="표준 10 2 7 2 2" xfId="37498"/>
    <cellStyle name="표준 10 2 7 3" xfId="28760"/>
    <cellStyle name="표준 10 2 8" xfId="8464"/>
    <cellStyle name="표준 10 2 8 2" xfId="17469"/>
    <cellStyle name="표준 10 2 8 2 2" xfId="38345"/>
    <cellStyle name="표준 10 2 8 3" xfId="29607"/>
    <cellStyle name="표준 10 2 9" xfId="9113"/>
    <cellStyle name="표준 10 2 9 2" xfId="18117"/>
    <cellStyle name="표준 10 2 9 2 2" xfId="38993"/>
    <cellStyle name="표준 10 2 9 3" xfId="30255"/>
    <cellStyle name="표준 10 20" xfId="12357"/>
    <cellStyle name="표준 10 20 2" xfId="33235"/>
    <cellStyle name="표준 10 21" xfId="24234"/>
    <cellStyle name="표준 10 21 2" xfId="45097"/>
    <cellStyle name="표준 10 22" xfId="24243"/>
    <cellStyle name="표준 10 22 2" xfId="45105"/>
    <cellStyle name="표준 10 23" xfId="24485"/>
    <cellStyle name="표준 10 3" xfId="2884"/>
    <cellStyle name="표준 10 3 10" xfId="9289"/>
    <cellStyle name="표준 10 3 10 2" xfId="18288"/>
    <cellStyle name="표준 10 3 10 2 2" xfId="39164"/>
    <cellStyle name="표준 10 3 10 3" xfId="30426"/>
    <cellStyle name="표준 10 3 11" xfId="9966"/>
    <cellStyle name="표준 10 3 12" xfId="10345"/>
    <cellStyle name="표준 10 3 12 2" xfId="19116"/>
    <cellStyle name="표준 10 3 12 2 2" xfId="39992"/>
    <cellStyle name="표준 10 3 12 3" xfId="31256"/>
    <cellStyle name="표준 10 3 13" xfId="11211"/>
    <cellStyle name="표준 10 3 13 2" xfId="19977"/>
    <cellStyle name="표준 10 3 13 2 2" xfId="40853"/>
    <cellStyle name="표준 10 3 13 3" xfId="32117"/>
    <cellStyle name="표준 10 3 14" xfId="12359"/>
    <cellStyle name="표준 10 3 14 2" xfId="33237"/>
    <cellStyle name="표준 10 3 15" xfId="24487"/>
    <cellStyle name="표준 10 3 2" xfId="3102"/>
    <cellStyle name="표준 10 3 2 10" xfId="10555"/>
    <cellStyle name="표준 10 3 2 10 2" xfId="19326"/>
    <cellStyle name="표준 10 3 2 10 2 2" xfId="40202"/>
    <cellStyle name="표준 10 3 2 10 3" xfId="31466"/>
    <cellStyle name="표준 10 3 2 11" xfId="11421"/>
    <cellStyle name="표준 10 3 2 11 2" xfId="20187"/>
    <cellStyle name="표준 10 3 2 11 2 2" xfId="41063"/>
    <cellStyle name="표준 10 3 2 11 3" xfId="32327"/>
    <cellStyle name="표준 10 3 2 12" xfId="12570"/>
    <cellStyle name="표준 10 3 2 12 2" xfId="33447"/>
    <cellStyle name="표준 10 3 2 13" xfId="24697"/>
    <cellStyle name="표준 10 3 2 2" xfId="3544"/>
    <cellStyle name="표준 10 3 2 2 2" xfId="5817"/>
    <cellStyle name="표준 10 3 2 2 2 2" xfId="14826"/>
    <cellStyle name="표준 10 3 2 2 2 2 2" xfId="35702"/>
    <cellStyle name="표준 10 3 2 2 2 3" xfId="26964"/>
    <cellStyle name="표준 10 3 2 2 3" xfId="13007"/>
    <cellStyle name="표준 10 3 2 2 3 2" xfId="33884"/>
    <cellStyle name="표준 10 3 2 2 4" xfId="25134"/>
    <cellStyle name="표준 10 3 2 3" xfId="4705"/>
    <cellStyle name="표준 10 3 2 3 2" xfId="6537"/>
    <cellStyle name="표준 10 3 2 3 2 2" xfId="15546"/>
    <cellStyle name="표준 10 3 2 3 2 2 2" xfId="36422"/>
    <cellStyle name="표준 10 3 2 3 2 3" xfId="27684"/>
    <cellStyle name="표준 10 3 2 3 3" xfId="13728"/>
    <cellStyle name="표준 10 3 2 3 3 2" xfId="34604"/>
    <cellStyle name="표준 10 3 2 3 4" xfId="25866"/>
    <cellStyle name="표준 10 3 2 4" xfId="5380"/>
    <cellStyle name="표준 10 3 2 4 2" xfId="14389"/>
    <cellStyle name="표준 10 3 2 4 2 2" xfId="35265"/>
    <cellStyle name="표준 10 3 2 4 3" xfId="26527"/>
    <cellStyle name="표준 10 3 2 5" xfId="7183"/>
    <cellStyle name="표준 10 3 2 5 2" xfId="16190"/>
    <cellStyle name="표준 10 3 2 5 2 2" xfId="37066"/>
    <cellStyle name="표준 10 3 2 5 3" xfId="28328"/>
    <cellStyle name="표준 10 3 2 6" xfId="7827"/>
    <cellStyle name="표준 10 3 2 6 2" xfId="16833"/>
    <cellStyle name="표준 10 3 2 6 2 2" xfId="37709"/>
    <cellStyle name="표준 10 3 2 6 3" xfId="28971"/>
    <cellStyle name="표준 10 3 2 7" xfId="8675"/>
    <cellStyle name="표준 10 3 2 7 2" xfId="17680"/>
    <cellStyle name="표준 10 3 2 7 2 2" xfId="38556"/>
    <cellStyle name="표준 10 3 2 7 3" xfId="29818"/>
    <cellStyle name="표준 10 3 2 8" xfId="9500"/>
    <cellStyle name="표준 10 3 2 8 2" xfId="18498"/>
    <cellStyle name="표준 10 3 2 8 2 2" xfId="39374"/>
    <cellStyle name="표준 10 3 2 8 3" xfId="30636"/>
    <cellStyle name="표준 10 3 2 9" xfId="9967"/>
    <cellStyle name="표준 10 3 3" xfId="3334"/>
    <cellStyle name="표준 10 3 3 10" xfId="12797"/>
    <cellStyle name="표준 10 3 3 10 2" xfId="33674"/>
    <cellStyle name="표준 10 3 3 11" xfId="24924"/>
    <cellStyle name="표준 10 3 3 2" xfId="4927"/>
    <cellStyle name="표준 10 3 3 2 2" xfId="6754"/>
    <cellStyle name="표준 10 3 3 2 2 2" xfId="15763"/>
    <cellStyle name="표준 10 3 3 2 2 2 2" xfId="36639"/>
    <cellStyle name="표준 10 3 3 2 2 3" xfId="27901"/>
    <cellStyle name="표준 10 3 3 2 3" xfId="13945"/>
    <cellStyle name="표준 10 3 3 2 3 2" xfId="34821"/>
    <cellStyle name="표준 10 3 3 2 4" xfId="26083"/>
    <cellStyle name="표준 10 3 3 3" xfId="5607"/>
    <cellStyle name="표준 10 3 3 3 2" xfId="14616"/>
    <cellStyle name="표준 10 3 3 3 2 2" xfId="35492"/>
    <cellStyle name="표준 10 3 3 3 3" xfId="26754"/>
    <cellStyle name="표준 10 3 3 4" xfId="7400"/>
    <cellStyle name="표준 10 3 3 4 2" xfId="16407"/>
    <cellStyle name="표준 10 3 3 4 2 2" xfId="37283"/>
    <cellStyle name="표준 10 3 3 4 3" xfId="28545"/>
    <cellStyle name="표준 10 3 3 5" xfId="8044"/>
    <cellStyle name="표준 10 3 3 5 2" xfId="17050"/>
    <cellStyle name="표준 10 3 3 5 2 2" xfId="37926"/>
    <cellStyle name="표준 10 3 3 5 3" xfId="29188"/>
    <cellStyle name="표준 10 3 3 6" xfId="8892"/>
    <cellStyle name="표준 10 3 3 6 2" xfId="17897"/>
    <cellStyle name="표준 10 3 3 6 2 2" xfId="38773"/>
    <cellStyle name="표준 10 3 3 6 3" xfId="30035"/>
    <cellStyle name="표준 10 3 3 7" xfId="9717"/>
    <cellStyle name="표준 10 3 3 7 2" xfId="18715"/>
    <cellStyle name="표준 10 3 3 7 2 2" xfId="39591"/>
    <cellStyle name="표준 10 3 3 7 3" xfId="30853"/>
    <cellStyle name="표준 10 3 3 8" xfId="10772"/>
    <cellStyle name="표준 10 3 3 8 2" xfId="19543"/>
    <cellStyle name="표준 10 3 3 8 2 2" xfId="40419"/>
    <cellStyle name="표준 10 3 3 8 3" xfId="31683"/>
    <cellStyle name="표준 10 3 3 9" xfId="11638"/>
    <cellStyle name="표준 10 3 3 9 2" xfId="20404"/>
    <cellStyle name="표준 10 3 3 9 2 2" xfId="41280"/>
    <cellStyle name="표준 10 3 3 9 3" xfId="32544"/>
    <cellStyle name="표준 10 3 4" xfId="4493"/>
    <cellStyle name="표준 10 3 4 2" xfId="6327"/>
    <cellStyle name="표준 10 3 4 2 2" xfId="15336"/>
    <cellStyle name="표준 10 3 4 2 2 2" xfId="36212"/>
    <cellStyle name="표준 10 3 4 2 3" xfId="27474"/>
    <cellStyle name="표준 10 3 4 3" xfId="10990"/>
    <cellStyle name="표준 10 3 4 3 2" xfId="19760"/>
    <cellStyle name="표준 10 3 4 3 2 2" xfId="40636"/>
    <cellStyle name="표준 10 3 4 3 3" xfId="31900"/>
    <cellStyle name="표준 10 3 4 4" xfId="11855"/>
    <cellStyle name="표준 10 3 4 4 2" xfId="20621"/>
    <cellStyle name="표준 10 3 4 4 2 2" xfId="41497"/>
    <cellStyle name="표준 10 3 4 4 3" xfId="32761"/>
    <cellStyle name="표준 10 3 4 5" xfId="13518"/>
    <cellStyle name="표준 10 3 4 5 2" xfId="34394"/>
    <cellStyle name="표준 10 3 4 6" xfId="25656"/>
    <cellStyle name="표준 10 3 5" xfId="5170"/>
    <cellStyle name="표준 10 3 5 2" xfId="14179"/>
    <cellStyle name="표준 10 3 5 2 2" xfId="35055"/>
    <cellStyle name="표준 10 3 5 3" xfId="26317"/>
    <cellStyle name="표준 10 3 6" xfId="6972"/>
    <cellStyle name="표준 10 3 6 2" xfId="15980"/>
    <cellStyle name="표준 10 3 6 2 2" xfId="36856"/>
    <cellStyle name="표준 10 3 6 3" xfId="28118"/>
    <cellStyle name="표준 10 3 7" xfId="7617"/>
    <cellStyle name="표준 10 3 7 2" xfId="16623"/>
    <cellStyle name="표준 10 3 7 2 2" xfId="37499"/>
    <cellStyle name="표준 10 3 7 3" xfId="28761"/>
    <cellStyle name="표준 10 3 8" xfId="8465"/>
    <cellStyle name="표준 10 3 8 2" xfId="17470"/>
    <cellStyle name="표준 10 3 8 2 2" xfId="38346"/>
    <cellStyle name="표준 10 3 8 3" xfId="29608"/>
    <cellStyle name="표준 10 3 9" xfId="9114"/>
    <cellStyle name="표준 10 3 9 2" xfId="18118"/>
    <cellStyle name="표준 10 3 9 2 2" xfId="38994"/>
    <cellStyle name="표준 10 3 9 3" xfId="30256"/>
    <cellStyle name="표준 10 4" xfId="2885"/>
    <cellStyle name="표준 10 4 10" xfId="9290"/>
    <cellStyle name="표준 10 4 10 2" xfId="18289"/>
    <cellStyle name="표준 10 4 10 2 2" xfId="39165"/>
    <cellStyle name="표준 10 4 10 3" xfId="30427"/>
    <cellStyle name="표준 10 4 11" xfId="9968"/>
    <cellStyle name="표준 10 4 12" xfId="10346"/>
    <cellStyle name="표준 10 4 12 2" xfId="19117"/>
    <cellStyle name="표준 10 4 12 2 2" xfId="39993"/>
    <cellStyle name="표준 10 4 12 3" xfId="31257"/>
    <cellStyle name="표준 10 4 13" xfId="11212"/>
    <cellStyle name="표준 10 4 13 2" xfId="19978"/>
    <cellStyle name="표준 10 4 13 2 2" xfId="40854"/>
    <cellStyle name="표준 10 4 13 3" xfId="32118"/>
    <cellStyle name="표준 10 4 14" xfId="12360"/>
    <cellStyle name="표준 10 4 14 2" xfId="33238"/>
    <cellStyle name="표준 10 4 15" xfId="24488"/>
    <cellStyle name="표준 10 4 2" xfId="3103"/>
    <cellStyle name="표준 10 4 2 10" xfId="10556"/>
    <cellStyle name="표준 10 4 2 10 2" xfId="19327"/>
    <cellStyle name="표준 10 4 2 10 2 2" xfId="40203"/>
    <cellStyle name="표준 10 4 2 10 3" xfId="31467"/>
    <cellStyle name="표준 10 4 2 11" xfId="11422"/>
    <cellStyle name="표준 10 4 2 11 2" xfId="20188"/>
    <cellStyle name="표준 10 4 2 11 2 2" xfId="41064"/>
    <cellStyle name="표준 10 4 2 11 3" xfId="32328"/>
    <cellStyle name="표준 10 4 2 12" xfId="12571"/>
    <cellStyle name="표준 10 4 2 12 2" xfId="33448"/>
    <cellStyle name="표준 10 4 2 13" xfId="24698"/>
    <cellStyle name="표준 10 4 2 2" xfId="3545"/>
    <cellStyle name="표준 10 4 2 2 2" xfId="5818"/>
    <cellStyle name="표준 10 4 2 2 2 2" xfId="14827"/>
    <cellStyle name="표준 10 4 2 2 2 2 2" xfId="35703"/>
    <cellStyle name="표준 10 4 2 2 2 3" xfId="26965"/>
    <cellStyle name="표준 10 4 2 2 3" xfId="13008"/>
    <cellStyle name="표준 10 4 2 2 3 2" xfId="33885"/>
    <cellStyle name="표준 10 4 2 2 4" xfId="25135"/>
    <cellStyle name="표준 10 4 2 3" xfId="4706"/>
    <cellStyle name="표준 10 4 2 3 2" xfId="6538"/>
    <cellStyle name="표준 10 4 2 3 2 2" xfId="15547"/>
    <cellStyle name="표준 10 4 2 3 2 2 2" xfId="36423"/>
    <cellStyle name="표준 10 4 2 3 2 3" xfId="27685"/>
    <cellStyle name="표준 10 4 2 3 3" xfId="13729"/>
    <cellStyle name="표준 10 4 2 3 3 2" xfId="34605"/>
    <cellStyle name="표준 10 4 2 3 4" xfId="25867"/>
    <cellStyle name="표준 10 4 2 4" xfId="5381"/>
    <cellStyle name="표준 10 4 2 4 2" xfId="14390"/>
    <cellStyle name="표준 10 4 2 4 2 2" xfId="35266"/>
    <cellStyle name="표준 10 4 2 4 3" xfId="26528"/>
    <cellStyle name="표준 10 4 2 5" xfId="7184"/>
    <cellStyle name="표준 10 4 2 5 2" xfId="16191"/>
    <cellStyle name="표준 10 4 2 5 2 2" xfId="37067"/>
    <cellStyle name="표준 10 4 2 5 3" xfId="28329"/>
    <cellStyle name="표준 10 4 2 6" xfId="7828"/>
    <cellStyle name="표준 10 4 2 6 2" xfId="16834"/>
    <cellStyle name="표준 10 4 2 6 2 2" xfId="37710"/>
    <cellStyle name="표준 10 4 2 6 3" xfId="28972"/>
    <cellStyle name="표준 10 4 2 7" xfId="8676"/>
    <cellStyle name="표준 10 4 2 7 2" xfId="17681"/>
    <cellStyle name="표준 10 4 2 7 2 2" xfId="38557"/>
    <cellStyle name="표준 10 4 2 7 3" xfId="29819"/>
    <cellStyle name="표준 10 4 2 8" xfId="9501"/>
    <cellStyle name="표준 10 4 2 8 2" xfId="18499"/>
    <cellStyle name="표준 10 4 2 8 2 2" xfId="39375"/>
    <cellStyle name="표준 10 4 2 8 3" xfId="30637"/>
    <cellStyle name="표준 10 4 2 9" xfId="9969"/>
    <cellStyle name="표준 10 4 3" xfId="3335"/>
    <cellStyle name="표준 10 4 3 10" xfId="12798"/>
    <cellStyle name="표준 10 4 3 10 2" xfId="33675"/>
    <cellStyle name="표준 10 4 3 11" xfId="24925"/>
    <cellStyle name="표준 10 4 3 2" xfId="4928"/>
    <cellStyle name="표준 10 4 3 2 2" xfId="6755"/>
    <cellStyle name="표준 10 4 3 2 2 2" xfId="15764"/>
    <cellStyle name="표준 10 4 3 2 2 2 2" xfId="36640"/>
    <cellStyle name="표준 10 4 3 2 2 3" xfId="27902"/>
    <cellStyle name="표준 10 4 3 2 3" xfId="13946"/>
    <cellStyle name="표준 10 4 3 2 3 2" xfId="34822"/>
    <cellStyle name="표준 10 4 3 2 4" xfId="26084"/>
    <cellStyle name="표준 10 4 3 3" xfId="5608"/>
    <cellStyle name="표준 10 4 3 3 2" xfId="14617"/>
    <cellStyle name="표준 10 4 3 3 2 2" xfId="35493"/>
    <cellStyle name="표준 10 4 3 3 3" xfId="26755"/>
    <cellStyle name="표준 10 4 3 4" xfId="7401"/>
    <cellStyle name="표준 10 4 3 4 2" xfId="16408"/>
    <cellStyle name="표준 10 4 3 4 2 2" xfId="37284"/>
    <cellStyle name="표준 10 4 3 4 3" xfId="28546"/>
    <cellStyle name="표준 10 4 3 5" xfId="8045"/>
    <cellStyle name="표준 10 4 3 5 2" xfId="17051"/>
    <cellStyle name="표준 10 4 3 5 2 2" xfId="37927"/>
    <cellStyle name="표준 10 4 3 5 3" xfId="29189"/>
    <cellStyle name="표준 10 4 3 6" xfId="8893"/>
    <cellStyle name="표준 10 4 3 6 2" xfId="17898"/>
    <cellStyle name="표준 10 4 3 6 2 2" xfId="38774"/>
    <cellStyle name="표준 10 4 3 6 3" xfId="30036"/>
    <cellStyle name="표준 10 4 3 7" xfId="9718"/>
    <cellStyle name="표준 10 4 3 7 2" xfId="18716"/>
    <cellStyle name="표준 10 4 3 7 2 2" xfId="39592"/>
    <cellStyle name="표준 10 4 3 7 3" xfId="30854"/>
    <cellStyle name="표준 10 4 3 8" xfId="10773"/>
    <cellStyle name="표준 10 4 3 8 2" xfId="19544"/>
    <cellStyle name="표준 10 4 3 8 2 2" xfId="40420"/>
    <cellStyle name="표준 10 4 3 8 3" xfId="31684"/>
    <cellStyle name="표준 10 4 3 9" xfId="11639"/>
    <cellStyle name="표준 10 4 3 9 2" xfId="20405"/>
    <cellStyle name="표준 10 4 3 9 2 2" xfId="41281"/>
    <cellStyle name="표준 10 4 3 9 3" xfId="32545"/>
    <cellStyle name="표준 10 4 4" xfId="4494"/>
    <cellStyle name="표준 10 4 4 2" xfId="6328"/>
    <cellStyle name="표준 10 4 4 2 2" xfId="15337"/>
    <cellStyle name="표준 10 4 4 2 2 2" xfId="36213"/>
    <cellStyle name="표준 10 4 4 2 3" xfId="27475"/>
    <cellStyle name="표준 10 4 4 3" xfId="10991"/>
    <cellStyle name="표준 10 4 4 3 2" xfId="19761"/>
    <cellStyle name="표준 10 4 4 3 2 2" xfId="40637"/>
    <cellStyle name="표준 10 4 4 3 3" xfId="31901"/>
    <cellStyle name="표준 10 4 4 4" xfId="11856"/>
    <cellStyle name="표준 10 4 4 4 2" xfId="20622"/>
    <cellStyle name="표준 10 4 4 4 2 2" xfId="41498"/>
    <cellStyle name="표준 10 4 4 4 3" xfId="32762"/>
    <cellStyle name="표준 10 4 4 5" xfId="13519"/>
    <cellStyle name="표준 10 4 4 5 2" xfId="34395"/>
    <cellStyle name="표준 10 4 4 6" xfId="25657"/>
    <cellStyle name="표준 10 4 5" xfId="5171"/>
    <cellStyle name="표준 10 4 5 2" xfId="14180"/>
    <cellStyle name="표준 10 4 5 2 2" xfId="35056"/>
    <cellStyle name="표준 10 4 5 3" xfId="26318"/>
    <cellStyle name="표준 10 4 6" xfId="6973"/>
    <cellStyle name="표준 10 4 6 2" xfId="15981"/>
    <cellStyle name="표준 10 4 6 2 2" xfId="36857"/>
    <cellStyle name="표준 10 4 6 3" xfId="28119"/>
    <cellStyle name="표준 10 4 7" xfId="7618"/>
    <cellStyle name="표준 10 4 7 2" xfId="16624"/>
    <cellStyle name="표준 10 4 7 2 2" xfId="37500"/>
    <cellStyle name="표준 10 4 7 3" xfId="28762"/>
    <cellStyle name="표준 10 4 8" xfId="8466"/>
    <cellStyle name="표준 10 4 8 2" xfId="17471"/>
    <cellStyle name="표준 10 4 8 2 2" xfId="38347"/>
    <cellStyle name="표준 10 4 8 3" xfId="29609"/>
    <cellStyle name="표준 10 4 9" xfId="9115"/>
    <cellStyle name="표준 10 4 9 2" xfId="18119"/>
    <cellStyle name="표준 10 4 9 2 2" xfId="38995"/>
    <cellStyle name="표준 10 4 9 3" xfId="30257"/>
    <cellStyle name="표준 10 5" xfId="2886"/>
    <cellStyle name="표준 10 5 10" xfId="10347"/>
    <cellStyle name="표준 10 5 10 2" xfId="19118"/>
    <cellStyle name="표준 10 5 10 2 2" xfId="39994"/>
    <cellStyle name="표준 10 5 10 3" xfId="31258"/>
    <cellStyle name="표준 10 5 11" xfId="11213"/>
    <cellStyle name="표준 10 5 11 2" xfId="19979"/>
    <cellStyle name="표준 10 5 11 2 2" xfId="40855"/>
    <cellStyle name="표준 10 5 11 3" xfId="32119"/>
    <cellStyle name="표준 10 5 12" xfId="12361"/>
    <cellStyle name="표준 10 5 12 2" xfId="33239"/>
    <cellStyle name="표준 10 5 13" xfId="24489"/>
    <cellStyle name="표준 10 5 2" xfId="3104"/>
    <cellStyle name="표준 10 5 2 10" xfId="11423"/>
    <cellStyle name="표준 10 5 2 10 2" xfId="20189"/>
    <cellStyle name="표준 10 5 2 10 2 2" xfId="41065"/>
    <cellStyle name="표준 10 5 2 10 3" xfId="32329"/>
    <cellStyle name="표준 10 5 2 11" xfId="12572"/>
    <cellStyle name="표준 10 5 2 11 2" xfId="33449"/>
    <cellStyle name="표준 10 5 2 12" xfId="24699"/>
    <cellStyle name="표준 10 5 2 2" xfId="3546"/>
    <cellStyle name="표준 10 5 2 2 2" xfId="5819"/>
    <cellStyle name="표준 10 5 2 2 2 2" xfId="14828"/>
    <cellStyle name="표준 10 5 2 2 2 2 2" xfId="35704"/>
    <cellStyle name="표준 10 5 2 2 2 3" xfId="26966"/>
    <cellStyle name="표준 10 5 2 2 3" xfId="13009"/>
    <cellStyle name="표준 10 5 2 2 3 2" xfId="33886"/>
    <cellStyle name="표준 10 5 2 2 4" xfId="25136"/>
    <cellStyle name="표준 10 5 2 3" xfId="4707"/>
    <cellStyle name="표준 10 5 2 3 2" xfId="6539"/>
    <cellStyle name="표준 10 5 2 3 2 2" xfId="15548"/>
    <cellStyle name="표준 10 5 2 3 2 2 2" xfId="36424"/>
    <cellStyle name="표준 10 5 2 3 2 3" xfId="27686"/>
    <cellStyle name="표준 10 5 2 3 3" xfId="13730"/>
    <cellStyle name="표준 10 5 2 3 3 2" xfId="34606"/>
    <cellStyle name="표준 10 5 2 3 4" xfId="25868"/>
    <cellStyle name="표준 10 5 2 4" xfId="5382"/>
    <cellStyle name="표준 10 5 2 4 2" xfId="14391"/>
    <cellStyle name="표준 10 5 2 4 2 2" xfId="35267"/>
    <cellStyle name="표준 10 5 2 4 3" xfId="26529"/>
    <cellStyle name="표준 10 5 2 5" xfId="7185"/>
    <cellStyle name="표준 10 5 2 5 2" xfId="16192"/>
    <cellStyle name="표준 10 5 2 5 2 2" xfId="37068"/>
    <cellStyle name="표준 10 5 2 5 3" xfId="28330"/>
    <cellStyle name="표준 10 5 2 6" xfId="7829"/>
    <cellStyle name="표준 10 5 2 6 2" xfId="16835"/>
    <cellStyle name="표준 10 5 2 6 2 2" xfId="37711"/>
    <cellStyle name="표준 10 5 2 6 3" xfId="28973"/>
    <cellStyle name="표준 10 5 2 7" xfId="8677"/>
    <cellStyle name="표준 10 5 2 7 2" xfId="17682"/>
    <cellStyle name="표준 10 5 2 7 2 2" xfId="38558"/>
    <cellStyle name="표준 10 5 2 7 3" xfId="29820"/>
    <cellStyle name="표준 10 5 2 8" xfId="9502"/>
    <cellStyle name="표준 10 5 2 8 2" xfId="18500"/>
    <cellStyle name="표준 10 5 2 8 2 2" xfId="39376"/>
    <cellStyle name="표준 10 5 2 8 3" xfId="30638"/>
    <cellStyle name="표준 10 5 2 9" xfId="10557"/>
    <cellStyle name="표준 10 5 2 9 2" xfId="19328"/>
    <cellStyle name="표준 10 5 2 9 2 2" xfId="40204"/>
    <cellStyle name="표준 10 5 2 9 3" xfId="31468"/>
    <cellStyle name="표준 10 5 3" xfId="3336"/>
    <cellStyle name="표준 10 5 3 10" xfId="12799"/>
    <cellStyle name="표준 10 5 3 10 2" xfId="33676"/>
    <cellStyle name="표준 10 5 3 11" xfId="24926"/>
    <cellStyle name="표준 10 5 3 2" xfId="4929"/>
    <cellStyle name="표준 10 5 3 2 2" xfId="6756"/>
    <cellStyle name="표준 10 5 3 2 2 2" xfId="15765"/>
    <cellStyle name="표준 10 5 3 2 2 2 2" xfId="36641"/>
    <cellStyle name="표준 10 5 3 2 2 3" xfId="27903"/>
    <cellStyle name="표준 10 5 3 2 3" xfId="13947"/>
    <cellStyle name="표준 10 5 3 2 3 2" xfId="34823"/>
    <cellStyle name="표준 10 5 3 2 4" xfId="26085"/>
    <cellStyle name="표준 10 5 3 3" xfId="5609"/>
    <cellStyle name="표준 10 5 3 3 2" xfId="14618"/>
    <cellStyle name="표준 10 5 3 3 2 2" xfId="35494"/>
    <cellStyle name="표준 10 5 3 3 3" xfId="26756"/>
    <cellStyle name="표준 10 5 3 4" xfId="7402"/>
    <cellStyle name="표준 10 5 3 4 2" xfId="16409"/>
    <cellStyle name="표준 10 5 3 4 2 2" xfId="37285"/>
    <cellStyle name="표준 10 5 3 4 3" xfId="28547"/>
    <cellStyle name="표준 10 5 3 5" xfId="8046"/>
    <cellStyle name="표준 10 5 3 5 2" xfId="17052"/>
    <cellStyle name="표준 10 5 3 5 2 2" xfId="37928"/>
    <cellStyle name="표준 10 5 3 5 3" xfId="29190"/>
    <cellStyle name="표준 10 5 3 6" xfId="8894"/>
    <cellStyle name="표준 10 5 3 6 2" xfId="17899"/>
    <cellStyle name="표준 10 5 3 6 2 2" xfId="38775"/>
    <cellStyle name="표준 10 5 3 6 3" xfId="30037"/>
    <cellStyle name="표준 10 5 3 7" xfId="9719"/>
    <cellStyle name="표준 10 5 3 7 2" xfId="18717"/>
    <cellStyle name="표준 10 5 3 7 2 2" xfId="39593"/>
    <cellStyle name="표준 10 5 3 7 3" xfId="30855"/>
    <cellStyle name="표준 10 5 3 8" xfId="10774"/>
    <cellStyle name="표준 10 5 3 8 2" xfId="19545"/>
    <cellStyle name="표준 10 5 3 8 2 2" xfId="40421"/>
    <cellStyle name="표준 10 5 3 8 3" xfId="31685"/>
    <cellStyle name="표준 10 5 3 9" xfId="11640"/>
    <cellStyle name="표준 10 5 3 9 2" xfId="20406"/>
    <cellStyle name="표준 10 5 3 9 2 2" xfId="41282"/>
    <cellStyle name="표준 10 5 3 9 3" xfId="32546"/>
    <cellStyle name="표준 10 5 4" xfId="4495"/>
    <cellStyle name="표준 10 5 4 2" xfId="6329"/>
    <cellStyle name="표준 10 5 4 2 2" xfId="15338"/>
    <cellStyle name="표준 10 5 4 2 2 2" xfId="36214"/>
    <cellStyle name="표준 10 5 4 2 3" xfId="27476"/>
    <cellStyle name="표준 10 5 4 3" xfId="10992"/>
    <cellStyle name="표준 10 5 4 3 2" xfId="19762"/>
    <cellStyle name="표준 10 5 4 3 2 2" xfId="40638"/>
    <cellStyle name="표준 10 5 4 3 3" xfId="31902"/>
    <cellStyle name="표준 10 5 4 4" xfId="11857"/>
    <cellStyle name="표준 10 5 4 4 2" xfId="20623"/>
    <cellStyle name="표준 10 5 4 4 2 2" xfId="41499"/>
    <cellStyle name="표준 10 5 4 4 3" xfId="32763"/>
    <cellStyle name="표준 10 5 4 5" xfId="13520"/>
    <cellStyle name="표준 10 5 4 5 2" xfId="34396"/>
    <cellStyle name="표준 10 5 4 6" xfId="25658"/>
    <cellStyle name="표준 10 5 5" xfId="5172"/>
    <cellStyle name="표준 10 5 5 2" xfId="14181"/>
    <cellStyle name="표준 10 5 5 2 2" xfId="35057"/>
    <cellStyle name="표준 10 5 5 3" xfId="26319"/>
    <cellStyle name="표준 10 5 6" xfId="6974"/>
    <cellStyle name="표준 10 5 6 2" xfId="15982"/>
    <cellStyle name="표준 10 5 6 2 2" xfId="36858"/>
    <cellStyle name="표준 10 5 6 3" xfId="28120"/>
    <cellStyle name="표준 10 5 7" xfId="7619"/>
    <cellStyle name="표준 10 5 7 2" xfId="16625"/>
    <cellStyle name="표준 10 5 7 2 2" xfId="37501"/>
    <cellStyle name="표준 10 5 7 3" xfId="28763"/>
    <cellStyle name="표준 10 5 8" xfId="8467"/>
    <cellStyle name="표준 10 5 8 2" xfId="17472"/>
    <cellStyle name="표준 10 5 8 2 2" xfId="38348"/>
    <cellStyle name="표준 10 5 8 3" xfId="29610"/>
    <cellStyle name="표준 10 5 9" xfId="9291"/>
    <cellStyle name="표준 10 5 9 2" xfId="18290"/>
    <cellStyle name="표준 10 5 9 2 2" xfId="39166"/>
    <cellStyle name="표준 10 5 9 3" xfId="30428"/>
    <cellStyle name="표준 10 6" xfId="2887"/>
    <cellStyle name="표준 10 6 10" xfId="10348"/>
    <cellStyle name="표준 10 6 10 2" xfId="19119"/>
    <cellStyle name="표준 10 6 10 2 2" xfId="39995"/>
    <cellStyle name="표준 10 6 10 3" xfId="31259"/>
    <cellStyle name="표준 10 6 11" xfId="11214"/>
    <cellStyle name="표준 10 6 11 2" xfId="19980"/>
    <cellStyle name="표준 10 6 11 2 2" xfId="40856"/>
    <cellStyle name="표준 10 6 11 3" xfId="32120"/>
    <cellStyle name="표준 10 6 12" xfId="12362"/>
    <cellStyle name="표준 10 6 12 2" xfId="33240"/>
    <cellStyle name="표준 10 6 13" xfId="24490"/>
    <cellStyle name="표준 10 6 2" xfId="3105"/>
    <cellStyle name="표준 10 6 2 10" xfId="11424"/>
    <cellStyle name="표준 10 6 2 10 2" xfId="20190"/>
    <cellStyle name="표준 10 6 2 10 2 2" xfId="41066"/>
    <cellStyle name="표준 10 6 2 10 3" xfId="32330"/>
    <cellStyle name="표준 10 6 2 11" xfId="12573"/>
    <cellStyle name="표준 10 6 2 11 2" xfId="33450"/>
    <cellStyle name="표준 10 6 2 12" xfId="24700"/>
    <cellStyle name="표준 10 6 2 2" xfId="3547"/>
    <cellStyle name="표준 10 6 2 2 2" xfId="5820"/>
    <cellStyle name="표준 10 6 2 2 2 2" xfId="14829"/>
    <cellStyle name="표준 10 6 2 2 2 2 2" xfId="35705"/>
    <cellStyle name="표준 10 6 2 2 2 3" xfId="26967"/>
    <cellStyle name="표준 10 6 2 2 3" xfId="13010"/>
    <cellStyle name="표준 10 6 2 2 3 2" xfId="33887"/>
    <cellStyle name="표준 10 6 2 2 4" xfId="25137"/>
    <cellStyle name="표준 10 6 2 3" xfId="4708"/>
    <cellStyle name="표준 10 6 2 3 2" xfId="6540"/>
    <cellStyle name="표준 10 6 2 3 2 2" xfId="15549"/>
    <cellStyle name="표준 10 6 2 3 2 2 2" xfId="36425"/>
    <cellStyle name="표준 10 6 2 3 2 3" xfId="27687"/>
    <cellStyle name="표준 10 6 2 3 3" xfId="13731"/>
    <cellStyle name="표준 10 6 2 3 3 2" xfId="34607"/>
    <cellStyle name="표준 10 6 2 3 4" xfId="25869"/>
    <cellStyle name="표준 10 6 2 4" xfId="5383"/>
    <cellStyle name="표준 10 6 2 4 2" xfId="14392"/>
    <cellStyle name="표준 10 6 2 4 2 2" xfId="35268"/>
    <cellStyle name="표준 10 6 2 4 3" xfId="26530"/>
    <cellStyle name="표준 10 6 2 5" xfId="7186"/>
    <cellStyle name="표준 10 6 2 5 2" xfId="16193"/>
    <cellStyle name="표준 10 6 2 5 2 2" xfId="37069"/>
    <cellStyle name="표준 10 6 2 5 3" xfId="28331"/>
    <cellStyle name="표준 10 6 2 6" xfId="7830"/>
    <cellStyle name="표준 10 6 2 6 2" xfId="16836"/>
    <cellStyle name="표준 10 6 2 6 2 2" xfId="37712"/>
    <cellStyle name="표준 10 6 2 6 3" xfId="28974"/>
    <cellStyle name="표준 10 6 2 7" xfId="8678"/>
    <cellStyle name="표준 10 6 2 7 2" xfId="17683"/>
    <cellStyle name="표준 10 6 2 7 2 2" xfId="38559"/>
    <cellStyle name="표준 10 6 2 7 3" xfId="29821"/>
    <cellStyle name="표준 10 6 2 8" xfId="9503"/>
    <cellStyle name="표준 10 6 2 8 2" xfId="18501"/>
    <cellStyle name="표준 10 6 2 8 2 2" xfId="39377"/>
    <cellStyle name="표준 10 6 2 8 3" xfId="30639"/>
    <cellStyle name="표준 10 6 2 9" xfId="10558"/>
    <cellStyle name="표준 10 6 2 9 2" xfId="19329"/>
    <cellStyle name="표준 10 6 2 9 2 2" xfId="40205"/>
    <cellStyle name="표준 10 6 2 9 3" xfId="31469"/>
    <cellStyle name="표준 10 6 3" xfId="3337"/>
    <cellStyle name="표준 10 6 3 10" xfId="12800"/>
    <cellStyle name="표준 10 6 3 10 2" xfId="33677"/>
    <cellStyle name="표준 10 6 3 11" xfId="24927"/>
    <cellStyle name="표준 10 6 3 2" xfId="4930"/>
    <cellStyle name="표준 10 6 3 2 2" xfId="6757"/>
    <cellStyle name="표준 10 6 3 2 2 2" xfId="15766"/>
    <cellStyle name="표준 10 6 3 2 2 2 2" xfId="36642"/>
    <cellStyle name="표준 10 6 3 2 2 3" xfId="27904"/>
    <cellStyle name="표준 10 6 3 2 3" xfId="13948"/>
    <cellStyle name="표준 10 6 3 2 3 2" xfId="34824"/>
    <cellStyle name="표준 10 6 3 2 4" xfId="26086"/>
    <cellStyle name="표준 10 6 3 3" xfId="5610"/>
    <cellStyle name="표준 10 6 3 3 2" xfId="14619"/>
    <cellStyle name="표준 10 6 3 3 2 2" xfId="35495"/>
    <cellStyle name="표준 10 6 3 3 3" xfId="26757"/>
    <cellStyle name="표준 10 6 3 4" xfId="7403"/>
    <cellStyle name="표준 10 6 3 4 2" xfId="16410"/>
    <cellStyle name="표준 10 6 3 4 2 2" xfId="37286"/>
    <cellStyle name="표준 10 6 3 4 3" xfId="28548"/>
    <cellStyle name="표준 10 6 3 5" xfId="8047"/>
    <cellStyle name="표준 10 6 3 5 2" xfId="17053"/>
    <cellStyle name="표준 10 6 3 5 2 2" xfId="37929"/>
    <cellStyle name="표준 10 6 3 5 3" xfId="29191"/>
    <cellStyle name="표준 10 6 3 6" xfId="8895"/>
    <cellStyle name="표준 10 6 3 6 2" xfId="17900"/>
    <cellStyle name="표준 10 6 3 6 2 2" xfId="38776"/>
    <cellStyle name="표준 10 6 3 6 3" xfId="30038"/>
    <cellStyle name="표준 10 6 3 7" xfId="9720"/>
    <cellStyle name="표준 10 6 3 7 2" xfId="18718"/>
    <cellStyle name="표준 10 6 3 7 2 2" xfId="39594"/>
    <cellStyle name="표준 10 6 3 7 3" xfId="30856"/>
    <cellStyle name="표준 10 6 3 8" xfId="10775"/>
    <cellStyle name="표준 10 6 3 8 2" xfId="19546"/>
    <cellStyle name="표준 10 6 3 8 2 2" xfId="40422"/>
    <cellStyle name="표준 10 6 3 8 3" xfId="31686"/>
    <cellStyle name="표준 10 6 3 9" xfId="11641"/>
    <cellStyle name="표준 10 6 3 9 2" xfId="20407"/>
    <cellStyle name="표준 10 6 3 9 2 2" xfId="41283"/>
    <cellStyle name="표준 10 6 3 9 3" xfId="32547"/>
    <cellStyle name="표준 10 6 4" xfId="4496"/>
    <cellStyle name="표준 10 6 4 2" xfId="6330"/>
    <cellStyle name="표준 10 6 4 2 2" xfId="15339"/>
    <cellStyle name="표준 10 6 4 2 2 2" xfId="36215"/>
    <cellStyle name="표준 10 6 4 2 3" xfId="27477"/>
    <cellStyle name="표준 10 6 4 3" xfId="10993"/>
    <cellStyle name="표준 10 6 4 3 2" xfId="19763"/>
    <cellStyle name="표준 10 6 4 3 2 2" xfId="40639"/>
    <cellStyle name="표준 10 6 4 3 3" xfId="31903"/>
    <cellStyle name="표준 10 6 4 4" xfId="11858"/>
    <cellStyle name="표준 10 6 4 4 2" xfId="20624"/>
    <cellStyle name="표준 10 6 4 4 2 2" xfId="41500"/>
    <cellStyle name="표준 10 6 4 4 3" xfId="32764"/>
    <cellStyle name="표준 10 6 4 5" xfId="13521"/>
    <cellStyle name="표준 10 6 4 5 2" xfId="34397"/>
    <cellStyle name="표준 10 6 4 6" xfId="25659"/>
    <cellStyle name="표준 10 6 5" xfId="5173"/>
    <cellStyle name="표준 10 6 5 2" xfId="14182"/>
    <cellStyle name="표준 10 6 5 2 2" xfId="35058"/>
    <cellStyle name="표준 10 6 5 3" xfId="26320"/>
    <cellStyle name="표준 10 6 6" xfId="6975"/>
    <cellStyle name="표준 10 6 6 2" xfId="15983"/>
    <cellStyle name="표준 10 6 6 2 2" xfId="36859"/>
    <cellStyle name="표준 10 6 6 3" xfId="28121"/>
    <cellStyle name="표준 10 6 7" xfId="7620"/>
    <cellStyle name="표준 10 6 7 2" xfId="16626"/>
    <cellStyle name="표준 10 6 7 2 2" xfId="37502"/>
    <cellStyle name="표준 10 6 7 3" xfId="28764"/>
    <cellStyle name="표준 10 6 8" xfId="8468"/>
    <cellStyle name="표준 10 6 8 2" xfId="17473"/>
    <cellStyle name="표준 10 6 8 2 2" xfId="38349"/>
    <cellStyle name="표준 10 6 8 3" xfId="29611"/>
    <cellStyle name="표준 10 6 9" xfId="9292"/>
    <cellStyle name="표준 10 6 9 2" xfId="18291"/>
    <cellStyle name="표준 10 6 9 2 2" xfId="39167"/>
    <cellStyle name="표준 10 6 9 3" xfId="30429"/>
    <cellStyle name="표준 10 7" xfId="2888"/>
    <cellStyle name="표준 10 7 10" xfId="10349"/>
    <cellStyle name="표준 10 7 10 2" xfId="19120"/>
    <cellStyle name="표준 10 7 10 2 2" xfId="39996"/>
    <cellStyle name="표준 10 7 10 3" xfId="31260"/>
    <cellStyle name="표준 10 7 11" xfId="11215"/>
    <cellStyle name="표준 10 7 11 2" xfId="19981"/>
    <cellStyle name="표준 10 7 11 2 2" xfId="40857"/>
    <cellStyle name="표준 10 7 11 3" xfId="32121"/>
    <cellStyle name="표준 10 7 12" xfId="12363"/>
    <cellStyle name="표준 10 7 12 2" xfId="33241"/>
    <cellStyle name="표준 10 7 13" xfId="24491"/>
    <cellStyle name="표준 10 7 2" xfId="3106"/>
    <cellStyle name="표준 10 7 2 10" xfId="11425"/>
    <cellStyle name="표준 10 7 2 10 2" xfId="20191"/>
    <cellStyle name="표준 10 7 2 10 2 2" xfId="41067"/>
    <cellStyle name="표준 10 7 2 10 3" xfId="32331"/>
    <cellStyle name="표준 10 7 2 11" xfId="12574"/>
    <cellStyle name="표준 10 7 2 11 2" xfId="33451"/>
    <cellStyle name="표준 10 7 2 12" xfId="24701"/>
    <cellStyle name="표준 10 7 2 2" xfId="3548"/>
    <cellStyle name="표준 10 7 2 2 2" xfId="5821"/>
    <cellStyle name="표준 10 7 2 2 2 2" xfId="14830"/>
    <cellStyle name="표준 10 7 2 2 2 2 2" xfId="35706"/>
    <cellStyle name="표준 10 7 2 2 2 3" xfId="26968"/>
    <cellStyle name="표준 10 7 2 2 3" xfId="13011"/>
    <cellStyle name="표준 10 7 2 2 3 2" xfId="33888"/>
    <cellStyle name="표준 10 7 2 2 4" xfId="25138"/>
    <cellStyle name="표준 10 7 2 3" xfId="4709"/>
    <cellStyle name="표준 10 7 2 3 2" xfId="6541"/>
    <cellStyle name="표준 10 7 2 3 2 2" xfId="15550"/>
    <cellStyle name="표준 10 7 2 3 2 2 2" xfId="36426"/>
    <cellStyle name="표준 10 7 2 3 2 3" xfId="27688"/>
    <cellStyle name="표준 10 7 2 3 3" xfId="13732"/>
    <cellStyle name="표준 10 7 2 3 3 2" xfId="34608"/>
    <cellStyle name="표준 10 7 2 3 4" xfId="25870"/>
    <cellStyle name="표준 10 7 2 4" xfId="5384"/>
    <cellStyle name="표준 10 7 2 4 2" xfId="14393"/>
    <cellStyle name="표준 10 7 2 4 2 2" xfId="35269"/>
    <cellStyle name="표준 10 7 2 4 3" xfId="26531"/>
    <cellStyle name="표준 10 7 2 5" xfId="7187"/>
    <cellStyle name="표준 10 7 2 5 2" xfId="16194"/>
    <cellStyle name="표준 10 7 2 5 2 2" xfId="37070"/>
    <cellStyle name="표준 10 7 2 5 3" xfId="28332"/>
    <cellStyle name="표준 10 7 2 6" xfId="7831"/>
    <cellStyle name="표준 10 7 2 6 2" xfId="16837"/>
    <cellStyle name="표준 10 7 2 6 2 2" xfId="37713"/>
    <cellStyle name="표준 10 7 2 6 3" xfId="28975"/>
    <cellStyle name="표준 10 7 2 7" xfId="8679"/>
    <cellStyle name="표준 10 7 2 7 2" xfId="17684"/>
    <cellStyle name="표준 10 7 2 7 2 2" xfId="38560"/>
    <cellStyle name="표준 10 7 2 7 3" xfId="29822"/>
    <cellStyle name="표준 10 7 2 8" xfId="9504"/>
    <cellStyle name="표준 10 7 2 8 2" xfId="18502"/>
    <cellStyle name="표준 10 7 2 8 2 2" xfId="39378"/>
    <cellStyle name="표준 10 7 2 8 3" xfId="30640"/>
    <cellStyle name="표준 10 7 2 9" xfId="10559"/>
    <cellStyle name="표준 10 7 2 9 2" xfId="19330"/>
    <cellStyle name="표준 10 7 2 9 2 2" xfId="40206"/>
    <cellStyle name="표준 10 7 2 9 3" xfId="31470"/>
    <cellStyle name="표준 10 7 3" xfId="3338"/>
    <cellStyle name="표준 10 7 3 10" xfId="12801"/>
    <cellStyle name="표준 10 7 3 10 2" xfId="33678"/>
    <cellStyle name="표준 10 7 3 11" xfId="24928"/>
    <cellStyle name="표준 10 7 3 2" xfId="4931"/>
    <cellStyle name="표준 10 7 3 2 2" xfId="6758"/>
    <cellStyle name="표준 10 7 3 2 2 2" xfId="15767"/>
    <cellStyle name="표준 10 7 3 2 2 2 2" xfId="36643"/>
    <cellStyle name="표준 10 7 3 2 2 3" xfId="27905"/>
    <cellStyle name="표준 10 7 3 2 3" xfId="13949"/>
    <cellStyle name="표준 10 7 3 2 3 2" xfId="34825"/>
    <cellStyle name="표준 10 7 3 2 4" xfId="26087"/>
    <cellStyle name="표준 10 7 3 3" xfId="5611"/>
    <cellStyle name="표준 10 7 3 3 2" xfId="14620"/>
    <cellStyle name="표준 10 7 3 3 2 2" xfId="35496"/>
    <cellStyle name="표준 10 7 3 3 3" xfId="26758"/>
    <cellStyle name="표준 10 7 3 4" xfId="7404"/>
    <cellStyle name="표준 10 7 3 4 2" xfId="16411"/>
    <cellStyle name="표준 10 7 3 4 2 2" xfId="37287"/>
    <cellStyle name="표준 10 7 3 4 3" xfId="28549"/>
    <cellStyle name="표준 10 7 3 5" xfId="8048"/>
    <cellStyle name="표준 10 7 3 5 2" xfId="17054"/>
    <cellStyle name="표준 10 7 3 5 2 2" xfId="37930"/>
    <cellStyle name="표준 10 7 3 5 3" xfId="29192"/>
    <cellStyle name="표준 10 7 3 6" xfId="8896"/>
    <cellStyle name="표준 10 7 3 6 2" xfId="17901"/>
    <cellStyle name="표준 10 7 3 6 2 2" xfId="38777"/>
    <cellStyle name="표준 10 7 3 6 3" xfId="30039"/>
    <cellStyle name="표준 10 7 3 7" xfId="9721"/>
    <cellStyle name="표준 10 7 3 7 2" xfId="18719"/>
    <cellStyle name="표준 10 7 3 7 2 2" xfId="39595"/>
    <cellStyle name="표준 10 7 3 7 3" xfId="30857"/>
    <cellStyle name="표준 10 7 3 8" xfId="10776"/>
    <cellStyle name="표준 10 7 3 8 2" xfId="19547"/>
    <cellStyle name="표준 10 7 3 8 2 2" xfId="40423"/>
    <cellStyle name="표준 10 7 3 8 3" xfId="31687"/>
    <cellStyle name="표준 10 7 3 9" xfId="11642"/>
    <cellStyle name="표준 10 7 3 9 2" xfId="20408"/>
    <cellStyle name="표준 10 7 3 9 2 2" xfId="41284"/>
    <cellStyle name="표준 10 7 3 9 3" xfId="32548"/>
    <cellStyle name="표준 10 7 4" xfId="4497"/>
    <cellStyle name="표준 10 7 4 2" xfId="6331"/>
    <cellStyle name="표준 10 7 4 2 2" xfId="15340"/>
    <cellStyle name="표준 10 7 4 2 2 2" xfId="36216"/>
    <cellStyle name="표준 10 7 4 2 3" xfId="27478"/>
    <cellStyle name="표준 10 7 4 3" xfId="10994"/>
    <cellStyle name="표준 10 7 4 3 2" xfId="19764"/>
    <cellStyle name="표준 10 7 4 3 2 2" xfId="40640"/>
    <cellStyle name="표준 10 7 4 3 3" xfId="31904"/>
    <cellStyle name="표준 10 7 4 4" xfId="11859"/>
    <cellStyle name="표준 10 7 4 4 2" xfId="20625"/>
    <cellStyle name="표준 10 7 4 4 2 2" xfId="41501"/>
    <cellStyle name="표준 10 7 4 4 3" xfId="32765"/>
    <cellStyle name="표준 10 7 4 5" xfId="13522"/>
    <cellStyle name="표준 10 7 4 5 2" xfId="34398"/>
    <cellStyle name="표준 10 7 4 6" xfId="25660"/>
    <cellStyle name="표준 10 7 5" xfId="5174"/>
    <cellStyle name="표준 10 7 5 2" xfId="14183"/>
    <cellStyle name="표준 10 7 5 2 2" xfId="35059"/>
    <cellStyle name="표준 10 7 5 3" xfId="26321"/>
    <cellStyle name="표준 10 7 6" xfId="6976"/>
    <cellStyle name="표준 10 7 6 2" xfId="15984"/>
    <cellStyle name="표준 10 7 6 2 2" xfId="36860"/>
    <cellStyle name="표준 10 7 6 3" xfId="28122"/>
    <cellStyle name="표준 10 7 7" xfId="7621"/>
    <cellStyle name="표준 10 7 7 2" xfId="16627"/>
    <cellStyle name="표준 10 7 7 2 2" xfId="37503"/>
    <cellStyle name="표준 10 7 7 3" xfId="28765"/>
    <cellStyle name="표준 10 7 8" xfId="8469"/>
    <cellStyle name="표준 10 7 8 2" xfId="17474"/>
    <cellStyle name="표준 10 7 8 2 2" xfId="38350"/>
    <cellStyle name="표준 10 7 8 3" xfId="29612"/>
    <cellStyle name="표준 10 7 9" xfId="9293"/>
    <cellStyle name="표준 10 7 9 2" xfId="18292"/>
    <cellStyle name="표준 10 7 9 2 2" xfId="39168"/>
    <cellStyle name="표준 10 7 9 3" xfId="30430"/>
    <cellStyle name="표준 10 8" xfId="3100"/>
    <cellStyle name="표준 10 8 10" xfId="11419"/>
    <cellStyle name="표준 10 8 10 2" xfId="20185"/>
    <cellStyle name="표준 10 8 10 2 2" xfId="41061"/>
    <cellStyle name="표준 10 8 10 3" xfId="32325"/>
    <cellStyle name="표준 10 8 11" xfId="12568"/>
    <cellStyle name="표준 10 8 11 2" xfId="33445"/>
    <cellStyle name="표준 10 8 12" xfId="24695"/>
    <cellStyle name="표준 10 8 2" xfId="3542"/>
    <cellStyle name="표준 10 8 2 2" xfId="5815"/>
    <cellStyle name="표준 10 8 2 2 2" xfId="14824"/>
    <cellStyle name="표준 10 8 2 2 2 2" xfId="35700"/>
    <cellStyle name="표준 10 8 2 2 3" xfId="26962"/>
    <cellStyle name="표준 10 8 2 3" xfId="13005"/>
    <cellStyle name="표준 10 8 2 3 2" xfId="33882"/>
    <cellStyle name="표준 10 8 2 4" xfId="25132"/>
    <cellStyle name="표준 10 8 3" xfId="4703"/>
    <cellStyle name="표준 10 8 3 2" xfId="6535"/>
    <cellStyle name="표준 10 8 3 2 2" xfId="15544"/>
    <cellStyle name="표준 10 8 3 2 2 2" xfId="36420"/>
    <cellStyle name="표준 10 8 3 2 3" xfId="27682"/>
    <cellStyle name="표준 10 8 3 3" xfId="13726"/>
    <cellStyle name="표준 10 8 3 3 2" xfId="34602"/>
    <cellStyle name="표준 10 8 3 4" xfId="25864"/>
    <cellStyle name="표준 10 8 4" xfId="5378"/>
    <cellStyle name="표준 10 8 4 2" xfId="14387"/>
    <cellStyle name="표준 10 8 4 2 2" xfId="35263"/>
    <cellStyle name="표준 10 8 4 3" xfId="26525"/>
    <cellStyle name="표준 10 8 5" xfId="7181"/>
    <cellStyle name="표준 10 8 5 2" xfId="16188"/>
    <cellStyle name="표준 10 8 5 2 2" xfId="37064"/>
    <cellStyle name="표준 10 8 5 3" xfId="28326"/>
    <cellStyle name="표준 10 8 6" xfId="7825"/>
    <cellStyle name="표준 10 8 6 2" xfId="16831"/>
    <cellStyle name="표준 10 8 6 2 2" xfId="37707"/>
    <cellStyle name="표준 10 8 6 3" xfId="28969"/>
    <cellStyle name="표준 10 8 7" xfId="8673"/>
    <cellStyle name="표준 10 8 7 2" xfId="17678"/>
    <cellStyle name="표준 10 8 7 2 2" xfId="38554"/>
    <cellStyle name="표준 10 8 7 3" xfId="29816"/>
    <cellStyle name="표준 10 8 8" xfId="9498"/>
    <cellStyle name="표준 10 8 8 2" xfId="18496"/>
    <cellStyle name="표준 10 8 8 2 2" xfId="39372"/>
    <cellStyle name="표준 10 8 8 3" xfId="30634"/>
    <cellStyle name="표준 10 8 9" xfId="10553"/>
    <cellStyle name="표준 10 8 9 2" xfId="19324"/>
    <cellStyle name="표준 10 8 9 2 2" xfId="40200"/>
    <cellStyle name="표준 10 8 9 3" xfId="31464"/>
    <cellStyle name="표준 10 9" xfId="3332"/>
    <cellStyle name="표준 10 9 10" xfId="12795"/>
    <cellStyle name="표준 10 9 10 2" xfId="33672"/>
    <cellStyle name="표준 10 9 11" xfId="24922"/>
    <cellStyle name="표준 10 9 2" xfId="4925"/>
    <cellStyle name="표준 10 9 2 2" xfId="6752"/>
    <cellStyle name="표준 10 9 2 2 2" xfId="15761"/>
    <cellStyle name="표준 10 9 2 2 2 2" xfId="36637"/>
    <cellStyle name="표준 10 9 2 2 3" xfId="27899"/>
    <cellStyle name="표준 10 9 2 3" xfId="13943"/>
    <cellStyle name="표준 10 9 2 3 2" xfId="34819"/>
    <cellStyle name="표준 10 9 2 4" xfId="26081"/>
    <cellStyle name="표준 10 9 3" xfId="5605"/>
    <cellStyle name="표준 10 9 3 2" xfId="14614"/>
    <cellStyle name="표준 10 9 3 2 2" xfId="35490"/>
    <cellStyle name="표준 10 9 3 3" xfId="26752"/>
    <cellStyle name="표준 10 9 4" xfId="7398"/>
    <cellStyle name="표준 10 9 4 2" xfId="16405"/>
    <cellStyle name="표준 10 9 4 2 2" xfId="37281"/>
    <cellStyle name="표준 10 9 4 3" xfId="28543"/>
    <cellStyle name="표준 10 9 5" xfId="8042"/>
    <cellStyle name="표준 10 9 5 2" xfId="17048"/>
    <cellStyle name="표준 10 9 5 2 2" xfId="37924"/>
    <cellStyle name="표준 10 9 5 3" xfId="29186"/>
    <cellStyle name="표준 10 9 6" xfId="8890"/>
    <cellStyle name="표준 10 9 6 2" xfId="17895"/>
    <cellStyle name="표준 10 9 6 2 2" xfId="38771"/>
    <cellStyle name="표준 10 9 6 3" xfId="30033"/>
    <cellStyle name="표준 10 9 7" xfId="9715"/>
    <cellStyle name="표준 10 9 7 2" xfId="18713"/>
    <cellStyle name="표준 10 9 7 2 2" xfId="39589"/>
    <cellStyle name="표준 10 9 7 3" xfId="30851"/>
    <cellStyle name="표준 10 9 8" xfId="10770"/>
    <cellStyle name="표준 10 9 8 2" xfId="19541"/>
    <cellStyle name="표준 10 9 8 2 2" xfId="40417"/>
    <cellStyle name="표준 10 9 8 3" xfId="31681"/>
    <cellStyle name="표준 10 9 9" xfId="11636"/>
    <cellStyle name="표준 10 9 9 2" xfId="20402"/>
    <cellStyle name="표준 10 9 9 2 2" xfId="41278"/>
    <cellStyle name="표준 10 9 9 3" xfId="32542"/>
    <cellStyle name="표준 11" xfId="2889"/>
    <cellStyle name="표준 11 10" xfId="4498"/>
    <cellStyle name="표준 11 10 2" xfId="6332"/>
    <cellStyle name="표준 11 10 2 2" xfId="15341"/>
    <cellStyle name="표준 11 10 2 2 2" xfId="36217"/>
    <cellStyle name="표준 11 10 2 3" xfId="27479"/>
    <cellStyle name="표준 11 10 3" xfId="10995"/>
    <cellStyle name="표준 11 10 3 2" xfId="19765"/>
    <cellStyle name="표준 11 10 3 2 2" xfId="40641"/>
    <cellStyle name="표준 11 10 3 3" xfId="31905"/>
    <cellStyle name="표준 11 10 4" xfId="11860"/>
    <cellStyle name="표준 11 10 4 2" xfId="20626"/>
    <cellStyle name="표준 11 10 4 2 2" xfId="41502"/>
    <cellStyle name="표준 11 10 4 3" xfId="32766"/>
    <cellStyle name="표준 11 10 5" xfId="13523"/>
    <cellStyle name="표준 11 10 5 2" xfId="34399"/>
    <cellStyle name="표준 11 10 6" xfId="25661"/>
    <cellStyle name="표준 11 11" xfId="5175"/>
    <cellStyle name="표준 11 11 2" xfId="14184"/>
    <cellStyle name="표준 11 11 2 2" xfId="35060"/>
    <cellStyle name="표준 11 11 3" xfId="26322"/>
    <cellStyle name="표준 11 12" xfId="6977"/>
    <cellStyle name="표준 11 12 2" xfId="15985"/>
    <cellStyle name="표준 11 12 2 2" xfId="36861"/>
    <cellStyle name="표준 11 12 3" xfId="28123"/>
    <cellStyle name="표준 11 13" xfId="7622"/>
    <cellStyle name="표준 11 13 2" xfId="16628"/>
    <cellStyle name="표준 11 13 2 2" xfId="37504"/>
    <cellStyle name="표준 11 13 3" xfId="28766"/>
    <cellStyle name="표준 11 14" xfId="8470"/>
    <cellStyle name="표준 11 14 2" xfId="17475"/>
    <cellStyle name="표준 11 14 2 2" xfId="38351"/>
    <cellStyle name="표준 11 14 3" xfId="29613"/>
    <cellStyle name="표준 11 15" xfId="9294"/>
    <cellStyle name="표준 11 15 2" xfId="18293"/>
    <cellStyle name="표준 11 15 2 2" xfId="39169"/>
    <cellStyle name="표준 11 15 3" xfId="30431"/>
    <cellStyle name="표준 11 16" xfId="9970"/>
    <cellStyle name="표준 11 17" xfId="10350"/>
    <cellStyle name="표준 11 17 2" xfId="19121"/>
    <cellStyle name="표준 11 17 2 2" xfId="39997"/>
    <cellStyle name="표준 11 17 3" xfId="31261"/>
    <cellStyle name="표준 11 18" xfId="11216"/>
    <cellStyle name="표준 11 18 2" xfId="19982"/>
    <cellStyle name="표준 11 18 2 2" xfId="40858"/>
    <cellStyle name="표준 11 18 3" xfId="32122"/>
    <cellStyle name="표준 11 19" xfId="12364"/>
    <cellStyle name="표준 11 19 2" xfId="33242"/>
    <cellStyle name="표준 11 2" xfId="2890"/>
    <cellStyle name="표준 11 2 10" xfId="9295"/>
    <cellStyle name="표준 11 2 10 2" xfId="18294"/>
    <cellStyle name="표준 11 2 10 2 2" xfId="39170"/>
    <cellStyle name="표준 11 2 10 3" xfId="30432"/>
    <cellStyle name="표준 11 2 11" xfId="10351"/>
    <cellStyle name="표준 11 2 11 2" xfId="19122"/>
    <cellStyle name="표준 11 2 11 2 2" xfId="39998"/>
    <cellStyle name="표준 11 2 11 3" xfId="31262"/>
    <cellStyle name="표준 11 2 12" xfId="11217"/>
    <cellStyle name="표준 11 2 12 2" xfId="19983"/>
    <cellStyle name="표준 11 2 12 2 2" xfId="40859"/>
    <cellStyle name="표준 11 2 12 3" xfId="32123"/>
    <cellStyle name="표준 11 2 13" xfId="12365"/>
    <cellStyle name="표준 11 2 13 2" xfId="33243"/>
    <cellStyle name="표준 11 2 14" xfId="24493"/>
    <cellStyle name="표준 11 2 2" xfId="3108"/>
    <cellStyle name="표준 11 2 2 10" xfId="11427"/>
    <cellStyle name="표준 11 2 2 10 2" xfId="20193"/>
    <cellStyle name="표준 11 2 2 10 2 2" xfId="41069"/>
    <cellStyle name="표준 11 2 2 10 3" xfId="32333"/>
    <cellStyle name="표준 11 2 2 11" xfId="12576"/>
    <cellStyle name="표준 11 2 2 11 2" xfId="33453"/>
    <cellStyle name="표준 11 2 2 12" xfId="24703"/>
    <cellStyle name="표준 11 2 2 2" xfId="3550"/>
    <cellStyle name="표준 11 2 2 2 2" xfId="5823"/>
    <cellStyle name="표준 11 2 2 2 2 2" xfId="14832"/>
    <cellStyle name="표준 11 2 2 2 2 2 2" xfId="35708"/>
    <cellStyle name="표준 11 2 2 2 2 3" xfId="26970"/>
    <cellStyle name="표준 11 2 2 2 3" xfId="13013"/>
    <cellStyle name="표준 11 2 2 2 3 2" xfId="33890"/>
    <cellStyle name="표준 11 2 2 2 4" xfId="25140"/>
    <cellStyle name="표준 11 2 2 3" xfId="4711"/>
    <cellStyle name="표준 11 2 2 3 2" xfId="6543"/>
    <cellStyle name="표준 11 2 2 3 2 2" xfId="15552"/>
    <cellStyle name="표준 11 2 2 3 2 2 2" xfId="36428"/>
    <cellStyle name="표준 11 2 2 3 2 3" xfId="27690"/>
    <cellStyle name="표준 11 2 2 3 3" xfId="13734"/>
    <cellStyle name="표준 11 2 2 3 3 2" xfId="34610"/>
    <cellStyle name="표준 11 2 2 3 4" xfId="25872"/>
    <cellStyle name="표준 11 2 2 4" xfId="5386"/>
    <cellStyle name="표준 11 2 2 4 2" xfId="14395"/>
    <cellStyle name="표준 11 2 2 4 2 2" xfId="35271"/>
    <cellStyle name="표준 11 2 2 4 3" xfId="26533"/>
    <cellStyle name="표준 11 2 2 5" xfId="7189"/>
    <cellStyle name="표준 11 2 2 5 2" xfId="16196"/>
    <cellStyle name="표준 11 2 2 5 2 2" xfId="37072"/>
    <cellStyle name="표준 11 2 2 5 3" xfId="28334"/>
    <cellStyle name="표준 11 2 2 6" xfId="7833"/>
    <cellStyle name="표준 11 2 2 6 2" xfId="16839"/>
    <cellStyle name="표준 11 2 2 6 2 2" xfId="37715"/>
    <cellStyle name="표준 11 2 2 6 3" xfId="28977"/>
    <cellStyle name="표준 11 2 2 7" xfId="8681"/>
    <cellStyle name="표준 11 2 2 7 2" xfId="17686"/>
    <cellStyle name="표준 11 2 2 7 2 2" xfId="38562"/>
    <cellStyle name="표준 11 2 2 7 3" xfId="29824"/>
    <cellStyle name="표준 11 2 2 8" xfId="9506"/>
    <cellStyle name="표준 11 2 2 8 2" xfId="18504"/>
    <cellStyle name="표준 11 2 2 8 2 2" xfId="39380"/>
    <cellStyle name="표준 11 2 2 8 3" xfId="30642"/>
    <cellStyle name="표준 11 2 2 9" xfId="10561"/>
    <cellStyle name="표준 11 2 2 9 2" xfId="19332"/>
    <cellStyle name="표준 11 2 2 9 2 2" xfId="40208"/>
    <cellStyle name="표준 11 2 2 9 3" xfId="31472"/>
    <cellStyle name="표준 11 2 3" xfId="3340"/>
    <cellStyle name="표준 11 2 3 10" xfId="12803"/>
    <cellStyle name="표준 11 2 3 10 2" xfId="33680"/>
    <cellStyle name="표준 11 2 3 11" xfId="24930"/>
    <cellStyle name="표준 11 2 3 2" xfId="4933"/>
    <cellStyle name="표준 11 2 3 2 2" xfId="6760"/>
    <cellStyle name="표준 11 2 3 2 2 2" xfId="15769"/>
    <cellStyle name="표준 11 2 3 2 2 2 2" xfId="36645"/>
    <cellStyle name="표준 11 2 3 2 2 3" xfId="27907"/>
    <cellStyle name="표준 11 2 3 2 3" xfId="13951"/>
    <cellStyle name="표준 11 2 3 2 3 2" xfId="34827"/>
    <cellStyle name="표준 11 2 3 2 4" xfId="26089"/>
    <cellStyle name="표준 11 2 3 3" xfId="5613"/>
    <cellStyle name="표준 11 2 3 3 2" xfId="14622"/>
    <cellStyle name="표준 11 2 3 3 2 2" xfId="35498"/>
    <cellStyle name="표준 11 2 3 3 3" xfId="26760"/>
    <cellStyle name="표준 11 2 3 4" xfId="7406"/>
    <cellStyle name="표준 11 2 3 4 2" xfId="16413"/>
    <cellStyle name="표준 11 2 3 4 2 2" xfId="37289"/>
    <cellStyle name="표준 11 2 3 4 3" xfId="28551"/>
    <cellStyle name="표준 11 2 3 5" xfId="8050"/>
    <cellStyle name="표준 11 2 3 5 2" xfId="17056"/>
    <cellStyle name="표준 11 2 3 5 2 2" xfId="37932"/>
    <cellStyle name="표준 11 2 3 5 3" xfId="29194"/>
    <cellStyle name="표준 11 2 3 6" xfId="8898"/>
    <cellStyle name="표준 11 2 3 6 2" xfId="17903"/>
    <cellStyle name="표준 11 2 3 6 2 2" xfId="38779"/>
    <cellStyle name="표준 11 2 3 6 3" xfId="30041"/>
    <cellStyle name="표준 11 2 3 7" xfId="9723"/>
    <cellStyle name="표준 11 2 3 7 2" xfId="18721"/>
    <cellStyle name="표준 11 2 3 7 2 2" xfId="39597"/>
    <cellStyle name="표준 11 2 3 7 3" xfId="30859"/>
    <cellStyle name="표준 11 2 3 8" xfId="10778"/>
    <cellStyle name="표준 11 2 3 8 2" xfId="19549"/>
    <cellStyle name="표준 11 2 3 8 2 2" xfId="40425"/>
    <cellStyle name="표준 11 2 3 8 3" xfId="31689"/>
    <cellStyle name="표준 11 2 3 9" xfId="11644"/>
    <cellStyle name="표준 11 2 3 9 2" xfId="20410"/>
    <cellStyle name="표준 11 2 3 9 2 2" xfId="41286"/>
    <cellStyle name="표준 11 2 3 9 3" xfId="32550"/>
    <cellStyle name="표준 11 2 4" xfId="4499"/>
    <cellStyle name="표준 11 2 4 2" xfId="6333"/>
    <cellStyle name="표준 11 2 4 2 2" xfId="15342"/>
    <cellStyle name="표준 11 2 4 2 2 2" xfId="36218"/>
    <cellStyle name="표준 11 2 4 2 3" xfId="27480"/>
    <cellStyle name="표준 11 2 4 3" xfId="10996"/>
    <cellStyle name="표준 11 2 4 3 2" xfId="19766"/>
    <cellStyle name="표준 11 2 4 3 2 2" xfId="40642"/>
    <cellStyle name="표준 11 2 4 3 3" xfId="31906"/>
    <cellStyle name="표준 11 2 4 4" xfId="11861"/>
    <cellStyle name="표준 11 2 4 4 2" xfId="20627"/>
    <cellStyle name="표준 11 2 4 4 2 2" xfId="41503"/>
    <cellStyle name="표준 11 2 4 4 3" xfId="32767"/>
    <cellStyle name="표준 11 2 4 5" xfId="13524"/>
    <cellStyle name="표준 11 2 4 5 2" xfId="34400"/>
    <cellStyle name="표준 11 2 4 6" xfId="25662"/>
    <cellStyle name="표준 11 2 5" xfId="3994"/>
    <cellStyle name="표준 11 2 6" xfId="5176"/>
    <cellStyle name="표준 11 2 6 2" xfId="14185"/>
    <cellStyle name="표준 11 2 6 2 2" xfId="35061"/>
    <cellStyle name="표준 11 2 6 3" xfId="26323"/>
    <cellStyle name="표준 11 2 7" xfId="6978"/>
    <cellStyle name="표준 11 2 7 2" xfId="15986"/>
    <cellStyle name="표준 11 2 7 2 2" xfId="36862"/>
    <cellStyle name="표준 11 2 7 3" xfId="28124"/>
    <cellStyle name="표준 11 2 8" xfId="7623"/>
    <cellStyle name="표준 11 2 8 2" xfId="16629"/>
    <cellStyle name="표준 11 2 8 2 2" xfId="37505"/>
    <cellStyle name="표준 11 2 8 3" xfId="28767"/>
    <cellStyle name="표준 11 2 9" xfId="8471"/>
    <cellStyle name="표준 11 2 9 2" xfId="17476"/>
    <cellStyle name="표준 11 2 9 2 2" xfId="38352"/>
    <cellStyle name="표준 11 2 9 3" xfId="29614"/>
    <cellStyle name="표준 11 20" xfId="24492"/>
    <cellStyle name="표준 11 3" xfId="2891"/>
    <cellStyle name="표준 11 3 10" xfId="9296"/>
    <cellStyle name="표준 11 3 10 2" xfId="18295"/>
    <cellStyle name="표준 11 3 10 2 2" xfId="39171"/>
    <cellStyle name="표준 11 3 10 3" xfId="30433"/>
    <cellStyle name="표준 11 3 11" xfId="10352"/>
    <cellStyle name="표준 11 3 11 2" xfId="19123"/>
    <cellStyle name="표준 11 3 11 2 2" xfId="39999"/>
    <cellStyle name="표준 11 3 11 3" xfId="31263"/>
    <cellStyle name="표준 11 3 12" xfId="11218"/>
    <cellStyle name="표준 11 3 12 2" xfId="19984"/>
    <cellStyle name="표준 11 3 12 2 2" xfId="40860"/>
    <cellStyle name="표준 11 3 12 3" xfId="32124"/>
    <cellStyle name="표준 11 3 13" xfId="12366"/>
    <cellStyle name="표준 11 3 13 2" xfId="33244"/>
    <cellStyle name="표준 11 3 14" xfId="24494"/>
    <cellStyle name="표준 11 3 2" xfId="3109"/>
    <cellStyle name="표준 11 3 2 10" xfId="11428"/>
    <cellStyle name="표준 11 3 2 10 2" xfId="20194"/>
    <cellStyle name="표준 11 3 2 10 2 2" xfId="41070"/>
    <cellStyle name="표준 11 3 2 10 3" xfId="32334"/>
    <cellStyle name="표준 11 3 2 11" xfId="12577"/>
    <cellStyle name="표준 11 3 2 11 2" xfId="33454"/>
    <cellStyle name="표준 11 3 2 12" xfId="24704"/>
    <cellStyle name="표준 11 3 2 2" xfId="3551"/>
    <cellStyle name="표준 11 3 2 2 2" xfId="5824"/>
    <cellStyle name="표준 11 3 2 2 2 2" xfId="14833"/>
    <cellStyle name="표준 11 3 2 2 2 2 2" xfId="35709"/>
    <cellStyle name="표준 11 3 2 2 2 3" xfId="26971"/>
    <cellStyle name="표준 11 3 2 2 3" xfId="13014"/>
    <cellStyle name="표준 11 3 2 2 3 2" xfId="33891"/>
    <cellStyle name="표준 11 3 2 2 4" xfId="25141"/>
    <cellStyle name="표준 11 3 2 3" xfId="4712"/>
    <cellStyle name="표준 11 3 2 3 2" xfId="6544"/>
    <cellStyle name="표준 11 3 2 3 2 2" xfId="15553"/>
    <cellStyle name="표준 11 3 2 3 2 2 2" xfId="36429"/>
    <cellStyle name="표준 11 3 2 3 2 3" xfId="27691"/>
    <cellStyle name="표준 11 3 2 3 3" xfId="13735"/>
    <cellStyle name="표준 11 3 2 3 3 2" xfId="34611"/>
    <cellStyle name="표준 11 3 2 3 4" xfId="25873"/>
    <cellStyle name="표준 11 3 2 4" xfId="5387"/>
    <cellStyle name="표준 11 3 2 4 2" xfId="14396"/>
    <cellStyle name="표준 11 3 2 4 2 2" xfId="35272"/>
    <cellStyle name="표준 11 3 2 4 3" xfId="26534"/>
    <cellStyle name="표준 11 3 2 5" xfId="7190"/>
    <cellStyle name="표준 11 3 2 5 2" xfId="16197"/>
    <cellStyle name="표준 11 3 2 5 2 2" xfId="37073"/>
    <cellStyle name="표준 11 3 2 5 3" xfId="28335"/>
    <cellStyle name="표준 11 3 2 6" xfId="7834"/>
    <cellStyle name="표준 11 3 2 6 2" xfId="16840"/>
    <cellStyle name="표준 11 3 2 6 2 2" xfId="37716"/>
    <cellStyle name="표준 11 3 2 6 3" xfId="28978"/>
    <cellStyle name="표준 11 3 2 7" xfId="8682"/>
    <cellStyle name="표준 11 3 2 7 2" xfId="17687"/>
    <cellStyle name="표준 11 3 2 7 2 2" xfId="38563"/>
    <cellStyle name="표준 11 3 2 7 3" xfId="29825"/>
    <cellStyle name="표준 11 3 2 8" xfId="9507"/>
    <cellStyle name="표준 11 3 2 8 2" xfId="18505"/>
    <cellStyle name="표준 11 3 2 8 2 2" xfId="39381"/>
    <cellStyle name="표준 11 3 2 8 3" xfId="30643"/>
    <cellStyle name="표준 11 3 2 9" xfId="10562"/>
    <cellStyle name="표준 11 3 2 9 2" xfId="19333"/>
    <cellStyle name="표준 11 3 2 9 2 2" xfId="40209"/>
    <cellStyle name="표준 11 3 2 9 3" xfId="31473"/>
    <cellStyle name="표준 11 3 3" xfId="3341"/>
    <cellStyle name="표준 11 3 3 10" xfId="12804"/>
    <cellStyle name="표준 11 3 3 10 2" xfId="33681"/>
    <cellStyle name="표준 11 3 3 11" xfId="24931"/>
    <cellStyle name="표준 11 3 3 2" xfId="4934"/>
    <cellStyle name="표준 11 3 3 2 2" xfId="6761"/>
    <cellStyle name="표준 11 3 3 2 2 2" xfId="15770"/>
    <cellStyle name="표준 11 3 3 2 2 2 2" xfId="36646"/>
    <cellStyle name="표준 11 3 3 2 2 3" xfId="27908"/>
    <cellStyle name="표준 11 3 3 2 3" xfId="13952"/>
    <cellStyle name="표준 11 3 3 2 3 2" xfId="34828"/>
    <cellStyle name="표준 11 3 3 2 4" xfId="26090"/>
    <cellStyle name="표준 11 3 3 3" xfId="5614"/>
    <cellStyle name="표준 11 3 3 3 2" xfId="14623"/>
    <cellStyle name="표준 11 3 3 3 2 2" xfId="35499"/>
    <cellStyle name="표준 11 3 3 3 3" xfId="26761"/>
    <cellStyle name="표준 11 3 3 4" xfId="7407"/>
    <cellStyle name="표준 11 3 3 4 2" xfId="16414"/>
    <cellStyle name="표준 11 3 3 4 2 2" xfId="37290"/>
    <cellStyle name="표준 11 3 3 4 3" xfId="28552"/>
    <cellStyle name="표준 11 3 3 5" xfId="8051"/>
    <cellStyle name="표준 11 3 3 5 2" xfId="17057"/>
    <cellStyle name="표준 11 3 3 5 2 2" xfId="37933"/>
    <cellStyle name="표준 11 3 3 5 3" xfId="29195"/>
    <cellStyle name="표준 11 3 3 6" xfId="8899"/>
    <cellStyle name="표준 11 3 3 6 2" xfId="17904"/>
    <cellStyle name="표준 11 3 3 6 2 2" xfId="38780"/>
    <cellStyle name="표준 11 3 3 6 3" xfId="30042"/>
    <cellStyle name="표준 11 3 3 7" xfId="9724"/>
    <cellStyle name="표준 11 3 3 7 2" xfId="18722"/>
    <cellStyle name="표준 11 3 3 7 2 2" xfId="39598"/>
    <cellStyle name="표준 11 3 3 7 3" xfId="30860"/>
    <cellStyle name="표준 11 3 3 8" xfId="10779"/>
    <cellStyle name="표준 11 3 3 8 2" xfId="19550"/>
    <cellStyle name="표준 11 3 3 8 2 2" xfId="40426"/>
    <cellStyle name="표준 11 3 3 8 3" xfId="31690"/>
    <cellStyle name="표준 11 3 3 9" xfId="11645"/>
    <cellStyle name="표준 11 3 3 9 2" xfId="20411"/>
    <cellStyle name="표준 11 3 3 9 2 2" xfId="41287"/>
    <cellStyle name="표준 11 3 3 9 3" xfId="32551"/>
    <cellStyle name="표준 11 3 4" xfId="4500"/>
    <cellStyle name="표준 11 3 4 2" xfId="6334"/>
    <cellStyle name="표준 11 3 4 2 2" xfId="15343"/>
    <cellStyle name="표준 11 3 4 2 2 2" xfId="36219"/>
    <cellStyle name="표준 11 3 4 2 3" xfId="27481"/>
    <cellStyle name="표준 11 3 4 3" xfId="10997"/>
    <cellStyle name="표준 11 3 4 3 2" xfId="19767"/>
    <cellStyle name="표준 11 3 4 3 2 2" xfId="40643"/>
    <cellStyle name="표준 11 3 4 3 3" xfId="31907"/>
    <cellStyle name="표준 11 3 4 4" xfId="11862"/>
    <cellStyle name="표준 11 3 4 4 2" xfId="20628"/>
    <cellStyle name="표준 11 3 4 4 2 2" xfId="41504"/>
    <cellStyle name="표준 11 3 4 4 3" xfId="32768"/>
    <cellStyle name="표준 11 3 4 5" xfId="13525"/>
    <cellStyle name="표준 11 3 4 5 2" xfId="34401"/>
    <cellStyle name="표준 11 3 4 6" xfId="25663"/>
    <cellStyle name="표준 11 3 5" xfId="3993"/>
    <cellStyle name="표준 11 3 6" xfId="5177"/>
    <cellStyle name="표준 11 3 6 2" xfId="14186"/>
    <cellStyle name="표준 11 3 6 2 2" xfId="35062"/>
    <cellStyle name="표준 11 3 6 3" xfId="26324"/>
    <cellStyle name="표준 11 3 7" xfId="6979"/>
    <cellStyle name="표준 11 3 7 2" xfId="15987"/>
    <cellStyle name="표준 11 3 7 2 2" xfId="36863"/>
    <cellStyle name="표준 11 3 7 3" xfId="28125"/>
    <cellStyle name="표준 11 3 8" xfId="7624"/>
    <cellStyle name="표준 11 3 8 2" xfId="16630"/>
    <cellStyle name="표준 11 3 8 2 2" xfId="37506"/>
    <cellStyle name="표준 11 3 8 3" xfId="28768"/>
    <cellStyle name="표준 11 3 9" xfId="8472"/>
    <cellStyle name="표준 11 3 9 2" xfId="17477"/>
    <cellStyle name="표준 11 3 9 2 2" xfId="38353"/>
    <cellStyle name="표준 11 3 9 3" xfId="29615"/>
    <cellStyle name="표준 11 4" xfId="2892"/>
    <cellStyle name="표준 11 4 10" xfId="9297"/>
    <cellStyle name="표준 11 4 10 2" xfId="18296"/>
    <cellStyle name="표준 11 4 10 2 2" xfId="39172"/>
    <cellStyle name="표준 11 4 10 3" xfId="30434"/>
    <cellStyle name="표준 11 4 11" xfId="10353"/>
    <cellStyle name="표준 11 4 11 2" xfId="19124"/>
    <cellStyle name="표준 11 4 11 2 2" xfId="40000"/>
    <cellStyle name="표준 11 4 11 3" xfId="31264"/>
    <cellStyle name="표준 11 4 12" xfId="11219"/>
    <cellStyle name="표준 11 4 12 2" xfId="19985"/>
    <cellStyle name="표준 11 4 12 2 2" xfId="40861"/>
    <cellStyle name="표준 11 4 12 3" xfId="32125"/>
    <cellStyle name="표준 11 4 13" xfId="12367"/>
    <cellStyle name="표준 11 4 13 2" xfId="33245"/>
    <cellStyle name="표준 11 4 14" xfId="24495"/>
    <cellStyle name="표준 11 4 2" xfId="3110"/>
    <cellStyle name="표준 11 4 2 10" xfId="11429"/>
    <cellStyle name="표준 11 4 2 10 2" xfId="20195"/>
    <cellStyle name="표준 11 4 2 10 2 2" xfId="41071"/>
    <cellStyle name="표준 11 4 2 10 3" xfId="32335"/>
    <cellStyle name="표준 11 4 2 11" xfId="12578"/>
    <cellStyle name="표준 11 4 2 11 2" xfId="33455"/>
    <cellStyle name="표준 11 4 2 12" xfId="24705"/>
    <cellStyle name="표준 11 4 2 2" xfId="3552"/>
    <cellStyle name="표준 11 4 2 2 2" xfId="5825"/>
    <cellStyle name="표준 11 4 2 2 2 2" xfId="14834"/>
    <cellStyle name="표준 11 4 2 2 2 2 2" xfId="35710"/>
    <cellStyle name="표준 11 4 2 2 2 3" xfId="26972"/>
    <cellStyle name="표준 11 4 2 2 3" xfId="13015"/>
    <cellStyle name="표준 11 4 2 2 3 2" xfId="33892"/>
    <cellStyle name="표준 11 4 2 2 4" xfId="25142"/>
    <cellStyle name="표준 11 4 2 3" xfId="4713"/>
    <cellStyle name="표준 11 4 2 3 2" xfId="6545"/>
    <cellStyle name="표준 11 4 2 3 2 2" xfId="15554"/>
    <cellStyle name="표준 11 4 2 3 2 2 2" xfId="36430"/>
    <cellStyle name="표준 11 4 2 3 2 3" xfId="27692"/>
    <cellStyle name="표준 11 4 2 3 3" xfId="13736"/>
    <cellStyle name="표준 11 4 2 3 3 2" xfId="34612"/>
    <cellStyle name="표준 11 4 2 3 4" xfId="25874"/>
    <cellStyle name="표준 11 4 2 4" xfId="5388"/>
    <cellStyle name="표준 11 4 2 4 2" xfId="14397"/>
    <cellStyle name="표준 11 4 2 4 2 2" xfId="35273"/>
    <cellStyle name="표준 11 4 2 4 3" xfId="26535"/>
    <cellStyle name="표준 11 4 2 5" xfId="7191"/>
    <cellStyle name="표준 11 4 2 5 2" xfId="16198"/>
    <cellStyle name="표준 11 4 2 5 2 2" xfId="37074"/>
    <cellStyle name="표준 11 4 2 5 3" xfId="28336"/>
    <cellStyle name="표준 11 4 2 6" xfId="7835"/>
    <cellStyle name="표준 11 4 2 6 2" xfId="16841"/>
    <cellStyle name="표준 11 4 2 6 2 2" xfId="37717"/>
    <cellStyle name="표준 11 4 2 6 3" xfId="28979"/>
    <cellStyle name="표준 11 4 2 7" xfId="8683"/>
    <cellStyle name="표준 11 4 2 7 2" xfId="17688"/>
    <cellStyle name="표준 11 4 2 7 2 2" xfId="38564"/>
    <cellStyle name="표준 11 4 2 7 3" xfId="29826"/>
    <cellStyle name="표준 11 4 2 8" xfId="9508"/>
    <cellStyle name="표준 11 4 2 8 2" xfId="18506"/>
    <cellStyle name="표준 11 4 2 8 2 2" xfId="39382"/>
    <cellStyle name="표준 11 4 2 8 3" xfId="30644"/>
    <cellStyle name="표준 11 4 2 9" xfId="10563"/>
    <cellStyle name="표준 11 4 2 9 2" xfId="19334"/>
    <cellStyle name="표준 11 4 2 9 2 2" xfId="40210"/>
    <cellStyle name="표준 11 4 2 9 3" xfId="31474"/>
    <cellStyle name="표준 11 4 3" xfId="3342"/>
    <cellStyle name="표준 11 4 3 10" xfId="12805"/>
    <cellStyle name="표준 11 4 3 10 2" xfId="33682"/>
    <cellStyle name="표준 11 4 3 11" xfId="24932"/>
    <cellStyle name="표준 11 4 3 2" xfId="4935"/>
    <cellStyle name="표준 11 4 3 2 2" xfId="6762"/>
    <cellStyle name="표준 11 4 3 2 2 2" xfId="15771"/>
    <cellStyle name="표준 11 4 3 2 2 2 2" xfId="36647"/>
    <cellStyle name="표준 11 4 3 2 2 3" xfId="27909"/>
    <cellStyle name="표준 11 4 3 2 3" xfId="13953"/>
    <cellStyle name="표준 11 4 3 2 3 2" xfId="34829"/>
    <cellStyle name="표준 11 4 3 2 4" xfId="26091"/>
    <cellStyle name="표준 11 4 3 3" xfId="5615"/>
    <cellStyle name="표준 11 4 3 3 2" xfId="14624"/>
    <cellStyle name="표준 11 4 3 3 2 2" xfId="35500"/>
    <cellStyle name="표준 11 4 3 3 3" xfId="26762"/>
    <cellStyle name="표준 11 4 3 4" xfId="7408"/>
    <cellStyle name="표준 11 4 3 4 2" xfId="16415"/>
    <cellStyle name="표준 11 4 3 4 2 2" xfId="37291"/>
    <cellStyle name="표준 11 4 3 4 3" xfId="28553"/>
    <cellStyle name="표준 11 4 3 5" xfId="8052"/>
    <cellStyle name="표준 11 4 3 5 2" xfId="17058"/>
    <cellStyle name="표준 11 4 3 5 2 2" xfId="37934"/>
    <cellStyle name="표준 11 4 3 5 3" xfId="29196"/>
    <cellStyle name="표준 11 4 3 6" xfId="8900"/>
    <cellStyle name="표준 11 4 3 6 2" xfId="17905"/>
    <cellStyle name="표준 11 4 3 6 2 2" xfId="38781"/>
    <cellStyle name="표준 11 4 3 6 3" xfId="30043"/>
    <cellStyle name="표준 11 4 3 7" xfId="9725"/>
    <cellStyle name="표준 11 4 3 7 2" xfId="18723"/>
    <cellStyle name="표준 11 4 3 7 2 2" xfId="39599"/>
    <cellStyle name="표준 11 4 3 7 3" xfId="30861"/>
    <cellStyle name="표준 11 4 3 8" xfId="10780"/>
    <cellStyle name="표준 11 4 3 8 2" xfId="19551"/>
    <cellStyle name="표준 11 4 3 8 2 2" xfId="40427"/>
    <cellStyle name="표준 11 4 3 8 3" xfId="31691"/>
    <cellStyle name="표준 11 4 3 9" xfId="11646"/>
    <cellStyle name="표준 11 4 3 9 2" xfId="20412"/>
    <cellStyle name="표준 11 4 3 9 2 2" xfId="41288"/>
    <cellStyle name="표준 11 4 3 9 3" xfId="32552"/>
    <cellStyle name="표준 11 4 4" xfId="4501"/>
    <cellStyle name="표준 11 4 4 2" xfId="6335"/>
    <cellStyle name="표준 11 4 4 2 2" xfId="15344"/>
    <cellStyle name="표준 11 4 4 2 2 2" xfId="36220"/>
    <cellStyle name="표준 11 4 4 2 3" xfId="27482"/>
    <cellStyle name="표준 11 4 4 3" xfId="10998"/>
    <cellStyle name="표준 11 4 4 3 2" xfId="19768"/>
    <cellStyle name="표준 11 4 4 3 2 2" xfId="40644"/>
    <cellStyle name="표준 11 4 4 3 3" xfId="31908"/>
    <cellStyle name="표준 11 4 4 4" xfId="11863"/>
    <cellStyle name="표준 11 4 4 4 2" xfId="20629"/>
    <cellStyle name="표준 11 4 4 4 2 2" xfId="41505"/>
    <cellStyle name="표준 11 4 4 4 3" xfId="32769"/>
    <cellStyle name="표준 11 4 4 5" xfId="13526"/>
    <cellStyle name="표준 11 4 4 5 2" xfId="34402"/>
    <cellStyle name="표준 11 4 4 6" xfId="25664"/>
    <cellStyle name="표준 11 4 5" xfId="3992"/>
    <cellStyle name="표준 11 4 6" xfId="5178"/>
    <cellStyle name="표준 11 4 6 2" xfId="14187"/>
    <cellStyle name="표준 11 4 6 2 2" xfId="35063"/>
    <cellStyle name="표준 11 4 6 3" xfId="26325"/>
    <cellStyle name="표준 11 4 7" xfId="6980"/>
    <cellStyle name="표준 11 4 7 2" xfId="15988"/>
    <cellStyle name="표준 11 4 7 2 2" xfId="36864"/>
    <cellStyle name="표준 11 4 7 3" xfId="28126"/>
    <cellStyle name="표준 11 4 8" xfId="7625"/>
    <cellStyle name="표준 11 4 8 2" xfId="16631"/>
    <cellStyle name="표준 11 4 8 2 2" xfId="37507"/>
    <cellStyle name="표준 11 4 8 3" xfId="28769"/>
    <cellStyle name="표준 11 4 9" xfId="8473"/>
    <cellStyle name="표준 11 4 9 2" xfId="17478"/>
    <cellStyle name="표준 11 4 9 2 2" xfId="38354"/>
    <cellStyle name="표준 11 4 9 3" xfId="29616"/>
    <cellStyle name="표준 11 5" xfId="2893"/>
    <cellStyle name="표준 11 5 10" xfId="9298"/>
    <cellStyle name="표준 11 5 10 2" xfId="18297"/>
    <cellStyle name="표준 11 5 10 2 2" xfId="39173"/>
    <cellStyle name="표준 11 5 10 3" xfId="30435"/>
    <cellStyle name="표준 11 5 11" xfId="10354"/>
    <cellStyle name="표준 11 5 11 2" xfId="19125"/>
    <cellStyle name="표준 11 5 11 2 2" xfId="40001"/>
    <cellStyle name="표준 11 5 11 3" xfId="31265"/>
    <cellStyle name="표준 11 5 12" xfId="11220"/>
    <cellStyle name="표준 11 5 12 2" xfId="19986"/>
    <cellStyle name="표준 11 5 12 2 2" xfId="40862"/>
    <cellStyle name="표준 11 5 12 3" xfId="32126"/>
    <cellStyle name="표준 11 5 13" xfId="12368"/>
    <cellStyle name="표준 11 5 13 2" xfId="33246"/>
    <cellStyle name="표준 11 5 14" xfId="24496"/>
    <cellStyle name="표준 11 5 2" xfId="3111"/>
    <cellStyle name="표준 11 5 2 10" xfId="11430"/>
    <cellStyle name="표준 11 5 2 10 2" xfId="20196"/>
    <cellStyle name="표준 11 5 2 10 2 2" xfId="41072"/>
    <cellStyle name="표준 11 5 2 10 3" xfId="32336"/>
    <cellStyle name="표준 11 5 2 11" xfId="12579"/>
    <cellStyle name="표준 11 5 2 11 2" xfId="33456"/>
    <cellStyle name="표준 11 5 2 12" xfId="24706"/>
    <cellStyle name="표준 11 5 2 2" xfId="3553"/>
    <cellStyle name="표준 11 5 2 2 2" xfId="5826"/>
    <cellStyle name="표준 11 5 2 2 2 2" xfId="14835"/>
    <cellStyle name="표준 11 5 2 2 2 2 2" xfId="35711"/>
    <cellStyle name="표준 11 5 2 2 2 3" xfId="26973"/>
    <cellStyle name="표준 11 5 2 2 3" xfId="13016"/>
    <cellStyle name="표준 11 5 2 2 3 2" xfId="33893"/>
    <cellStyle name="표준 11 5 2 2 4" xfId="25143"/>
    <cellStyle name="표준 11 5 2 3" xfId="4714"/>
    <cellStyle name="표준 11 5 2 3 2" xfId="6546"/>
    <cellStyle name="표준 11 5 2 3 2 2" xfId="15555"/>
    <cellStyle name="표준 11 5 2 3 2 2 2" xfId="36431"/>
    <cellStyle name="표준 11 5 2 3 2 3" xfId="27693"/>
    <cellStyle name="표준 11 5 2 3 3" xfId="13737"/>
    <cellStyle name="표준 11 5 2 3 3 2" xfId="34613"/>
    <cellStyle name="표준 11 5 2 3 4" xfId="25875"/>
    <cellStyle name="표준 11 5 2 4" xfId="5389"/>
    <cellStyle name="표준 11 5 2 4 2" xfId="14398"/>
    <cellStyle name="표준 11 5 2 4 2 2" xfId="35274"/>
    <cellStyle name="표준 11 5 2 4 3" xfId="26536"/>
    <cellStyle name="표준 11 5 2 5" xfId="7192"/>
    <cellStyle name="표준 11 5 2 5 2" xfId="16199"/>
    <cellStyle name="표준 11 5 2 5 2 2" xfId="37075"/>
    <cellStyle name="표준 11 5 2 5 3" xfId="28337"/>
    <cellStyle name="표준 11 5 2 6" xfId="7836"/>
    <cellStyle name="표준 11 5 2 6 2" xfId="16842"/>
    <cellStyle name="표준 11 5 2 6 2 2" xfId="37718"/>
    <cellStyle name="표준 11 5 2 6 3" xfId="28980"/>
    <cellStyle name="표준 11 5 2 7" xfId="8684"/>
    <cellStyle name="표준 11 5 2 7 2" xfId="17689"/>
    <cellStyle name="표준 11 5 2 7 2 2" xfId="38565"/>
    <cellStyle name="표준 11 5 2 7 3" xfId="29827"/>
    <cellStyle name="표준 11 5 2 8" xfId="9509"/>
    <cellStyle name="표준 11 5 2 8 2" xfId="18507"/>
    <cellStyle name="표준 11 5 2 8 2 2" xfId="39383"/>
    <cellStyle name="표준 11 5 2 8 3" xfId="30645"/>
    <cellStyle name="표준 11 5 2 9" xfId="10564"/>
    <cellStyle name="표준 11 5 2 9 2" xfId="19335"/>
    <cellStyle name="표준 11 5 2 9 2 2" xfId="40211"/>
    <cellStyle name="표준 11 5 2 9 3" xfId="31475"/>
    <cellStyle name="표준 11 5 3" xfId="3343"/>
    <cellStyle name="표준 11 5 3 10" xfId="12806"/>
    <cellStyle name="표준 11 5 3 10 2" xfId="33683"/>
    <cellStyle name="표준 11 5 3 11" xfId="24933"/>
    <cellStyle name="표준 11 5 3 2" xfId="4936"/>
    <cellStyle name="표준 11 5 3 2 2" xfId="6763"/>
    <cellStyle name="표준 11 5 3 2 2 2" xfId="15772"/>
    <cellStyle name="표준 11 5 3 2 2 2 2" xfId="36648"/>
    <cellStyle name="표준 11 5 3 2 2 3" xfId="27910"/>
    <cellStyle name="표준 11 5 3 2 3" xfId="13954"/>
    <cellStyle name="표준 11 5 3 2 3 2" xfId="34830"/>
    <cellStyle name="표준 11 5 3 2 4" xfId="26092"/>
    <cellStyle name="표준 11 5 3 3" xfId="5616"/>
    <cellStyle name="표준 11 5 3 3 2" xfId="14625"/>
    <cellStyle name="표준 11 5 3 3 2 2" xfId="35501"/>
    <cellStyle name="표준 11 5 3 3 3" xfId="26763"/>
    <cellStyle name="표준 11 5 3 4" xfId="7409"/>
    <cellStyle name="표준 11 5 3 4 2" xfId="16416"/>
    <cellStyle name="표준 11 5 3 4 2 2" xfId="37292"/>
    <cellStyle name="표준 11 5 3 4 3" xfId="28554"/>
    <cellStyle name="표준 11 5 3 5" xfId="8053"/>
    <cellStyle name="표준 11 5 3 5 2" xfId="17059"/>
    <cellStyle name="표준 11 5 3 5 2 2" xfId="37935"/>
    <cellStyle name="표준 11 5 3 5 3" xfId="29197"/>
    <cellStyle name="표준 11 5 3 6" xfId="8901"/>
    <cellStyle name="표준 11 5 3 6 2" xfId="17906"/>
    <cellStyle name="표준 11 5 3 6 2 2" xfId="38782"/>
    <cellStyle name="표준 11 5 3 6 3" xfId="30044"/>
    <cellStyle name="표준 11 5 3 7" xfId="9726"/>
    <cellStyle name="표준 11 5 3 7 2" xfId="18724"/>
    <cellStyle name="표준 11 5 3 7 2 2" xfId="39600"/>
    <cellStyle name="표준 11 5 3 7 3" xfId="30862"/>
    <cellStyle name="표준 11 5 3 8" xfId="10781"/>
    <cellStyle name="표준 11 5 3 8 2" xfId="19552"/>
    <cellStyle name="표준 11 5 3 8 2 2" xfId="40428"/>
    <cellStyle name="표준 11 5 3 8 3" xfId="31692"/>
    <cellStyle name="표준 11 5 3 9" xfId="11647"/>
    <cellStyle name="표준 11 5 3 9 2" xfId="20413"/>
    <cellStyle name="표준 11 5 3 9 2 2" xfId="41289"/>
    <cellStyle name="표준 11 5 3 9 3" xfId="32553"/>
    <cellStyle name="표준 11 5 4" xfId="4502"/>
    <cellStyle name="표준 11 5 4 2" xfId="6336"/>
    <cellStyle name="표준 11 5 4 2 2" xfId="15345"/>
    <cellStyle name="표준 11 5 4 2 2 2" xfId="36221"/>
    <cellStyle name="표준 11 5 4 2 3" xfId="27483"/>
    <cellStyle name="표준 11 5 4 3" xfId="10999"/>
    <cellStyle name="표준 11 5 4 3 2" xfId="19769"/>
    <cellStyle name="표준 11 5 4 3 2 2" xfId="40645"/>
    <cellStyle name="표준 11 5 4 3 3" xfId="31909"/>
    <cellStyle name="표준 11 5 4 4" xfId="11864"/>
    <cellStyle name="표준 11 5 4 4 2" xfId="20630"/>
    <cellStyle name="표준 11 5 4 4 2 2" xfId="41506"/>
    <cellStyle name="표준 11 5 4 4 3" xfId="32770"/>
    <cellStyle name="표준 11 5 4 5" xfId="13527"/>
    <cellStyle name="표준 11 5 4 5 2" xfId="34403"/>
    <cellStyle name="표준 11 5 4 6" xfId="25665"/>
    <cellStyle name="표준 11 5 5" xfId="3991"/>
    <cellStyle name="표준 11 5 6" xfId="5179"/>
    <cellStyle name="표준 11 5 6 2" xfId="14188"/>
    <cellStyle name="표준 11 5 6 2 2" xfId="35064"/>
    <cellStyle name="표준 11 5 6 3" xfId="26326"/>
    <cellStyle name="표준 11 5 7" xfId="6981"/>
    <cellStyle name="표준 11 5 7 2" xfId="15989"/>
    <cellStyle name="표준 11 5 7 2 2" xfId="36865"/>
    <cellStyle name="표준 11 5 7 3" xfId="28127"/>
    <cellStyle name="표준 11 5 8" xfId="7626"/>
    <cellStyle name="표준 11 5 8 2" xfId="16632"/>
    <cellStyle name="표준 11 5 8 2 2" xfId="37508"/>
    <cellStyle name="표준 11 5 8 3" xfId="28770"/>
    <cellStyle name="표준 11 5 9" xfId="8474"/>
    <cellStyle name="표준 11 5 9 2" xfId="17479"/>
    <cellStyle name="표준 11 5 9 2 2" xfId="38355"/>
    <cellStyle name="표준 11 5 9 3" xfId="29617"/>
    <cellStyle name="표준 11 6" xfId="2894"/>
    <cellStyle name="표준 11 6 10" xfId="9299"/>
    <cellStyle name="표준 11 6 10 2" xfId="18298"/>
    <cellStyle name="표준 11 6 10 2 2" xfId="39174"/>
    <cellStyle name="표준 11 6 10 3" xfId="30436"/>
    <cellStyle name="표준 11 6 11" xfId="10355"/>
    <cellStyle name="표준 11 6 11 2" xfId="19126"/>
    <cellStyle name="표준 11 6 11 2 2" xfId="40002"/>
    <cellStyle name="표준 11 6 11 3" xfId="31266"/>
    <cellStyle name="표준 11 6 12" xfId="11221"/>
    <cellStyle name="표준 11 6 12 2" xfId="19987"/>
    <cellStyle name="표준 11 6 12 2 2" xfId="40863"/>
    <cellStyle name="표준 11 6 12 3" xfId="32127"/>
    <cellStyle name="표준 11 6 13" xfId="12369"/>
    <cellStyle name="표준 11 6 13 2" xfId="33247"/>
    <cellStyle name="표준 11 6 14" xfId="24497"/>
    <cellStyle name="표준 11 6 2" xfId="3112"/>
    <cellStyle name="표준 11 6 2 10" xfId="11431"/>
    <cellStyle name="표준 11 6 2 10 2" xfId="20197"/>
    <cellStyle name="표준 11 6 2 10 2 2" xfId="41073"/>
    <cellStyle name="표준 11 6 2 10 3" xfId="32337"/>
    <cellStyle name="표준 11 6 2 11" xfId="12580"/>
    <cellStyle name="표준 11 6 2 11 2" xfId="33457"/>
    <cellStyle name="표준 11 6 2 12" xfId="24707"/>
    <cellStyle name="표준 11 6 2 2" xfId="3554"/>
    <cellStyle name="표준 11 6 2 2 2" xfId="5827"/>
    <cellStyle name="표준 11 6 2 2 2 2" xfId="14836"/>
    <cellStyle name="표준 11 6 2 2 2 2 2" xfId="35712"/>
    <cellStyle name="표준 11 6 2 2 2 3" xfId="26974"/>
    <cellStyle name="표준 11 6 2 2 3" xfId="13017"/>
    <cellStyle name="표준 11 6 2 2 3 2" xfId="33894"/>
    <cellStyle name="표준 11 6 2 2 4" xfId="25144"/>
    <cellStyle name="표준 11 6 2 3" xfId="4715"/>
    <cellStyle name="표준 11 6 2 3 2" xfId="6547"/>
    <cellStyle name="표준 11 6 2 3 2 2" xfId="15556"/>
    <cellStyle name="표준 11 6 2 3 2 2 2" xfId="36432"/>
    <cellStyle name="표준 11 6 2 3 2 3" xfId="27694"/>
    <cellStyle name="표준 11 6 2 3 3" xfId="13738"/>
    <cellStyle name="표준 11 6 2 3 3 2" xfId="34614"/>
    <cellStyle name="표준 11 6 2 3 4" xfId="25876"/>
    <cellStyle name="표준 11 6 2 4" xfId="5390"/>
    <cellStyle name="표준 11 6 2 4 2" xfId="14399"/>
    <cellStyle name="표준 11 6 2 4 2 2" xfId="35275"/>
    <cellStyle name="표준 11 6 2 4 3" xfId="26537"/>
    <cellStyle name="표준 11 6 2 5" xfId="7193"/>
    <cellStyle name="표준 11 6 2 5 2" xfId="16200"/>
    <cellStyle name="표준 11 6 2 5 2 2" xfId="37076"/>
    <cellStyle name="표준 11 6 2 5 3" xfId="28338"/>
    <cellStyle name="표준 11 6 2 6" xfId="7837"/>
    <cellStyle name="표준 11 6 2 6 2" xfId="16843"/>
    <cellStyle name="표준 11 6 2 6 2 2" xfId="37719"/>
    <cellStyle name="표준 11 6 2 6 3" xfId="28981"/>
    <cellStyle name="표준 11 6 2 7" xfId="8685"/>
    <cellStyle name="표준 11 6 2 7 2" xfId="17690"/>
    <cellStyle name="표준 11 6 2 7 2 2" xfId="38566"/>
    <cellStyle name="표준 11 6 2 7 3" xfId="29828"/>
    <cellStyle name="표준 11 6 2 8" xfId="9510"/>
    <cellStyle name="표준 11 6 2 8 2" xfId="18508"/>
    <cellStyle name="표준 11 6 2 8 2 2" xfId="39384"/>
    <cellStyle name="표준 11 6 2 8 3" xfId="30646"/>
    <cellStyle name="표준 11 6 2 9" xfId="10565"/>
    <cellStyle name="표준 11 6 2 9 2" xfId="19336"/>
    <cellStyle name="표준 11 6 2 9 2 2" xfId="40212"/>
    <cellStyle name="표준 11 6 2 9 3" xfId="31476"/>
    <cellStyle name="표준 11 6 3" xfId="3344"/>
    <cellStyle name="표준 11 6 3 10" xfId="12807"/>
    <cellStyle name="표준 11 6 3 10 2" xfId="33684"/>
    <cellStyle name="표준 11 6 3 11" xfId="24934"/>
    <cellStyle name="표준 11 6 3 2" xfId="4937"/>
    <cellStyle name="표준 11 6 3 2 2" xfId="6764"/>
    <cellStyle name="표준 11 6 3 2 2 2" xfId="15773"/>
    <cellStyle name="표준 11 6 3 2 2 2 2" xfId="36649"/>
    <cellStyle name="표준 11 6 3 2 2 3" xfId="27911"/>
    <cellStyle name="표준 11 6 3 2 3" xfId="13955"/>
    <cellStyle name="표준 11 6 3 2 3 2" xfId="34831"/>
    <cellStyle name="표준 11 6 3 2 4" xfId="26093"/>
    <cellStyle name="표준 11 6 3 3" xfId="5617"/>
    <cellStyle name="표준 11 6 3 3 2" xfId="14626"/>
    <cellStyle name="표준 11 6 3 3 2 2" xfId="35502"/>
    <cellStyle name="표준 11 6 3 3 3" xfId="26764"/>
    <cellStyle name="표준 11 6 3 4" xfId="7410"/>
    <cellStyle name="표준 11 6 3 4 2" xfId="16417"/>
    <cellStyle name="표준 11 6 3 4 2 2" xfId="37293"/>
    <cellStyle name="표준 11 6 3 4 3" xfId="28555"/>
    <cellStyle name="표준 11 6 3 5" xfId="8054"/>
    <cellStyle name="표준 11 6 3 5 2" xfId="17060"/>
    <cellStyle name="표준 11 6 3 5 2 2" xfId="37936"/>
    <cellStyle name="표준 11 6 3 5 3" xfId="29198"/>
    <cellStyle name="표준 11 6 3 6" xfId="8902"/>
    <cellStyle name="표준 11 6 3 6 2" xfId="17907"/>
    <cellStyle name="표준 11 6 3 6 2 2" xfId="38783"/>
    <cellStyle name="표준 11 6 3 6 3" xfId="30045"/>
    <cellStyle name="표준 11 6 3 7" xfId="9727"/>
    <cellStyle name="표준 11 6 3 7 2" xfId="18725"/>
    <cellStyle name="표준 11 6 3 7 2 2" xfId="39601"/>
    <cellStyle name="표준 11 6 3 7 3" xfId="30863"/>
    <cellStyle name="표준 11 6 3 8" xfId="10782"/>
    <cellStyle name="표준 11 6 3 8 2" xfId="19553"/>
    <cellStyle name="표준 11 6 3 8 2 2" xfId="40429"/>
    <cellStyle name="표준 11 6 3 8 3" xfId="31693"/>
    <cellStyle name="표준 11 6 3 9" xfId="11648"/>
    <cellStyle name="표준 11 6 3 9 2" xfId="20414"/>
    <cellStyle name="표준 11 6 3 9 2 2" xfId="41290"/>
    <cellStyle name="표준 11 6 3 9 3" xfId="32554"/>
    <cellStyle name="표준 11 6 4" xfId="4503"/>
    <cellStyle name="표준 11 6 4 2" xfId="6337"/>
    <cellStyle name="표준 11 6 4 2 2" xfId="15346"/>
    <cellStyle name="표준 11 6 4 2 2 2" xfId="36222"/>
    <cellStyle name="표준 11 6 4 2 3" xfId="27484"/>
    <cellStyle name="표준 11 6 4 3" xfId="11000"/>
    <cellStyle name="표준 11 6 4 3 2" xfId="19770"/>
    <cellStyle name="표준 11 6 4 3 2 2" xfId="40646"/>
    <cellStyle name="표준 11 6 4 3 3" xfId="31910"/>
    <cellStyle name="표준 11 6 4 4" xfId="11865"/>
    <cellStyle name="표준 11 6 4 4 2" xfId="20631"/>
    <cellStyle name="표준 11 6 4 4 2 2" xfId="41507"/>
    <cellStyle name="표준 11 6 4 4 3" xfId="32771"/>
    <cellStyle name="표준 11 6 4 5" xfId="13528"/>
    <cellStyle name="표준 11 6 4 5 2" xfId="34404"/>
    <cellStyle name="표준 11 6 4 6" xfId="25666"/>
    <cellStyle name="표준 11 6 5" xfId="3990"/>
    <cellStyle name="표준 11 6 6" xfId="5180"/>
    <cellStyle name="표준 11 6 6 2" xfId="14189"/>
    <cellStyle name="표준 11 6 6 2 2" xfId="35065"/>
    <cellStyle name="표준 11 6 6 3" xfId="26327"/>
    <cellStyle name="표준 11 6 7" xfId="6982"/>
    <cellStyle name="표준 11 6 7 2" xfId="15990"/>
    <cellStyle name="표준 11 6 7 2 2" xfId="36866"/>
    <cellStyle name="표준 11 6 7 3" xfId="28128"/>
    <cellStyle name="표준 11 6 8" xfId="7627"/>
    <cellStyle name="표준 11 6 8 2" xfId="16633"/>
    <cellStyle name="표준 11 6 8 2 2" xfId="37509"/>
    <cellStyle name="표준 11 6 8 3" xfId="28771"/>
    <cellStyle name="표준 11 6 9" xfId="8475"/>
    <cellStyle name="표준 11 6 9 2" xfId="17480"/>
    <cellStyle name="표준 11 6 9 2 2" xfId="38356"/>
    <cellStyle name="표준 11 6 9 3" xfId="29618"/>
    <cellStyle name="표준 11 7" xfId="2895"/>
    <cellStyle name="표준 11 7 10" xfId="9300"/>
    <cellStyle name="표준 11 7 10 2" xfId="18299"/>
    <cellStyle name="표준 11 7 10 2 2" xfId="39175"/>
    <cellStyle name="표준 11 7 10 3" xfId="30437"/>
    <cellStyle name="표준 11 7 11" xfId="10356"/>
    <cellStyle name="표준 11 7 11 2" xfId="19127"/>
    <cellStyle name="표준 11 7 11 2 2" xfId="40003"/>
    <cellStyle name="표준 11 7 11 3" xfId="31267"/>
    <cellStyle name="표준 11 7 12" xfId="11222"/>
    <cellStyle name="표준 11 7 12 2" xfId="19988"/>
    <cellStyle name="표준 11 7 12 2 2" xfId="40864"/>
    <cellStyle name="표준 11 7 12 3" xfId="32128"/>
    <cellStyle name="표준 11 7 13" xfId="12370"/>
    <cellStyle name="표준 11 7 13 2" xfId="33248"/>
    <cellStyle name="표준 11 7 14" xfId="24498"/>
    <cellStyle name="표준 11 7 2" xfId="3113"/>
    <cellStyle name="표준 11 7 2 10" xfId="11432"/>
    <cellStyle name="표준 11 7 2 10 2" xfId="20198"/>
    <cellStyle name="표준 11 7 2 10 2 2" xfId="41074"/>
    <cellStyle name="표준 11 7 2 10 3" xfId="32338"/>
    <cellStyle name="표준 11 7 2 11" xfId="12581"/>
    <cellStyle name="표준 11 7 2 11 2" xfId="33458"/>
    <cellStyle name="표준 11 7 2 12" xfId="24708"/>
    <cellStyle name="표준 11 7 2 2" xfId="3555"/>
    <cellStyle name="표준 11 7 2 2 2" xfId="5828"/>
    <cellStyle name="표준 11 7 2 2 2 2" xfId="14837"/>
    <cellStyle name="표준 11 7 2 2 2 2 2" xfId="35713"/>
    <cellStyle name="표준 11 7 2 2 2 3" xfId="26975"/>
    <cellStyle name="표준 11 7 2 2 3" xfId="13018"/>
    <cellStyle name="표준 11 7 2 2 3 2" xfId="33895"/>
    <cellStyle name="표준 11 7 2 2 4" xfId="25145"/>
    <cellStyle name="표준 11 7 2 3" xfId="4716"/>
    <cellStyle name="표준 11 7 2 3 2" xfId="6548"/>
    <cellStyle name="표준 11 7 2 3 2 2" xfId="15557"/>
    <cellStyle name="표준 11 7 2 3 2 2 2" xfId="36433"/>
    <cellStyle name="표준 11 7 2 3 2 3" xfId="27695"/>
    <cellStyle name="표준 11 7 2 3 3" xfId="13739"/>
    <cellStyle name="표준 11 7 2 3 3 2" xfId="34615"/>
    <cellStyle name="표준 11 7 2 3 4" xfId="25877"/>
    <cellStyle name="표준 11 7 2 4" xfId="5391"/>
    <cellStyle name="표준 11 7 2 4 2" xfId="14400"/>
    <cellStyle name="표준 11 7 2 4 2 2" xfId="35276"/>
    <cellStyle name="표준 11 7 2 4 3" xfId="26538"/>
    <cellStyle name="표준 11 7 2 5" xfId="7194"/>
    <cellStyle name="표준 11 7 2 5 2" xfId="16201"/>
    <cellStyle name="표준 11 7 2 5 2 2" xfId="37077"/>
    <cellStyle name="표준 11 7 2 5 3" xfId="28339"/>
    <cellStyle name="표준 11 7 2 6" xfId="7838"/>
    <cellStyle name="표준 11 7 2 6 2" xfId="16844"/>
    <cellStyle name="표준 11 7 2 6 2 2" xfId="37720"/>
    <cellStyle name="표준 11 7 2 6 3" xfId="28982"/>
    <cellStyle name="표준 11 7 2 7" xfId="8686"/>
    <cellStyle name="표준 11 7 2 7 2" xfId="17691"/>
    <cellStyle name="표준 11 7 2 7 2 2" xfId="38567"/>
    <cellStyle name="표준 11 7 2 7 3" xfId="29829"/>
    <cellStyle name="표준 11 7 2 8" xfId="9511"/>
    <cellStyle name="표준 11 7 2 8 2" xfId="18509"/>
    <cellStyle name="표준 11 7 2 8 2 2" xfId="39385"/>
    <cellStyle name="표준 11 7 2 8 3" xfId="30647"/>
    <cellStyle name="표준 11 7 2 9" xfId="10566"/>
    <cellStyle name="표준 11 7 2 9 2" xfId="19337"/>
    <cellStyle name="표준 11 7 2 9 2 2" xfId="40213"/>
    <cellStyle name="표준 11 7 2 9 3" xfId="31477"/>
    <cellStyle name="표준 11 7 3" xfId="3345"/>
    <cellStyle name="표준 11 7 3 10" xfId="12808"/>
    <cellStyle name="표준 11 7 3 10 2" xfId="33685"/>
    <cellStyle name="표준 11 7 3 11" xfId="24935"/>
    <cellStyle name="표준 11 7 3 2" xfId="4938"/>
    <cellStyle name="표준 11 7 3 2 2" xfId="6765"/>
    <cellStyle name="표준 11 7 3 2 2 2" xfId="15774"/>
    <cellStyle name="표준 11 7 3 2 2 2 2" xfId="36650"/>
    <cellStyle name="표준 11 7 3 2 2 3" xfId="27912"/>
    <cellStyle name="표준 11 7 3 2 3" xfId="13956"/>
    <cellStyle name="표준 11 7 3 2 3 2" xfId="34832"/>
    <cellStyle name="표준 11 7 3 2 4" xfId="26094"/>
    <cellStyle name="표준 11 7 3 3" xfId="5618"/>
    <cellStyle name="표준 11 7 3 3 2" xfId="14627"/>
    <cellStyle name="표준 11 7 3 3 2 2" xfId="35503"/>
    <cellStyle name="표준 11 7 3 3 3" xfId="26765"/>
    <cellStyle name="표준 11 7 3 4" xfId="7411"/>
    <cellStyle name="표준 11 7 3 4 2" xfId="16418"/>
    <cellStyle name="표준 11 7 3 4 2 2" xfId="37294"/>
    <cellStyle name="표준 11 7 3 4 3" xfId="28556"/>
    <cellStyle name="표준 11 7 3 5" xfId="8055"/>
    <cellStyle name="표준 11 7 3 5 2" xfId="17061"/>
    <cellStyle name="표준 11 7 3 5 2 2" xfId="37937"/>
    <cellStyle name="표준 11 7 3 5 3" xfId="29199"/>
    <cellStyle name="표준 11 7 3 6" xfId="8903"/>
    <cellStyle name="표준 11 7 3 6 2" xfId="17908"/>
    <cellStyle name="표준 11 7 3 6 2 2" xfId="38784"/>
    <cellStyle name="표준 11 7 3 6 3" xfId="30046"/>
    <cellStyle name="표준 11 7 3 7" xfId="9728"/>
    <cellStyle name="표준 11 7 3 7 2" xfId="18726"/>
    <cellStyle name="표준 11 7 3 7 2 2" xfId="39602"/>
    <cellStyle name="표준 11 7 3 7 3" xfId="30864"/>
    <cellStyle name="표준 11 7 3 8" xfId="10783"/>
    <cellStyle name="표준 11 7 3 8 2" xfId="19554"/>
    <cellStyle name="표준 11 7 3 8 2 2" xfId="40430"/>
    <cellStyle name="표준 11 7 3 8 3" xfId="31694"/>
    <cellStyle name="표준 11 7 3 9" xfId="11649"/>
    <cellStyle name="표준 11 7 3 9 2" xfId="20415"/>
    <cellStyle name="표준 11 7 3 9 2 2" xfId="41291"/>
    <cellStyle name="표준 11 7 3 9 3" xfId="32555"/>
    <cellStyle name="표준 11 7 4" xfId="4504"/>
    <cellStyle name="표준 11 7 4 2" xfId="6338"/>
    <cellStyle name="표준 11 7 4 2 2" xfId="15347"/>
    <cellStyle name="표준 11 7 4 2 2 2" xfId="36223"/>
    <cellStyle name="표준 11 7 4 2 3" xfId="27485"/>
    <cellStyle name="표준 11 7 4 3" xfId="11001"/>
    <cellStyle name="표준 11 7 4 3 2" xfId="19771"/>
    <cellStyle name="표준 11 7 4 3 2 2" xfId="40647"/>
    <cellStyle name="표준 11 7 4 3 3" xfId="31911"/>
    <cellStyle name="표준 11 7 4 4" xfId="11866"/>
    <cellStyle name="표준 11 7 4 4 2" xfId="20632"/>
    <cellStyle name="표준 11 7 4 4 2 2" xfId="41508"/>
    <cellStyle name="표준 11 7 4 4 3" xfId="32772"/>
    <cellStyle name="표준 11 7 4 5" xfId="13529"/>
    <cellStyle name="표준 11 7 4 5 2" xfId="34405"/>
    <cellStyle name="표준 11 7 4 6" xfId="25667"/>
    <cellStyle name="표준 11 7 5" xfId="3989"/>
    <cellStyle name="표준 11 7 6" xfId="5181"/>
    <cellStyle name="표준 11 7 6 2" xfId="14190"/>
    <cellStyle name="표준 11 7 6 2 2" xfId="35066"/>
    <cellStyle name="표준 11 7 6 3" xfId="26328"/>
    <cellStyle name="표준 11 7 7" xfId="6983"/>
    <cellStyle name="표준 11 7 7 2" xfId="15991"/>
    <cellStyle name="표준 11 7 7 2 2" xfId="36867"/>
    <cellStyle name="표준 11 7 7 3" xfId="28129"/>
    <cellStyle name="표준 11 7 8" xfId="7628"/>
    <cellStyle name="표준 11 7 8 2" xfId="16634"/>
    <cellStyle name="표준 11 7 8 2 2" xfId="37510"/>
    <cellStyle name="표준 11 7 8 3" xfId="28772"/>
    <cellStyle name="표준 11 7 9" xfId="8476"/>
    <cellStyle name="표준 11 7 9 2" xfId="17481"/>
    <cellStyle name="표준 11 7 9 2 2" xfId="38357"/>
    <cellStyle name="표준 11 7 9 3" xfId="29619"/>
    <cellStyle name="표준 11 8" xfId="3107"/>
    <cellStyle name="표준 11 8 10" xfId="11426"/>
    <cellStyle name="표준 11 8 10 2" xfId="20192"/>
    <cellStyle name="표준 11 8 10 2 2" xfId="41068"/>
    <cellStyle name="표준 11 8 10 3" xfId="32332"/>
    <cellStyle name="표준 11 8 11" xfId="12575"/>
    <cellStyle name="표준 11 8 11 2" xfId="33452"/>
    <cellStyle name="표준 11 8 12" xfId="24702"/>
    <cellStyle name="표준 11 8 2" xfId="3549"/>
    <cellStyle name="표준 11 8 2 2" xfId="5822"/>
    <cellStyle name="표준 11 8 2 2 2" xfId="14831"/>
    <cellStyle name="표준 11 8 2 2 2 2" xfId="35707"/>
    <cellStyle name="표준 11 8 2 2 3" xfId="26969"/>
    <cellStyle name="표준 11 8 2 3" xfId="13012"/>
    <cellStyle name="표준 11 8 2 3 2" xfId="33889"/>
    <cellStyle name="표준 11 8 2 4" xfId="25139"/>
    <cellStyle name="표준 11 8 3" xfId="4710"/>
    <cellStyle name="표준 11 8 3 2" xfId="6542"/>
    <cellStyle name="표준 11 8 3 2 2" xfId="15551"/>
    <cellStyle name="표준 11 8 3 2 2 2" xfId="36427"/>
    <cellStyle name="표준 11 8 3 2 3" xfId="27689"/>
    <cellStyle name="표준 11 8 3 3" xfId="13733"/>
    <cellStyle name="표준 11 8 3 3 2" xfId="34609"/>
    <cellStyle name="표준 11 8 3 4" xfId="25871"/>
    <cellStyle name="표준 11 8 4" xfId="5385"/>
    <cellStyle name="표준 11 8 4 2" xfId="14394"/>
    <cellStyle name="표준 11 8 4 2 2" xfId="35270"/>
    <cellStyle name="표준 11 8 4 3" xfId="26532"/>
    <cellStyle name="표준 11 8 5" xfId="7188"/>
    <cellStyle name="표준 11 8 5 2" xfId="16195"/>
    <cellStyle name="표준 11 8 5 2 2" xfId="37071"/>
    <cellStyle name="표준 11 8 5 3" xfId="28333"/>
    <cellStyle name="표준 11 8 6" xfId="7832"/>
    <cellStyle name="표준 11 8 6 2" xfId="16838"/>
    <cellStyle name="표준 11 8 6 2 2" xfId="37714"/>
    <cellStyle name="표준 11 8 6 3" xfId="28976"/>
    <cellStyle name="표준 11 8 7" xfId="8680"/>
    <cellStyle name="표준 11 8 7 2" xfId="17685"/>
    <cellStyle name="표준 11 8 7 2 2" xfId="38561"/>
    <cellStyle name="표준 11 8 7 3" xfId="29823"/>
    <cellStyle name="표준 11 8 8" xfId="9505"/>
    <cellStyle name="표준 11 8 8 2" xfId="18503"/>
    <cellStyle name="표준 11 8 8 2 2" xfId="39379"/>
    <cellStyle name="표준 11 8 8 3" xfId="30641"/>
    <cellStyle name="표준 11 8 9" xfId="10560"/>
    <cellStyle name="표준 11 8 9 2" xfId="19331"/>
    <cellStyle name="표준 11 8 9 2 2" xfId="40207"/>
    <cellStyle name="표준 11 8 9 3" xfId="31471"/>
    <cellStyle name="표준 11 9" xfId="3339"/>
    <cellStyle name="표준 11 9 10" xfId="12802"/>
    <cellStyle name="표준 11 9 10 2" xfId="33679"/>
    <cellStyle name="표준 11 9 11" xfId="24929"/>
    <cellStyle name="표준 11 9 2" xfId="4932"/>
    <cellStyle name="표준 11 9 2 2" xfId="6759"/>
    <cellStyle name="표준 11 9 2 2 2" xfId="15768"/>
    <cellStyle name="표준 11 9 2 2 2 2" xfId="36644"/>
    <cellStyle name="표준 11 9 2 2 3" xfId="27906"/>
    <cellStyle name="표준 11 9 2 3" xfId="13950"/>
    <cellStyle name="표준 11 9 2 3 2" xfId="34826"/>
    <cellStyle name="표준 11 9 2 4" xfId="26088"/>
    <cellStyle name="표준 11 9 3" xfId="5612"/>
    <cellStyle name="표준 11 9 3 2" xfId="14621"/>
    <cellStyle name="표준 11 9 3 2 2" xfId="35497"/>
    <cellStyle name="표준 11 9 3 3" xfId="26759"/>
    <cellStyle name="표준 11 9 4" xfId="7405"/>
    <cellStyle name="표준 11 9 4 2" xfId="16412"/>
    <cellStyle name="표준 11 9 4 2 2" xfId="37288"/>
    <cellStyle name="표준 11 9 4 3" xfId="28550"/>
    <cellStyle name="표준 11 9 5" xfId="8049"/>
    <cellStyle name="표준 11 9 5 2" xfId="17055"/>
    <cellStyle name="표준 11 9 5 2 2" xfId="37931"/>
    <cellStyle name="표준 11 9 5 3" xfId="29193"/>
    <cellStyle name="표준 11 9 6" xfId="8897"/>
    <cellStyle name="표준 11 9 6 2" xfId="17902"/>
    <cellStyle name="표준 11 9 6 2 2" xfId="38778"/>
    <cellStyle name="표준 11 9 6 3" xfId="30040"/>
    <cellStyle name="표준 11 9 7" xfId="9722"/>
    <cellStyle name="표준 11 9 7 2" xfId="18720"/>
    <cellStyle name="표준 11 9 7 2 2" xfId="39596"/>
    <cellStyle name="표준 11 9 7 3" xfId="30858"/>
    <cellStyle name="표준 11 9 8" xfId="10777"/>
    <cellStyle name="표준 11 9 8 2" xfId="19548"/>
    <cellStyle name="표준 11 9 8 2 2" xfId="40424"/>
    <cellStyle name="표준 11 9 8 3" xfId="31688"/>
    <cellStyle name="표준 11 9 9" xfId="11643"/>
    <cellStyle name="표준 11 9 9 2" xfId="20409"/>
    <cellStyle name="표준 11 9 9 2 2" xfId="41285"/>
    <cellStyle name="표준 11 9 9 3" xfId="32549"/>
    <cellStyle name="표준 12" xfId="2896"/>
    <cellStyle name="표준 12 10" xfId="4505"/>
    <cellStyle name="표준 12 10 2" xfId="6339"/>
    <cellStyle name="표준 12 10 2 2" xfId="15348"/>
    <cellStyle name="표준 12 10 2 2 2" xfId="36224"/>
    <cellStyle name="표준 12 10 2 3" xfId="27486"/>
    <cellStyle name="표준 12 10 3" xfId="11002"/>
    <cellStyle name="표준 12 10 3 2" xfId="19772"/>
    <cellStyle name="표준 12 10 3 2 2" xfId="40648"/>
    <cellStyle name="표준 12 10 3 3" xfId="31912"/>
    <cellStyle name="표준 12 10 4" xfId="11867"/>
    <cellStyle name="표준 12 10 4 2" xfId="20633"/>
    <cellStyle name="표준 12 10 4 2 2" xfId="41509"/>
    <cellStyle name="표준 12 10 4 3" xfId="32773"/>
    <cellStyle name="표준 12 10 5" xfId="13530"/>
    <cellStyle name="표준 12 10 5 2" xfId="34406"/>
    <cellStyle name="표준 12 10 6" xfId="25668"/>
    <cellStyle name="표준 12 11" xfId="3988"/>
    <cellStyle name="표준 12 12" xfId="5182"/>
    <cellStyle name="표준 12 12 2" xfId="14191"/>
    <cellStyle name="표준 12 12 2 2" xfId="35067"/>
    <cellStyle name="표준 12 12 3" xfId="26329"/>
    <cellStyle name="표준 12 13" xfId="6984"/>
    <cellStyle name="표준 12 13 2" xfId="15992"/>
    <cellStyle name="표준 12 13 2 2" xfId="36868"/>
    <cellStyle name="표준 12 13 3" xfId="28130"/>
    <cellStyle name="표준 12 14" xfId="7629"/>
    <cellStyle name="표준 12 14 2" xfId="16635"/>
    <cellStyle name="표준 12 14 2 2" xfId="37511"/>
    <cellStyle name="표준 12 14 3" xfId="28773"/>
    <cellStyle name="표준 12 15" xfId="8477"/>
    <cellStyle name="표준 12 15 2" xfId="17482"/>
    <cellStyle name="표준 12 15 2 2" xfId="38358"/>
    <cellStyle name="표준 12 15 3" xfId="29620"/>
    <cellStyle name="표준 12 16" xfId="9301"/>
    <cellStyle name="표준 12 16 2" xfId="18300"/>
    <cellStyle name="표준 12 16 2 2" xfId="39176"/>
    <cellStyle name="표준 12 16 3" xfId="30438"/>
    <cellStyle name="표준 12 17" xfId="10357"/>
    <cellStyle name="표준 12 17 2" xfId="19128"/>
    <cellStyle name="표준 12 17 2 2" xfId="40004"/>
    <cellStyle name="표준 12 17 3" xfId="31268"/>
    <cellStyle name="표준 12 18" xfId="11223"/>
    <cellStyle name="표준 12 18 2" xfId="19989"/>
    <cellStyle name="표준 12 18 2 2" xfId="40865"/>
    <cellStyle name="표준 12 18 3" xfId="32129"/>
    <cellStyle name="표준 12 19" xfId="12371"/>
    <cellStyle name="표준 12 19 2" xfId="33249"/>
    <cellStyle name="표준 12 2" xfId="2897"/>
    <cellStyle name="표준 12 2 10" xfId="10358"/>
    <cellStyle name="표준 12 2 10 2" xfId="19129"/>
    <cellStyle name="표준 12 2 10 2 2" xfId="40005"/>
    <cellStyle name="표준 12 2 10 3" xfId="31269"/>
    <cellStyle name="표준 12 2 11" xfId="11224"/>
    <cellStyle name="표준 12 2 11 2" xfId="19990"/>
    <cellStyle name="표준 12 2 11 2 2" xfId="40866"/>
    <cellStyle name="표준 12 2 11 3" xfId="32130"/>
    <cellStyle name="표준 12 2 12" xfId="12372"/>
    <cellStyle name="표준 12 2 12 2" xfId="33250"/>
    <cellStyle name="표준 12 2 13" xfId="24500"/>
    <cellStyle name="표준 12 2 2" xfId="3115"/>
    <cellStyle name="표준 12 2 2 10" xfId="11434"/>
    <cellStyle name="표준 12 2 2 10 2" xfId="20200"/>
    <cellStyle name="표준 12 2 2 10 2 2" xfId="41076"/>
    <cellStyle name="표준 12 2 2 10 3" xfId="32340"/>
    <cellStyle name="표준 12 2 2 11" xfId="12583"/>
    <cellStyle name="표준 12 2 2 11 2" xfId="33460"/>
    <cellStyle name="표준 12 2 2 12" xfId="24710"/>
    <cellStyle name="표준 12 2 2 2" xfId="3557"/>
    <cellStyle name="표준 12 2 2 2 2" xfId="5830"/>
    <cellStyle name="표준 12 2 2 2 2 2" xfId="14839"/>
    <cellStyle name="표준 12 2 2 2 2 2 2" xfId="35715"/>
    <cellStyle name="표준 12 2 2 2 2 3" xfId="26977"/>
    <cellStyle name="표준 12 2 2 2 3" xfId="13020"/>
    <cellStyle name="표준 12 2 2 2 3 2" xfId="33897"/>
    <cellStyle name="표준 12 2 2 2 4" xfId="25147"/>
    <cellStyle name="표준 12 2 2 3" xfId="4718"/>
    <cellStyle name="표준 12 2 2 3 2" xfId="6550"/>
    <cellStyle name="표준 12 2 2 3 2 2" xfId="15559"/>
    <cellStyle name="표준 12 2 2 3 2 2 2" xfId="36435"/>
    <cellStyle name="표준 12 2 2 3 2 3" xfId="27697"/>
    <cellStyle name="표준 12 2 2 3 3" xfId="13741"/>
    <cellStyle name="표준 12 2 2 3 3 2" xfId="34617"/>
    <cellStyle name="표준 12 2 2 3 4" xfId="25879"/>
    <cellStyle name="표준 12 2 2 4" xfId="5393"/>
    <cellStyle name="표준 12 2 2 4 2" xfId="14402"/>
    <cellStyle name="표준 12 2 2 4 2 2" xfId="35278"/>
    <cellStyle name="표준 12 2 2 4 3" xfId="26540"/>
    <cellStyle name="표준 12 2 2 5" xfId="7196"/>
    <cellStyle name="표준 12 2 2 5 2" xfId="16203"/>
    <cellStyle name="표준 12 2 2 5 2 2" xfId="37079"/>
    <cellStyle name="표준 12 2 2 5 3" xfId="28341"/>
    <cellStyle name="표준 12 2 2 6" xfId="7840"/>
    <cellStyle name="표준 12 2 2 6 2" xfId="16846"/>
    <cellStyle name="표준 12 2 2 6 2 2" xfId="37722"/>
    <cellStyle name="표준 12 2 2 6 3" xfId="28984"/>
    <cellStyle name="표준 12 2 2 7" xfId="8688"/>
    <cellStyle name="표준 12 2 2 7 2" xfId="17693"/>
    <cellStyle name="표준 12 2 2 7 2 2" xfId="38569"/>
    <cellStyle name="표준 12 2 2 7 3" xfId="29831"/>
    <cellStyle name="표준 12 2 2 8" xfId="9513"/>
    <cellStyle name="표준 12 2 2 8 2" xfId="18511"/>
    <cellStyle name="표준 12 2 2 8 2 2" xfId="39387"/>
    <cellStyle name="표준 12 2 2 8 3" xfId="30649"/>
    <cellStyle name="표준 12 2 2 9" xfId="10568"/>
    <cellStyle name="표준 12 2 2 9 2" xfId="19339"/>
    <cellStyle name="표준 12 2 2 9 2 2" xfId="40215"/>
    <cellStyle name="표준 12 2 2 9 3" xfId="31479"/>
    <cellStyle name="표준 12 2 3" xfId="3347"/>
    <cellStyle name="표준 12 2 3 10" xfId="12810"/>
    <cellStyle name="표준 12 2 3 10 2" xfId="33687"/>
    <cellStyle name="표준 12 2 3 11" xfId="24937"/>
    <cellStyle name="표준 12 2 3 2" xfId="4940"/>
    <cellStyle name="표준 12 2 3 2 2" xfId="6767"/>
    <cellStyle name="표준 12 2 3 2 2 2" xfId="15776"/>
    <cellStyle name="표준 12 2 3 2 2 2 2" xfId="36652"/>
    <cellStyle name="표준 12 2 3 2 2 3" xfId="27914"/>
    <cellStyle name="표준 12 2 3 2 3" xfId="13958"/>
    <cellStyle name="표준 12 2 3 2 3 2" xfId="34834"/>
    <cellStyle name="표준 12 2 3 2 4" xfId="26096"/>
    <cellStyle name="표준 12 2 3 3" xfId="5620"/>
    <cellStyle name="표준 12 2 3 3 2" xfId="14629"/>
    <cellStyle name="표준 12 2 3 3 2 2" xfId="35505"/>
    <cellStyle name="표준 12 2 3 3 3" xfId="26767"/>
    <cellStyle name="표준 12 2 3 4" xfId="7413"/>
    <cellStyle name="표준 12 2 3 4 2" xfId="16420"/>
    <cellStyle name="표준 12 2 3 4 2 2" xfId="37296"/>
    <cellStyle name="표준 12 2 3 4 3" xfId="28558"/>
    <cellStyle name="표준 12 2 3 5" xfId="8057"/>
    <cellStyle name="표준 12 2 3 5 2" xfId="17063"/>
    <cellStyle name="표준 12 2 3 5 2 2" xfId="37939"/>
    <cellStyle name="표준 12 2 3 5 3" xfId="29201"/>
    <cellStyle name="표준 12 2 3 6" xfId="8905"/>
    <cellStyle name="표준 12 2 3 6 2" xfId="17910"/>
    <cellStyle name="표준 12 2 3 6 2 2" xfId="38786"/>
    <cellStyle name="표준 12 2 3 6 3" xfId="30048"/>
    <cellStyle name="표준 12 2 3 7" xfId="9730"/>
    <cellStyle name="표준 12 2 3 7 2" xfId="18728"/>
    <cellStyle name="표준 12 2 3 7 2 2" xfId="39604"/>
    <cellStyle name="표준 12 2 3 7 3" xfId="30866"/>
    <cellStyle name="표준 12 2 3 8" xfId="10785"/>
    <cellStyle name="표준 12 2 3 8 2" xfId="19556"/>
    <cellStyle name="표준 12 2 3 8 2 2" xfId="40432"/>
    <cellStyle name="표준 12 2 3 8 3" xfId="31696"/>
    <cellStyle name="표준 12 2 3 9" xfId="11651"/>
    <cellStyle name="표준 12 2 3 9 2" xfId="20417"/>
    <cellStyle name="표준 12 2 3 9 2 2" xfId="41293"/>
    <cellStyle name="표준 12 2 3 9 3" xfId="32557"/>
    <cellStyle name="표준 12 2 4" xfId="4506"/>
    <cellStyle name="표준 12 2 4 2" xfId="6340"/>
    <cellStyle name="표준 12 2 4 2 2" xfId="15349"/>
    <cellStyle name="표준 12 2 4 2 2 2" xfId="36225"/>
    <cellStyle name="표준 12 2 4 2 3" xfId="27487"/>
    <cellStyle name="표준 12 2 4 3" xfId="11003"/>
    <cellStyle name="표준 12 2 4 3 2" xfId="19773"/>
    <cellStyle name="표준 12 2 4 3 2 2" xfId="40649"/>
    <cellStyle name="표준 12 2 4 3 3" xfId="31913"/>
    <cellStyle name="표준 12 2 4 4" xfId="11868"/>
    <cellStyle name="표준 12 2 4 4 2" xfId="20634"/>
    <cellStyle name="표준 12 2 4 4 2 2" xfId="41510"/>
    <cellStyle name="표준 12 2 4 4 3" xfId="32774"/>
    <cellStyle name="표준 12 2 4 5" xfId="13531"/>
    <cellStyle name="표준 12 2 4 5 2" xfId="34407"/>
    <cellStyle name="표준 12 2 4 6" xfId="25669"/>
    <cellStyle name="표준 12 2 5" xfId="5183"/>
    <cellStyle name="표준 12 2 5 2" xfId="14192"/>
    <cellStyle name="표준 12 2 5 2 2" xfId="35068"/>
    <cellStyle name="표준 12 2 5 3" xfId="26330"/>
    <cellStyle name="표준 12 2 6" xfId="6985"/>
    <cellStyle name="표준 12 2 6 2" xfId="15993"/>
    <cellStyle name="표준 12 2 6 2 2" xfId="36869"/>
    <cellStyle name="표준 12 2 6 3" xfId="28131"/>
    <cellStyle name="표준 12 2 7" xfId="7630"/>
    <cellStyle name="표준 12 2 7 2" xfId="16636"/>
    <cellStyle name="표준 12 2 7 2 2" xfId="37512"/>
    <cellStyle name="표준 12 2 7 3" xfId="28774"/>
    <cellStyle name="표준 12 2 8" xfId="8478"/>
    <cellStyle name="표준 12 2 8 2" xfId="17483"/>
    <cellStyle name="표준 12 2 8 2 2" xfId="38359"/>
    <cellStyle name="표준 12 2 8 3" xfId="29621"/>
    <cellStyle name="표준 12 2 9" xfId="9302"/>
    <cellStyle name="표준 12 2 9 2" xfId="18301"/>
    <cellStyle name="표준 12 2 9 2 2" xfId="39177"/>
    <cellStyle name="표준 12 2 9 3" xfId="30439"/>
    <cellStyle name="표준 12 20" xfId="24499"/>
    <cellStyle name="표준 12 3" xfId="2898"/>
    <cellStyle name="표준 12 3 10" xfId="10359"/>
    <cellStyle name="표준 12 3 10 2" xfId="19130"/>
    <cellStyle name="표준 12 3 10 2 2" xfId="40006"/>
    <cellStyle name="표준 12 3 10 3" xfId="31270"/>
    <cellStyle name="표준 12 3 11" xfId="11225"/>
    <cellStyle name="표준 12 3 11 2" xfId="19991"/>
    <cellStyle name="표준 12 3 11 2 2" xfId="40867"/>
    <cellStyle name="표준 12 3 11 3" xfId="32131"/>
    <cellStyle name="표준 12 3 12" xfId="12373"/>
    <cellStyle name="표준 12 3 12 2" xfId="33251"/>
    <cellStyle name="표준 12 3 13" xfId="24501"/>
    <cellStyle name="표준 12 3 2" xfId="3116"/>
    <cellStyle name="표준 12 3 2 10" xfId="11435"/>
    <cellStyle name="표준 12 3 2 10 2" xfId="20201"/>
    <cellStyle name="표준 12 3 2 10 2 2" xfId="41077"/>
    <cellStyle name="표준 12 3 2 10 3" xfId="32341"/>
    <cellStyle name="표준 12 3 2 11" xfId="12584"/>
    <cellStyle name="표준 12 3 2 11 2" xfId="33461"/>
    <cellStyle name="표준 12 3 2 12" xfId="24711"/>
    <cellStyle name="표준 12 3 2 2" xfId="3558"/>
    <cellStyle name="표준 12 3 2 2 2" xfId="5831"/>
    <cellStyle name="표준 12 3 2 2 2 2" xfId="14840"/>
    <cellStyle name="표준 12 3 2 2 2 2 2" xfId="35716"/>
    <cellStyle name="표준 12 3 2 2 2 3" xfId="26978"/>
    <cellStyle name="표준 12 3 2 2 3" xfId="13021"/>
    <cellStyle name="표준 12 3 2 2 3 2" xfId="33898"/>
    <cellStyle name="표준 12 3 2 2 4" xfId="25148"/>
    <cellStyle name="표준 12 3 2 3" xfId="4719"/>
    <cellStyle name="표준 12 3 2 3 2" xfId="6551"/>
    <cellStyle name="표준 12 3 2 3 2 2" xfId="15560"/>
    <cellStyle name="표준 12 3 2 3 2 2 2" xfId="36436"/>
    <cellStyle name="표준 12 3 2 3 2 3" xfId="27698"/>
    <cellStyle name="표준 12 3 2 3 3" xfId="13742"/>
    <cellStyle name="표준 12 3 2 3 3 2" xfId="34618"/>
    <cellStyle name="표준 12 3 2 3 4" xfId="25880"/>
    <cellStyle name="표준 12 3 2 4" xfId="5394"/>
    <cellStyle name="표준 12 3 2 4 2" xfId="14403"/>
    <cellStyle name="표준 12 3 2 4 2 2" xfId="35279"/>
    <cellStyle name="표준 12 3 2 4 3" xfId="26541"/>
    <cellStyle name="표준 12 3 2 5" xfId="7197"/>
    <cellStyle name="표준 12 3 2 5 2" xfId="16204"/>
    <cellStyle name="표준 12 3 2 5 2 2" xfId="37080"/>
    <cellStyle name="표준 12 3 2 5 3" xfId="28342"/>
    <cellStyle name="표준 12 3 2 6" xfId="7841"/>
    <cellStyle name="표준 12 3 2 6 2" xfId="16847"/>
    <cellStyle name="표준 12 3 2 6 2 2" xfId="37723"/>
    <cellStyle name="표준 12 3 2 6 3" xfId="28985"/>
    <cellStyle name="표준 12 3 2 7" xfId="8689"/>
    <cellStyle name="표준 12 3 2 7 2" xfId="17694"/>
    <cellStyle name="표준 12 3 2 7 2 2" xfId="38570"/>
    <cellStyle name="표준 12 3 2 7 3" xfId="29832"/>
    <cellStyle name="표준 12 3 2 8" xfId="9514"/>
    <cellStyle name="표준 12 3 2 8 2" xfId="18512"/>
    <cellStyle name="표준 12 3 2 8 2 2" xfId="39388"/>
    <cellStyle name="표준 12 3 2 8 3" xfId="30650"/>
    <cellStyle name="표준 12 3 2 9" xfId="10569"/>
    <cellStyle name="표준 12 3 2 9 2" xfId="19340"/>
    <cellStyle name="표준 12 3 2 9 2 2" xfId="40216"/>
    <cellStyle name="표준 12 3 2 9 3" xfId="31480"/>
    <cellStyle name="표준 12 3 3" xfId="3348"/>
    <cellStyle name="표준 12 3 3 10" xfId="12811"/>
    <cellStyle name="표준 12 3 3 10 2" xfId="33688"/>
    <cellStyle name="표준 12 3 3 11" xfId="24938"/>
    <cellStyle name="표준 12 3 3 2" xfId="4941"/>
    <cellStyle name="표준 12 3 3 2 2" xfId="6768"/>
    <cellStyle name="표준 12 3 3 2 2 2" xfId="15777"/>
    <cellStyle name="표준 12 3 3 2 2 2 2" xfId="36653"/>
    <cellStyle name="표준 12 3 3 2 2 3" xfId="27915"/>
    <cellStyle name="표준 12 3 3 2 3" xfId="13959"/>
    <cellStyle name="표준 12 3 3 2 3 2" xfId="34835"/>
    <cellStyle name="표준 12 3 3 2 4" xfId="26097"/>
    <cellStyle name="표준 12 3 3 3" xfId="5621"/>
    <cellStyle name="표준 12 3 3 3 2" xfId="14630"/>
    <cellStyle name="표준 12 3 3 3 2 2" xfId="35506"/>
    <cellStyle name="표준 12 3 3 3 3" xfId="26768"/>
    <cellStyle name="표준 12 3 3 4" xfId="7414"/>
    <cellStyle name="표준 12 3 3 4 2" xfId="16421"/>
    <cellStyle name="표준 12 3 3 4 2 2" xfId="37297"/>
    <cellStyle name="표준 12 3 3 4 3" xfId="28559"/>
    <cellStyle name="표준 12 3 3 5" xfId="8058"/>
    <cellStyle name="표준 12 3 3 5 2" xfId="17064"/>
    <cellStyle name="표준 12 3 3 5 2 2" xfId="37940"/>
    <cellStyle name="표준 12 3 3 5 3" xfId="29202"/>
    <cellStyle name="표준 12 3 3 6" xfId="8906"/>
    <cellStyle name="표준 12 3 3 6 2" xfId="17911"/>
    <cellStyle name="표준 12 3 3 6 2 2" xfId="38787"/>
    <cellStyle name="표준 12 3 3 6 3" xfId="30049"/>
    <cellStyle name="표준 12 3 3 7" xfId="9731"/>
    <cellStyle name="표준 12 3 3 7 2" xfId="18729"/>
    <cellStyle name="표준 12 3 3 7 2 2" xfId="39605"/>
    <cellStyle name="표준 12 3 3 7 3" xfId="30867"/>
    <cellStyle name="표준 12 3 3 8" xfId="10786"/>
    <cellStyle name="표준 12 3 3 8 2" xfId="19557"/>
    <cellStyle name="표준 12 3 3 8 2 2" xfId="40433"/>
    <cellStyle name="표준 12 3 3 8 3" xfId="31697"/>
    <cellStyle name="표준 12 3 3 9" xfId="11652"/>
    <cellStyle name="표준 12 3 3 9 2" xfId="20418"/>
    <cellStyle name="표준 12 3 3 9 2 2" xfId="41294"/>
    <cellStyle name="표준 12 3 3 9 3" xfId="32558"/>
    <cellStyle name="표준 12 3 4" xfId="4507"/>
    <cellStyle name="표준 12 3 4 2" xfId="6341"/>
    <cellStyle name="표준 12 3 4 2 2" xfId="15350"/>
    <cellStyle name="표준 12 3 4 2 2 2" xfId="36226"/>
    <cellStyle name="표준 12 3 4 2 3" xfId="27488"/>
    <cellStyle name="표준 12 3 4 3" xfId="11004"/>
    <cellStyle name="표준 12 3 4 3 2" xfId="19774"/>
    <cellStyle name="표준 12 3 4 3 2 2" xfId="40650"/>
    <cellStyle name="표준 12 3 4 3 3" xfId="31914"/>
    <cellStyle name="표준 12 3 4 4" xfId="11869"/>
    <cellStyle name="표준 12 3 4 4 2" xfId="20635"/>
    <cellStyle name="표준 12 3 4 4 2 2" xfId="41511"/>
    <cellStyle name="표준 12 3 4 4 3" xfId="32775"/>
    <cellStyle name="표준 12 3 4 5" xfId="13532"/>
    <cellStyle name="표준 12 3 4 5 2" xfId="34408"/>
    <cellStyle name="표준 12 3 4 6" xfId="25670"/>
    <cellStyle name="표준 12 3 5" xfId="5184"/>
    <cellStyle name="표준 12 3 5 2" xfId="14193"/>
    <cellStyle name="표준 12 3 5 2 2" xfId="35069"/>
    <cellStyle name="표준 12 3 5 3" xfId="26331"/>
    <cellStyle name="표준 12 3 6" xfId="6986"/>
    <cellStyle name="표준 12 3 6 2" xfId="15994"/>
    <cellStyle name="표준 12 3 6 2 2" xfId="36870"/>
    <cellStyle name="표준 12 3 6 3" xfId="28132"/>
    <cellStyle name="표준 12 3 7" xfId="7631"/>
    <cellStyle name="표준 12 3 7 2" xfId="16637"/>
    <cellStyle name="표준 12 3 7 2 2" xfId="37513"/>
    <cellStyle name="표준 12 3 7 3" xfId="28775"/>
    <cellStyle name="표준 12 3 8" xfId="8479"/>
    <cellStyle name="표준 12 3 8 2" xfId="17484"/>
    <cellStyle name="표준 12 3 8 2 2" xfId="38360"/>
    <cellStyle name="표준 12 3 8 3" xfId="29622"/>
    <cellStyle name="표준 12 3 9" xfId="9303"/>
    <cellStyle name="표준 12 3 9 2" xfId="18302"/>
    <cellStyle name="표준 12 3 9 2 2" xfId="39178"/>
    <cellStyle name="표준 12 3 9 3" xfId="30440"/>
    <cellStyle name="표준 12 4" xfId="2899"/>
    <cellStyle name="표준 12 4 10" xfId="10360"/>
    <cellStyle name="표준 12 4 10 2" xfId="19131"/>
    <cellStyle name="표준 12 4 10 2 2" xfId="40007"/>
    <cellStyle name="표준 12 4 10 3" xfId="31271"/>
    <cellStyle name="표준 12 4 11" xfId="11226"/>
    <cellStyle name="표준 12 4 11 2" xfId="19992"/>
    <cellStyle name="표준 12 4 11 2 2" xfId="40868"/>
    <cellStyle name="표준 12 4 11 3" xfId="32132"/>
    <cellStyle name="표준 12 4 12" xfId="12374"/>
    <cellStyle name="표준 12 4 12 2" xfId="33252"/>
    <cellStyle name="표준 12 4 13" xfId="24502"/>
    <cellStyle name="표준 12 4 2" xfId="3117"/>
    <cellStyle name="표준 12 4 2 10" xfId="11436"/>
    <cellStyle name="표준 12 4 2 10 2" xfId="20202"/>
    <cellStyle name="표준 12 4 2 10 2 2" xfId="41078"/>
    <cellStyle name="표준 12 4 2 10 3" xfId="32342"/>
    <cellStyle name="표준 12 4 2 11" xfId="12585"/>
    <cellStyle name="표준 12 4 2 11 2" xfId="33462"/>
    <cellStyle name="표준 12 4 2 12" xfId="24712"/>
    <cellStyle name="표준 12 4 2 2" xfId="3559"/>
    <cellStyle name="표준 12 4 2 2 2" xfId="5832"/>
    <cellStyle name="표준 12 4 2 2 2 2" xfId="14841"/>
    <cellStyle name="표준 12 4 2 2 2 2 2" xfId="35717"/>
    <cellStyle name="표준 12 4 2 2 2 3" xfId="26979"/>
    <cellStyle name="표준 12 4 2 2 3" xfId="13022"/>
    <cellStyle name="표준 12 4 2 2 3 2" xfId="33899"/>
    <cellStyle name="표준 12 4 2 2 4" xfId="25149"/>
    <cellStyle name="표준 12 4 2 3" xfId="4720"/>
    <cellStyle name="표준 12 4 2 3 2" xfId="6552"/>
    <cellStyle name="표준 12 4 2 3 2 2" xfId="15561"/>
    <cellStyle name="표준 12 4 2 3 2 2 2" xfId="36437"/>
    <cellStyle name="표준 12 4 2 3 2 3" xfId="27699"/>
    <cellStyle name="표준 12 4 2 3 3" xfId="13743"/>
    <cellStyle name="표준 12 4 2 3 3 2" xfId="34619"/>
    <cellStyle name="표준 12 4 2 3 4" xfId="25881"/>
    <cellStyle name="표준 12 4 2 4" xfId="5395"/>
    <cellStyle name="표준 12 4 2 4 2" xfId="14404"/>
    <cellStyle name="표준 12 4 2 4 2 2" xfId="35280"/>
    <cellStyle name="표준 12 4 2 4 3" xfId="26542"/>
    <cellStyle name="표준 12 4 2 5" xfId="7198"/>
    <cellStyle name="표준 12 4 2 5 2" xfId="16205"/>
    <cellStyle name="표준 12 4 2 5 2 2" xfId="37081"/>
    <cellStyle name="표준 12 4 2 5 3" xfId="28343"/>
    <cellStyle name="표준 12 4 2 6" xfId="7842"/>
    <cellStyle name="표준 12 4 2 6 2" xfId="16848"/>
    <cellStyle name="표준 12 4 2 6 2 2" xfId="37724"/>
    <cellStyle name="표준 12 4 2 6 3" xfId="28986"/>
    <cellStyle name="표준 12 4 2 7" xfId="8690"/>
    <cellStyle name="표준 12 4 2 7 2" xfId="17695"/>
    <cellStyle name="표준 12 4 2 7 2 2" xfId="38571"/>
    <cellStyle name="표준 12 4 2 7 3" xfId="29833"/>
    <cellStyle name="표준 12 4 2 8" xfId="9515"/>
    <cellStyle name="표준 12 4 2 8 2" xfId="18513"/>
    <cellStyle name="표준 12 4 2 8 2 2" xfId="39389"/>
    <cellStyle name="표준 12 4 2 8 3" xfId="30651"/>
    <cellStyle name="표준 12 4 2 9" xfId="10570"/>
    <cellStyle name="표준 12 4 2 9 2" xfId="19341"/>
    <cellStyle name="표준 12 4 2 9 2 2" xfId="40217"/>
    <cellStyle name="표준 12 4 2 9 3" xfId="31481"/>
    <cellStyle name="표준 12 4 3" xfId="3349"/>
    <cellStyle name="표준 12 4 3 10" xfId="12812"/>
    <cellStyle name="표준 12 4 3 10 2" xfId="33689"/>
    <cellStyle name="표준 12 4 3 11" xfId="24939"/>
    <cellStyle name="표준 12 4 3 2" xfId="4942"/>
    <cellStyle name="표준 12 4 3 2 2" xfId="6769"/>
    <cellStyle name="표준 12 4 3 2 2 2" xfId="15778"/>
    <cellStyle name="표준 12 4 3 2 2 2 2" xfId="36654"/>
    <cellStyle name="표준 12 4 3 2 2 3" xfId="27916"/>
    <cellStyle name="표준 12 4 3 2 3" xfId="13960"/>
    <cellStyle name="표준 12 4 3 2 3 2" xfId="34836"/>
    <cellStyle name="표준 12 4 3 2 4" xfId="26098"/>
    <cellStyle name="표준 12 4 3 3" xfId="5622"/>
    <cellStyle name="표준 12 4 3 3 2" xfId="14631"/>
    <cellStyle name="표준 12 4 3 3 2 2" xfId="35507"/>
    <cellStyle name="표준 12 4 3 3 3" xfId="26769"/>
    <cellStyle name="표준 12 4 3 4" xfId="7415"/>
    <cellStyle name="표준 12 4 3 4 2" xfId="16422"/>
    <cellStyle name="표준 12 4 3 4 2 2" xfId="37298"/>
    <cellStyle name="표준 12 4 3 4 3" xfId="28560"/>
    <cellStyle name="표준 12 4 3 5" xfId="8059"/>
    <cellStyle name="표준 12 4 3 5 2" xfId="17065"/>
    <cellStyle name="표준 12 4 3 5 2 2" xfId="37941"/>
    <cellStyle name="표준 12 4 3 5 3" xfId="29203"/>
    <cellStyle name="표준 12 4 3 6" xfId="8907"/>
    <cellStyle name="표준 12 4 3 6 2" xfId="17912"/>
    <cellStyle name="표준 12 4 3 6 2 2" xfId="38788"/>
    <cellStyle name="표준 12 4 3 6 3" xfId="30050"/>
    <cellStyle name="표준 12 4 3 7" xfId="9732"/>
    <cellStyle name="표준 12 4 3 7 2" xfId="18730"/>
    <cellStyle name="표준 12 4 3 7 2 2" xfId="39606"/>
    <cellStyle name="표준 12 4 3 7 3" xfId="30868"/>
    <cellStyle name="표준 12 4 3 8" xfId="10787"/>
    <cellStyle name="표준 12 4 3 8 2" xfId="19558"/>
    <cellStyle name="표준 12 4 3 8 2 2" xfId="40434"/>
    <cellStyle name="표준 12 4 3 8 3" xfId="31698"/>
    <cellStyle name="표준 12 4 3 9" xfId="11653"/>
    <cellStyle name="표준 12 4 3 9 2" xfId="20419"/>
    <cellStyle name="표준 12 4 3 9 2 2" xfId="41295"/>
    <cellStyle name="표준 12 4 3 9 3" xfId="32559"/>
    <cellStyle name="표준 12 4 4" xfId="4508"/>
    <cellStyle name="표준 12 4 4 2" xfId="6342"/>
    <cellStyle name="표준 12 4 4 2 2" xfId="15351"/>
    <cellStyle name="표준 12 4 4 2 2 2" xfId="36227"/>
    <cellStyle name="표준 12 4 4 2 3" xfId="27489"/>
    <cellStyle name="표준 12 4 4 3" xfId="11005"/>
    <cellStyle name="표준 12 4 4 3 2" xfId="19775"/>
    <cellStyle name="표준 12 4 4 3 2 2" xfId="40651"/>
    <cellStyle name="표준 12 4 4 3 3" xfId="31915"/>
    <cellStyle name="표준 12 4 4 4" xfId="11870"/>
    <cellStyle name="표준 12 4 4 4 2" xfId="20636"/>
    <cellStyle name="표준 12 4 4 4 2 2" xfId="41512"/>
    <cellStyle name="표준 12 4 4 4 3" xfId="32776"/>
    <cellStyle name="표준 12 4 4 5" xfId="13533"/>
    <cellStyle name="표준 12 4 4 5 2" xfId="34409"/>
    <cellStyle name="표준 12 4 4 6" xfId="25671"/>
    <cellStyle name="표준 12 4 5" xfId="5185"/>
    <cellStyle name="표준 12 4 5 2" xfId="14194"/>
    <cellStyle name="표준 12 4 5 2 2" xfId="35070"/>
    <cellStyle name="표준 12 4 5 3" xfId="26332"/>
    <cellStyle name="표준 12 4 6" xfId="6987"/>
    <cellStyle name="표준 12 4 6 2" xfId="15995"/>
    <cellStyle name="표준 12 4 6 2 2" xfId="36871"/>
    <cellStyle name="표준 12 4 6 3" xfId="28133"/>
    <cellStyle name="표준 12 4 7" xfId="7632"/>
    <cellStyle name="표준 12 4 7 2" xfId="16638"/>
    <cellStyle name="표준 12 4 7 2 2" xfId="37514"/>
    <cellStyle name="표준 12 4 7 3" xfId="28776"/>
    <cellStyle name="표준 12 4 8" xfId="8480"/>
    <cellStyle name="표준 12 4 8 2" xfId="17485"/>
    <cellStyle name="표준 12 4 8 2 2" xfId="38361"/>
    <cellStyle name="표준 12 4 8 3" xfId="29623"/>
    <cellStyle name="표준 12 4 9" xfId="9304"/>
    <cellStyle name="표준 12 4 9 2" xfId="18303"/>
    <cellStyle name="표준 12 4 9 2 2" xfId="39179"/>
    <cellStyle name="표준 12 4 9 3" xfId="30441"/>
    <cellStyle name="표준 12 5" xfId="2900"/>
    <cellStyle name="표준 12 5 10" xfId="10361"/>
    <cellStyle name="표준 12 5 10 2" xfId="19132"/>
    <cellStyle name="표준 12 5 10 2 2" xfId="40008"/>
    <cellStyle name="표준 12 5 10 3" xfId="31272"/>
    <cellStyle name="표준 12 5 11" xfId="11227"/>
    <cellStyle name="표준 12 5 11 2" xfId="19993"/>
    <cellStyle name="표준 12 5 11 2 2" xfId="40869"/>
    <cellStyle name="표준 12 5 11 3" xfId="32133"/>
    <cellStyle name="표준 12 5 12" xfId="12375"/>
    <cellStyle name="표준 12 5 12 2" xfId="33253"/>
    <cellStyle name="표준 12 5 13" xfId="24503"/>
    <cellStyle name="표준 12 5 2" xfId="3118"/>
    <cellStyle name="표준 12 5 2 10" xfId="11437"/>
    <cellStyle name="표준 12 5 2 10 2" xfId="20203"/>
    <cellStyle name="표준 12 5 2 10 2 2" xfId="41079"/>
    <cellStyle name="표준 12 5 2 10 3" xfId="32343"/>
    <cellStyle name="표준 12 5 2 11" xfId="12586"/>
    <cellStyle name="표준 12 5 2 11 2" xfId="33463"/>
    <cellStyle name="표준 12 5 2 12" xfId="24713"/>
    <cellStyle name="표준 12 5 2 2" xfId="3560"/>
    <cellStyle name="표준 12 5 2 2 2" xfId="5833"/>
    <cellStyle name="표준 12 5 2 2 2 2" xfId="14842"/>
    <cellStyle name="표준 12 5 2 2 2 2 2" xfId="35718"/>
    <cellStyle name="표준 12 5 2 2 2 3" xfId="26980"/>
    <cellStyle name="표준 12 5 2 2 3" xfId="13023"/>
    <cellStyle name="표준 12 5 2 2 3 2" xfId="33900"/>
    <cellStyle name="표준 12 5 2 2 4" xfId="25150"/>
    <cellStyle name="표준 12 5 2 3" xfId="4721"/>
    <cellStyle name="표준 12 5 2 3 2" xfId="6553"/>
    <cellStyle name="표준 12 5 2 3 2 2" xfId="15562"/>
    <cellStyle name="표준 12 5 2 3 2 2 2" xfId="36438"/>
    <cellStyle name="표준 12 5 2 3 2 3" xfId="27700"/>
    <cellStyle name="표준 12 5 2 3 3" xfId="13744"/>
    <cellStyle name="표준 12 5 2 3 3 2" xfId="34620"/>
    <cellStyle name="표준 12 5 2 3 4" xfId="25882"/>
    <cellStyle name="표준 12 5 2 4" xfId="5396"/>
    <cellStyle name="표준 12 5 2 4 2" xfId="14405"/>
    <cellStyle name="표준 12 5 2 4 2 2" xfId="35281"/>
    <cellStyle name="표준 12 5 2 4 3" xfId="26543"/>
    <cellStyle name="표준 12 5 2 5" xfId="7199"/>
    <cellStyle name="표준 12 5 2 5 2" xfId="16206"/>
    <cellStyle name="표준 12 5 2 5 2 2" xfId="37082"/>
    <cellStyle name="표준 12 5 2 5 3" xfId="28344"/>
    <cellStyle name="표준 12 5 2 6" xfId="7843"/>
    <cellStyle name="표준 12 5 2 6 2" xfId="16849"/>
    <cellStyle name="표준 12 5 2 6 2 2" xfId="37725"/>
    <cellStyle name="표준 12 5 2 6 3" xfId="28987"/>
    <cellStyle name="표준 12 5 2 7" xfId="8691"/>
    <cellStyle name="표준 12 5 2 7 2" xfId="17696"/>
    <cellStyle name="표준 12 5 2 7 2 2" xfId="38572"/>
    <cellStyle name="표준 12 5 2 7 3" xfId="29834"/>
    <cellStyle name="표준 12 5 2 8" xfId="9516"/>
    <cellStyle name="표준 12 5 2 8 2" xfId="18514"/>
    <cellStyle name="표준 12 5 2 8 2 2" xfId="39390"/>
    <cellStyle name="표준 12 5 2 8 3" xfId="30652"/>
    <cellStyle name="표준 12 5 2 9" xfId="10571"/>
    <cellStyle name="표준 12 5 2 9 2" xfId="19342"/>
    <cellStyle name="표준 12 5 2 9 2 2" xfId="40218"/>
    <cellStyle name="표준 12 5 2 9 3" xfId="31482"/>
    <cellStyle name="표준 12 5 3" xfId="3350"/>
    <cellStyle name="표준 12 5 3 10" xfId="12813"/>
    <cellStyle name="표준 12 5 3 10 2" xfId="33690"/>
    <cellStyle name="표준 12 5 3 11" xfId="24940"/>
    <cellStyle name="표준 12 5 3 2" xfId="4943"/>
    <cellStyle name="표준 12 5 3 2 2" xfId="6770"/>
    <cellStyle name="표준 12 5 3 2 2 2" xfId="15779"/>
    <cellStyle name="표준 12 5 3 2 2 2 2" xfId="36655"/>
    <cellStyle name="표준 12 5 3 2 2 3" xfId="27917"/>
    <cellStyle name="표준 12 5 3 2 3" xfId="13961"/>
    <cellStyle name="표준 12 5 3 2 3 2" xfId="34837"/>
    <cellStyle name="표준 12 5 3 2 4" xfId="26099"/>
    <cellStyle name="표준 12 5 3 3" xfId="5623"/>
    <cellStyle name="표준 12 5 3 3 2" xfId="14632"/>
    <cellStyle name="표준 12 5 3 3 2 2" xfId="35508"/>
    <cellStyle name="표준 12 5 3 3 3" xfId="26770"/>
    <cellStyle name="표준 12 5 3 4" xfId="7416"/>
    <cellStyle name="표준 12 5 3 4 2" xfId="16423"/>
    <cellStyle name="표준 12 5 3 4 2 2" xfId="37299"/>
    <cellStyle name="표준 12 5 3 4 3" xfId="28561"/>
    <cellStyle name="표준 12 5 3 5" xfId="8060"/>
    <cellStyle name="표준 12 5 3 5 2" xfId="17066"/>
    <cellStyle name="표준 12 5 3 5 2 2" xfId="37942"/>
    <cellStyle name="표준 12 5 3 5 3" xfId="29204"/>
    <cellStyle name="표준 12 5 3 6" xfId="8908"/>
    <cellStyle name="표준 12 5 3 6 2" xfId="17913"/>
    <cellStyle name="표준 12 5 3 6 2 2" xfId="38789"/>
    <cellStyle name="표준 12 5 3 6 3" xfId="30051"/>
    <cellStyle name="표준 12 5 3 7" xfId="9733"/>
    <cellStyle name="표준 12 5 3 7 2" xfId="18731"/>
    <cellStyle name="표준 12 5 3 7 2 2" xfId="39607"/>
    <cellStyle name="표준 12 5 3 7 3" xfId="30869"/>
    <cellStyle name="표준 12 5 3 8" xfId="10788"/>
    <cellStyle name="표준 12 5 3 8 2" xfId="19559"/>
    <cellStyle name="표준 12 5 3 8 2 2" xfId="40435"/>
    <cellStyle name="표준 12 5 3 8 3" xfId="31699"/>
    <cellStyle name="표준 12 5 3 9" xfId="11654"/>
    <cellStyle name="표준 12 5 3 9 2" xfId="20420"/>
    <cellStyle name="표준 12 5 3 9 2 2" xfId="41296"/>
    <cellStyle name="표준 12 5 3 9 3" xfId="32560"/>
    <cellStyle name="표준 12 5 4" xfId="4509"/>
    <cellStyle name="표준 12 5 4 2" xfId="6343"/>
    <cellStyle name="표준 12 5 4 2 2" xfId="15352"/>
    <cellStyle name="표준 12 5 4 2 2 2" xfId="36228"/>
    <cellStyle name="표준 12 5 4 2 3" xfId="27490"/>
    <cellStyle name="표준 12 5 4 3" xfId="11006"/>
    <cellStyle name="표준 12 5 4 3 2" xfId="19776"/>
    <cellStyle name="표준 12 5 4 3 2 2" xfId="40652"/>
    <cellStyle name="표준 12 5 4 3 3" xfId="31916"/>
    <cellStyle name="표준 12 5 4 4" xfId="11871"/>
    <cellStyle name="표준 12 5 4 4 2" xfId="20637"/>
    <cellStyle name="표준 12 5 4 4 2 2" xfId="41513"/>
    <cellStyle name="표준 12 5 4 4 3" xfId="32777"/>
    <cellStyle name="표준 12 5 4 5" xfId="13534"/>
    <cellStyle name="표준 12 5 4 5 2" xfId="34410"/>
    <cellStyle name="표준 12 5 4 6" xfId="25672"/>
    <cellStyle name="표준 12 5 5" xfId="5186"/>
    <cellStyle name="표준 12 5 5 2" xfId="14195"/>
    <cellStyle name="표준 12 5 5 2 2" xfId="35071"/>
    <cellStyle name="표준 12 5 5 3" xfId="26333"/>
    <cellStyle name="표준 12 5 6" xfId="6988"/>
    <cellStyle name="표준 12 5 6 2" xfId="15996"/>
    <cellStyle name="표준 12 5 6 2 2" xfId="36872"/>
    <cellStyle name="표준 12 5 6 3" xfId="28134"/>
    <cellStyle name="표준 12 5 7" xfId="7633"/>
    <cellStyle name="표준 12 5 7 2" xfId="16639"/>
    <cellStyle name="표준 12 5 7 2 2" xfId="37515"/>
    <cellStyle name="표준 12 5 7 3" xfId="28777"/>
    <cellStyle name="표준 12 5 8" xfId="8481"/>
    <cellStyle name="표준 12 5 8 2" xfId="17486"/>
    <cellStyle name="표준 12 5 8 2 2" xfId="38362"/>
    <cellStyle name="표준 12 5 8 3" xfId="29624"/>
    <cellStyle name="표준 12 5 9" xfId="9305"/>
    <cellStyle name="표준 12 5 9 2" xfId="18304"/>
    <cellStyle name="표준 12 5 9 2 2" xfId="39180"/>
    <cellStyle name="표준 12 5 9 3" xfId="30442"/>
    <cellStyle name="표준 12 6" xfId="2901"/>
    <cellStyle name="표준 12 6 10" xfId="10362"/>
    <cellStyle name="표준 12 6 10 2" xfId="19133"/>
    <cellStyle name="표준 12 6 10 2 2" xfId="40009"/>
    <cellStyle name="표준 12 6 10 3" xfId="31273"/>
    <cellStyle name="표준 12 6 11" xfId="11228"/>
    <cellStyle name="표준 12 6 11 2" xfId="19994"/>
    <cellStyle name="표준 12 6 11 2 2" xfId="40870"/>
    <cellStyle name="표준 12 6 11 3" xfId="32134"/>
    <cellStyle name="표준 12 6 12" xfId="12376"/>
    <cellStyle name="표준 12 6 12 2" xfId="33254"/>
    <cellStyle name="표준 12 6 13" xfId="24504"/>
    <cellStyle name="표준 12 6 2" xfId="3119"/>
    <cellStyle name="표준 12 6 2 10" xfId="11438"/>
    <cellStyle name="표준 12 6 2 10 2" xfId="20204"/>
    <cellStyle name="표준 12 6 2 10 2 2" xfId="41080"/>
    <cellStyle name="표준 12 6 2 10 3" xfId="32344"/>
    <cellStyle name="표준 12 6 2 11" xfId="12587"/>
    <cellStyle name="표준 12 6 2 11 2" xfId="33464"/>
    <cellStyle name="표준 12 6 2 12" xfId="24714"/>
    <cellStyle name="표준 12 6 2 2" xfId="3561"/>
    <cellStyle name="표준 12 6 2 2 2" xfId="5834"/>
    <cellStyle name="표준 12 6 2 2 2 2" xfId="14843"/>
    <cellStyle name="표준 12 6 2 2 2 2 2" xfId="35719"/>
    <cellStyle name="표준 12 6 2 2 2 3" xfId="26981"/>
    <cellStyle name="표준 12 6 2 2 3" xfId="13024"/>
    <cellStyle name="표준 12 6 2 2 3 2" xfId="33901"/>
    <cellStyle name="표준 12 6 2 2 4" xfId="25151"/>
    <cellStyle name="표준 12 6 2 3" xfId="4722"/>
    <cellStyle name="표준 12 6 2 3 2" xfId="6554"/>
    <cellStyle name="표준 12 6 2 3 2 2" xfId="15563"/>
    <cellStyle name="표준 12 6 2 3 2 2 2" xfId="36439"/>
    <cellStyle name="표준 12 6 2 3 2 3" xfId="27701"/>
    <cellStyle name="표준 12 6 2 3 3" xfId="13745"/>
    <cellStyle name="표준 12 6 2 3 3 2" xfId="34621"/>
    <cellStyle name="표준 12 6 2 3 4" xfId="25883"/>
    <cellStyle name="표준 12 6 2 4" xfId="5397"/>
    <cellStyle name="표준 12 6 2 4 2" xfId="14406"/>
    <cellStyle name="표준 12 6 2 4 2 2" xfId="35282"/>
    <cellStyle name="표준 12 6 2 4 3" xfId="26544"/>
    <cellStyle name="표준 12 6 2 5" xfId="7200"/>
    <cellStyle name="표준 12 6 2 5 2" xfId="16207"/>
    <cellStyle name="표준 12 6 2 5 2 2" xfId="37083"/>
    <cellStyle name="표준 12 6 2 5 3" xfId="28345"/>
    <cellStyle name="표준 12 6 2 6" xfId="7844"/>
    <cellStyle name="표준 12 6 2 6 2" xfId="16850"/>
    <cellStyle name="표준 12 6 2 6 2 2" xfId="37726"/>
    <cellStyle name="표준 12 6 2 6 3" xfId="28988"/>
    <cellStyle name="표준 12 6 2 7" xfId="8692"/>
    <cellStyle name="표준 12 6 2 7 2" xfId="17697"/>
    <cellStyle name="표준 12 6 2 7 2 2" xfId="38573"/>
    <cellStyle name="표준 12 6 2 7 3" xfId="29835"/>
    <cellStyle name="표준 12 6 2 8" xfId="9517"/>
    <cellStyle name="표준 12 6 2 8 2" xfId="18515"/>
    <cellStyle name="표준 12 6 2 8 2 2" xfId="39391"/>
    <cellStyle name="표준 12 6 2 8 3" xfId="30653"/>
    <cellStyle name="표준 12 6 2 9" xfId="10572"/>
    <cellStyle name="표준 12 6 2 9 2" xfId="19343"/>
    <cellStyle name="표준 12 6 2 9 2 2" xfId="40219"/>
    <cellStyle name="표준 12 6 2 9 3" xfId="31483"/>
    <cellStyle name="표준 12 6 3" xfId="3351"/>
    <cellStyle name="표준 12 6 3 10" xfId="12814"/>
    <cellStyle name="표준 12 6 3 10 2" xfId="33691"/>
    <cellStyle name="표준 12 6 3 11" xfId="24941"/>
    <cellStyle name="표준 12 6 3 2" xfId="4944"/>
    <cellStyle name="표준 12 6 3 2 2" xfId="6771"/>
    <cellStyle name="표준 12 6 3 2 2 2" xfId="15780"/>
    <cellStyle name="표준 12 6 3 2 2 2 2" xfId="36656"/>
    <cellStyle name="표준 12 6 3 2 2 3" xfId="27918"/>
    <cellStyle name="표준 12 6 3 2 3" xfId="13962"/>
    <cellStyle name="표준 12 6 3 2 3 2" xfId="34838"/>
    <cellStyle name="표준 12 6 3 2 4" xfId="26100"/>
    <cellStyle name="표준 12 6 3 3" xfId="5624"/>
    <cellStyle name="표준 12 6 3 3 2" xfId="14633"/>
    <cellStyle name="표준 12 6 3 3 2 2" xfId="35509"/>
    <cellStyle name="표준 12 6 3 3 3" xfId="26771"/>
    <cellStyle name="표준 12 6 3 4" xfId="7417"/>
    <cellStyle name="표준 12 6 3 4 2" xfId="16424"/>
    <cellStyle name="표준 12 6 3 4 2 2" xfId="37300"/>
    <cellStyle name="표준 12 6 3 4 3" xfId="28562"/>
    <cellStyle name="표준 12 6 3 5" xfId="8061"/>
    <cellStyle name="표준 12 6 3 5 2" xfId="17067"/>
    <cellStyle name="표준 12 6 3 5 2 2" xfId="37943"/>
    <cellStyle name="표준 12 6 3 5 3" xfId="29205"/>
    <cellStyle name="표준 12 6 3 6" xfId="8909"/>
    <cellStyle name="표준 12 6 3 6 2" xfId="17914"/>
    <cellStyle name="표준 12 6 3 6 2 2" xfId="38790"/>
    <cellStyle name="표준 12 6 3 6 3" xfId="30052"/>
    <cellStyle name="표준 12 6 3 7" xfId="9734"/>
    <cellStyle name="표준 12 6 3 7 2" xfId="18732"/>
    <cellStyle name="표준 12 6 3 7 2 2" xfId="39608"/>
    <cellStyle name="표준 12 6 3 7 3" xfId="30870"/>
    <cellStyle name="표준 12 6 3 8" xfId="10789"/>
    <cellStyle name="표준 12 6 3 8 2" xfId="19560"/>
    <cellStyle name="표준 12 6 3 8 2 2" xfId="40436"/>
    <cellStyle name="표준 12 6 3 8 3" xfId="31700"/>
    <cellStyle name="표준 12 6 3 9" xfId="11655"/>
    <cellStyle name="표준 12 6 3 9 2" xfId="20421"/>
    <cellStyle name="표준 12 6 3 9 2 2" xfId="41297"/>
    <cellStyle name="표준 12 6 3 9 3" xfId="32561"/>
    <cellStyle name="표준 12 6 4" xfId="4510"/>
    <cellStyle name="표준 12 6 4 2" xfId="6344"/>
    <cellStyle name="표준 12 6 4 2 2" xfId="15353"/>
    <cellStyle name="표준 12 6 4 2 2 2" xfId="36229"/>
    <cellStyle name="표준 12 6 4 2 3" xfId="27491"/>
    <cellStyle name="표준 12 6 4 3" xfId="11007"/>
    <cellStyle name="표준 12 6 4 3 2" xfId="19777"/>
    <cellStyle name="표준 12 6 4 3 2 2" xfId="40653"/>
    <cellStyle name="표준 12 6 4 3 3" xfId="31917"/>
    <cellStyle name="표준 12 6 4 4" xfId="11872"/>
    <cellStyle name="표준 12 6 4 4 2" xfId="20638"/>
    <cellStyle name="표준 12 6 4 4 2 2" xfId="41514"/>
    <cellStyle name="표준 12 6 4 4 3" xfId="32778"/>
    <cellStyle name="표준 12 6 4 5" xfId="13535"/>
    <cellStyle name="표준 12 6 4 5 2" xfId="34411"/>
    <cellStyle name="표준 12 6 4 6" xfId="25673"/>
    <cellStyle name="표준 12 6 5" xfId="5187"/>
    <cellStyle name="표준 12 6 5 2" xfId="14196"/>
    <cellStyle name="표준 12 6 5 2 2" xfId="35072"/>
    <cellStyle name="표준 12 6 5 3" xfId="26334"/>
    <cellStyle name="표준 12 6 6" xfId="6989"/>
    <cellStyle name="표준 12 6 6 2" xfId="15997"/>
    <cellStyle name="표준 12 6 6 2 2" xfId="36873"/>
    <cellStyle name="표준 12 6 6 3" xfId="28135"/>
    <cellStyle name="표준 12 6 7" xfId="7634"/>
    <cellStyle name="표준 12 6 7 2" xfId="16640"/>
    <cellStyle name="표준 12 6 7 2 2" xfId="37516"/>
    <cellStyle name="표준 12 6 7 3" xfId="28778"/>
    <cellStyle name="표준 12 6 8" xfId="8482"/>
    <cellStyle name="표준 12 6 8 2" xfId="17487"/>
    <cellStyle name="표준 12 6 8 2 2" xfId="38363"/>
    <cellStyle name="표준 12 6 8 3" xfId="29625"/>
    <cellStyle name="표준 12 6 9" xfId="9306"/>
    <cellStyle name="표준 12 6 9 2" xfId="18305"/>
    <cellStyle name="표준 12 6 9 2 2" xfId="39181"/>
    <cellStyle name="표준 12 6 9 3" xfId="30443"/>
    <cellStyle name="표준 12 7" xfId="2902"/>
    <cellStyle name="표준 12 7 10" xfId="10363"/>
    <cellStyle name="표준 12 7 10 2" xfId="19134"/>
    <cellStyle name="표준 12 7 10 2 2" xfId="40010"/>
    <cellStyle name="표준 12 7 10 3" xfId="31274"/>
    <cellStyle name="표준 12 7 11" xfId="11229"/>
    <cellStyle name="표준 12 7 11 2" xfId="19995"/>
    <cellStyle name="표준 12 7 11 2 2" xfId="40871"/>
    <cellStyle name="표준 12 7 11 3" xfId="32135"/>
    <cellStyle name="표준 12 7 12" xfId="12377"/>
    <cellStyle name="표준 12 7 12 2" xfId="33255"/>
    <cellStyle name="표준 12 7 13" xfId="24505"/>
    <cellStyle name="표준 12 7 2" xfId="3120"/>
    <cellStyle name="표준 12 7 2 10" xfId="11439"/>
    <cellStyle name="표준 12 7 2 10 2" xfId="20205"/>
    <cellStyle name="표준 12 7 2 10 2 2" xfId="41081"/>
    <cellStyle name="표준 12 7 2 10 3" xfId="32345"/>
    <cellStyle name="표준 12 7 2 11" xfId="12588"/>
    <cellStyle name="표준 12 7 2 11 2" xfId="33465"/>
    <cellStyle name="표준 12 7 2 12" xfId="24715"/>
    <cellStyle name="표준 12 7 2 2" xfId="3562"/>
    <cellStyle name="표준 12 7 2 2 2" xfId="5835"/>
    <cellStyle name="표준 12 7 2 2 2 2" xfId="14844"/>
    <cellStyle name="표준 12 7 2 2 2 2 2" xfId="35720"/>
    <cellStyle name="표준 12 7 2 2 2 3" xfId="26982"/>
    <cellStyle name="표준 12 7 2 2 3" xfId="13025"/>
    <cellStyle name="표준 12 7 2 2 3 2" xfId="33902"/>
    <cellStyle name="표준 12 7 2 2 4" xfId="25152"/>
    <cellStyle name="표준 12 7 2 3" xfId="4723"/>
    <cellStyle name="표준 12 7 2 3 2" xfId="6555"/>
    <cellStyle name="표준 12 7 2 3 2 2" xfId="15564"/>
    <cellStyle name="표준 12 7 2 3 2 2 2" xfId="36440"/>
    <cellStyle name="표준 12 7 2 3 2 3" xfId="27702"/>
    <cellStyle name="표준 12 7 2 3 3" xfId="13746"/>
    <cellStyle name="표준 12 7 2 3 3 2" xfId="34622"/>
    <cellStyle name="표준 12 7 2 3 4" xfId="25884"/>
    <cellStyle name="표준 12 7 2 4" xfId="5398"/>
    <cellStyle name="표준 12 7 2 4 2" xfId="14407"/>
    <cellStyle name="표준 12 7 2 4 2 2" xfId="35283"/>
    <cellStyle name="표준 12 7 2 4 3" xfId="26545"/>
    <cellStyle name="표준 12 7 2 5" xfId="7201"/>
    <cellStyle name="표준 12 7 2 5 2" xfId="16208"/>
    <cellStyle name="표준 12 7 2 5 2 2" xfId="37084"/>
    <cellStyle name="표준 12 7 2 5 3" xfId="28346"/>
    <cellStyle name="표준 12 7 2 6" xfId="7845"/>
    <cellStyle name="표준 12 7 2 6 2" xfId="16851"/>
    <cellStyle name="표준 12 7 2 6 2 2" xfId="37727"/>
    <cellStyle name="표준 12 7 2 6 3" xfId="28989"/>
    <cellStyle name="표준 12 7 2 7" xfId="8693"/>
    <cellStyle name="표준 12 7 2 7 2" xfId="17698"/>
    <cellStyle name="표준 12 7 2 7 2 2" xfId="38574"/>
    <cellStyle name="표준 12 7 2 7 3" xfId="29836"/>
    <cellStyle name="표준 12 7 2 8" xfId="9518"/>
    <cellStyle name="표준 12 7 2 8 2" xfId="18516"/>
    <cellStyle name="표준 12 7 2 8 2 2" xfId="39392"/>
    <cellStyle name="표준 12 7 2 8 3" xfId="30654"/>
    <cellStyle name="표준 12 7 2 9" xfId="10573"/>
    <cellStyle name="표준 12 7 2 9 2" xfId="19344"/>
    <cellStyle name="표준 12 7 2 9 2 2" xfId="40220"/>
    <cellStyle name="표준 12 7 2 9 3" xfId="31484"/>
    <cellStyle name="표준 12 7 3" xfId="3352"/>
    <cellStyle name="표준 12 7 3 10" xfId="12815"/>
    <cellStyle name="표준 12 7 3 10 2" xfId="33692"/>
    <cellStyle name="표준 12 7 3 11" xfId="24942"/>
    <cellStyle name="표준 12 7 3 2" xfId="4945"/>
    <cellStyle name="표준 12 7 3 2 2" xfId="6772"/>
    <cellStyle name="표준 12 7 3 2 2 2" xfId="15781"/>
    <cellStyle name="표준 12 7 3 2 2 2 2" xfId="36657"/>
    <cellStyle name="표준 12 7 3 2 2 3" xfId="27919"/>
    <cellStyle name="표준 12 7 3 2 3" xfId="13963"/>
    <cellStyle name="표준 12 7 3 2 3 2" xfId="34839"/>
    <cellStyle name="표준 12 7 3 2 4" xfId="26101"/>
    <cellStyle name="표준 12 7 3 3" xfId="5625"/>
    <cellStyle name="표준 12 7 3 3 2" xfId="14634"/>
    <cellStyle name="표준 12 7 3 3 2 2" xfId="35510"/>
    <cellStyle name="표준 12 7 3 3 3" xfId="26772"/>
    <cellStyle name="표준 12 7 3 4" xfId="7418"/>
    <cellStyle name="표준 12 7 3 4 2" xfId="16425"/>
    <cellStyle name="표준 12 7 3 4 2 2" xfId="37301"/>
    <cellStyle name="표준 12 7 3 4 3" xfId="28563"/>
    <cellStyle name="표준 12 7 3 5" xfId="8062"/>
    <cellStyle name="표준 12 7 3 5 2" xfId="17068"/>
    <cellStyle name="표준 12 7 3 5 2 2" xfId="37944"/>
    <cellStyle name="표준 12 7 3 5 3" xfId="29206"/>
    <cellStyle name="표준 12 7 3 6" xfId="8910"/>
    <cellStyle name="표준 12 7 3 6 2" xfId="17915"/>
    <cellStyle name="표준 12 7 3 6 2 2" xfId="38791"/>
    <cellStyle name="표준 12 7 3 6 3" xfId="30053"/>
    <cellStyle name="표준 12 7 3 7" xfId="9735"/>
    <cellStyle name="표준 12 7 3 7 2" xfId="18733"/>
    <cellStyle name="표준 12 7 3 7 2 2" xfId="39609"/>
    <cellStyle name="표준 12 7 3 7 3" xfId="30871"/>
    <cellStyle name="표준 12 7 3 8" xfId="10790"/>
    <cellStyle name="표준 12 7 3 8 2" xfId="19561"/>
    <cellStyle name="표준 12 7 3 8 2 2" xfId="40437"/>
    <cellStyle name="표준 12 7 3 8 3" xfId="31701"/>
    <cellStyle name="표준 12 7 3 9" xfId="11656"/>
    <cellStyle name="표준 12 7 3 9 2" xfId="20422"/>
    <cellStyle name="표준 12 7 3 9 2 2" xfId="41298"/>
    <cellStyle name="표준 12 7 3 9 3" xfId="32562"/>
    <cellStyle name="표준 12 7 4" xfId="4511"/>
    <cellStyle name="표준 12 7 4 2" xfId="6345"/>
    <cellStyle name="표준 12 7 4 2 2" xfId="15354"/>
    <cellStyle name="표준 12 7 4 2 2 2" xfId="36230"/>
    <cellStyle name="표준 12 7 4 2 3" xfId="27492"/>
    <cellStyle name="표준 12 7 4 3" xfId="11008"/>
    <cellStyle name="표준 12 7 4 3 2" xfId="19778"/>
    <cellStyle name="표준 12 7 4 3 2 2" xfId="40654"/>
    <cellStyle name="표준 12 7 4 3 3" xfId="31918"/>
    <cellStyle name="표준 12 7 4 4" xfId="11873"/>
    <cellStyle name="표준 12 7 4 4 2" xfId="20639"/>
    <cellStyle name="표준 12 7 4 4 2 2" xfId="41515"/>
    <cellStyle name="표준 12 7 4 4 3" xfId="32779"/>
    <cellStyle name="표준 12 7 4 5" xfId="13536"/>
    <cellStyle name="표준 12 7 4 5 2" xfId="34412"/>
    <cellStyle name="표준 12 7 4 6" xfId="25674"/>
    <cellStyle name="표준 12 7 5" xfId="5188"/>
    <cellStyle name="표준 12 7 5 2" xfId="14197"/>
    <cellStyle name="표준 12 7 5 2 2" xfId="35073"/>
    <cellStyle name="표준 12 7 5 3" xfId="26335"/>
    <cellStyle name="표준 12 7 6" xfId="6990"/>
    <cellStyle name="표준 12 7 6 2" xfId="15998"/>
    <cellStyle name="표준 12 7 6 2 2" xfId="36874"/>
    <cellStyle name="표준 12 7 6 3" xfId="28136"/>
    <cellStyle name="표준 12 7 7" xfId="7635"/>
    <cellStyle name="표준 12 7 7 2" xfId="16641"/>
    <cellStyle name="표준 12 7 7 2 2" xfId="37517"/>
    <cellStyle name="표준 12 7 7 3" xfId="28779"/>
    <cellStyle name="표준 12 7 8" xfId="8483"/>
    <cellStyle name="표준 12 7 8 2" xfId="17488"/>
    <cellStyle name="표준 12 7 8 2 2" xfId="38364"/>
    <cellStyle name="표준 12 7 8 3" xfId="29626"/>
    <cellStyle name="표준 12 7 9" xfId="9307"/>
    <cellStyle name="표준 12 7 9 2" xfId="18306"/>
    <cellStyle name="표준 12 7 9 2 2" xfId="39182"/>
    <cellStyle name="표준 12 7 9 3" xfId="30444"/>
    <cellStyle name="표준 12 8" xfId="3114"/>
    <cellStyle name="표준 12 8 10" xfId="11433"/>
    <cellStyle name="표준 12 8 10 2" xfId="20199"/>
    <cellStyle name="표준 12 8 10 2 2" xfId="41075"/>
    <cellStyle name="표준 12 8 10 3" xfId="32339"/>
    <cellStyle name="표준 12 8 11" xfId="12582"/>
    <cellStyle name="표준 12 8 11 2" xfId="33459"/>
    <cellStyle name="표준 12 8 12" xfId="24709"/>
    <cellStyle name="표준 12 8 2" xfId="3556"/>
    <cellStyle name="표준 12 8 2 2" xfId="5829"/>
    <cellStyle name="표준 12 8 2 2 2" xfId="14838"/>
    <cellStyle name="표준 12 8 2 2 2 2" xfId="35714"/>
    <cellStyle name="표준 12 8 2 2 3" xfId="26976"/>
    <cellStyle name="표준 12 8 2 3" xfId="13019"/>
    <cellStyle name="표준 12 8 2 3 2" xfId="33896"/>
    <cellStyle name="표준 12 8 2 4" xfId="25146"/>
    <cellStyle name="표준 12 8 3" xfId="4717"/>
    <cellStyle name="표준 12 8 3 2" xfId="6549"/>
    <cellStyle name="표준 12 8 3 2 2" xfId="15558"/>
    <cellStyle name="표준 12 8 3 2 2 2" xfId="36434"/>
    <cellStyle name="표준 12 8 3 2 3" xfId="27696"/>
    <cellStyle name="표준 12 8 3 3" xfId="13740"/>
    <cellStyle name="표준 12 8 3 3 2" xfId="34616"/>
    <cellStyle name="표준 12 8 3 4" xfId="25878"/>
    <cellStyle name="표준 12 8 4" xfId="5392"/>
    <cellStyle name="표준 12 8 4 2" xfId="14401"/>
    <cellStyle name="표준 12 8 4 2 2" xfId="35277"/>
    <cellStyle name="표준 12 8 4 3" xfId="26539"/>
    <cellStyle name="표준 12 8 5" xfId="7195"/>
    <cellStyle name="표준 12 8 5 2" xfId="16202"/>
    <cellStyle name="표준 12 8 5 2 2" xfId="37078"/>
    <cellStyle name="표준 12 8 5 3" xfId="28340"/>
    <cellStyle name="표준 12 8 6" xfId="7839"/>
    <cellStyle name="표준 12 8 6 2" xfId="16845"/>
    <cellStyle name="표준 12 8 6 2 2" xfId="37721"/>
    <cellStyle name="표준 12 8 6 3" xfId="28983"/>
    <cellStyle name="표준 12 8 7" xfId="8687"/>
    <cellStyle name="표준 12 8 7 2" xfId="17692"/>
    <cellStyle name="표준 12 8 7 2 2" xfId="38568"/>
    <cellStyle name="표준 12 8 7 3" xfId="29830"/>
    <cellStyle name="표준 12 8 8" xfId="9512"/>
    <cellStyle name="표준 12 8 8 2" xfId="18510"/>
    <cellStyle name="표준 12 8 8 2 2" xfId="39386"/>
    <cellStyle name="표준 12 8 8 3" xfId="30648"/>
    <cellStyle name="표준 12 8 9" xfId="10567"/>
    <cellStyle name="표준 12 8 9 2" xfId="19338"/>
    <cellStyle name="표준 12 8 9 2 2" xfId="40214"/>
    <cellStyle name="표준 12 8 9 3" xfId="31478"/>
    <cellStyle name="표준 12 9" xfId="3346"/>
    <cellStyle name="표준 12 9 10" xfId="12809"/>
    <cellStyle name="표준 12 9 10 2" xfId="33686"/>
    <cellStyle name="표준 12 9 11" xfId="24936"/>
    <cellStyle name="표준 12 9 2" xfId="4939"/>
    <cellStyle name="표준 12 9 2 2" xfId="6766"/>
    <cellStyle name="표준 12 9 2 2 2" xfId="15775"/>
    <cellStyle name="표준 12 9 2 2 2 2" xfId="36651"/>
    <cellStyle name="표준 12 9 2 2 3" xfId="27913"/>
    <cellStyle name="표준 12 9 2 3" xfId="13957"/>
    <cellStyle name="표준 12 9 2 3 2" xfId="34833"/>
    <cellStyle name="표준 12 9 2 4" xfId="26095"/>
    <cellStyle name="표준 12 9 3" xfId="5619"/>
    <cellStyle name="표준 12 9 3 2" xfId="14628"/>
    <cellStyle name="표준 12 9 3 2 2" xfId="35504"/>
    <cellStyle name="표준 12 9 3 3" xfId="26766"/>
    <cellStyle name="표준 12 9 4" xfId="7412"/>
    <cellStyle name="표준 12 9 4 2" xfId="16419"/>
    <cellStyle name="표준 12 9 4 2 2" xfId="37295"/>
    <cellStyle name="표준 12 9 4 3" xfId="28557"/>
    <cellStyle name="표준 12 9 5" xfId="8056"/>
    <cellStyle name="표준 12 9 5 2" xfId="17062"/>
    <cellStyle name="표준 12 9 5 2 2" xfId="37938"/>
    <cellStyle name="표준 12 9 5 3" xfId="29200"/>
    <cellStyle name="표준 12 9 6" xfId="8904"/>
    <cellStyle name="표준 12 9 6 2" xfId="17909"/>
    <cellStyle name="표준 12 9 6 2 2" xfId="38785"/>
    <cellStyle name="표준 12 9 6 3" xfId="30047"/>
    <cellStyle name="표준 12 9 7" xfId="9729"/>
    <cellStyle name="표준 12 9 7 2" xfId="18727"/>
    <cellStyle name="표준 12 9 7 2 2" xfId="39603"/>
    <cellStyle name="표준 12 9 7 3" xfId="30865"/>
    <cellStyle name="표준 12 9 8" xfId="10784"/>
    <cellStyle name="표준 12 9 8 2" xfId="19555"/>
    <cellStyle name="표준 12 9 8 2 2" xfId="40431"/>
    <cellStyle name="표준 12 9 8 3" xfId="31695"/>
    <cellStyle name="표준 12 9 9" xfId="11650"/>
    <cellStyle name="표준 12 9 9 2" xfId="20416"/>
    <cellStyle name="표준 12 9 9 2 2" xfId="41292"/>
    <cellStyle name="표준 12 9 9 3" xfId="32556"/>
    <cellStyle name="표준 13" xfId="2903"/>
    <cellStyle name="표준 13 10" xfId="4512"/>
    <cellStyle name="표준 13 10 2" xfId="6346"/>
    <cellStyle name="표준 13 10 2 2" xfId="15355"/>
    <cellStyle name="표준 13 10 2 2 2" xfId="36231"/>
    <cellStyle name="표준 13 10 2 3" xfId="27493"/>
    <cellStyle name="표준 13 10 3" xfId="11009"/>
    <cellStyle name="표준 13 10 3 2" xfId="19779"/>
    <cellStyle name="표준 13 10 3 2 2" xfId="40655"/>
    <cellStyle name="표준 13 10 3 3" xfId="31919"/>
    <cellStyle name="표준 13 10 4" xfId="11874"/>
    <cellStyle name="표준 13 10 4 2" xfId="20640"/>
    <cellStyle name="표준 13 10 4 2 2" xfId="41516"/>
    <cellStyle name="표준 13 10 4 3" xfId="32780"/>
    <cellStyle name="표준 13 10 5" xfId="13537"/>
    <cellStyle name="표준 13 10 5 2" xfId="34413"/>
    <cellStyle name="표준 13 10 6" xfId="25675"/>
    <cellStyle name="표준 13 11" xfId="5189"/>
    <cellStyle name="표준 13 11 2" xfId="14198"/>
    <cellStyle name="표준 13 11 2 2" xfId="35074"/>
    <cellStyle name="표준 13 11 3" xfId="26336"/>
    <cellStyle name="표준 13 12" xfId="6991"/>
    <cellStyle name="표준 13 12 2" xfId="15999"/>
    <cellStyle name="표준 13 12 2 2" xfId="36875"/>
    <cellStyle name="표준 13 12 3" xfId="28137"/>
    <cellStyle name="표준 13 13" xfId="7636"/>
    <cellStyle name="표준 13 13 2" xfId="16642"/>
    <cellStyle name="표준 13 13 2 2" xfId="37518"/>
    <cellStyle name="표준 13 13 3" xfId="28780"/>
    <cellStyle name="표준 13 14" xfId="8484"/>
    <cellStyle name="표준 13 14 2" xfId="17489"/>
    <cellStyle name="표준 13 14 2 2" xfId="38365"/>
    <cellStyle name="표준 13 14 3" xfId="29627"/>
    <cellStyle name="표준 13 15" xfId="9308"/>
    <cellStyle name="표준 13 15 2" xfId="18307"/>
    <cellStyle name="표준 13 15 2 2" xfId="39183"/>
    <cellStyle name="표준 13 15 3" xfId="30445"/>
    <cellStyle name="표준 13 16" xfId="9971"/>
    <cellStyle name="표준 13 17" xfId="10364"/>
    <cellStyle name="표준 13 17 2" xfId="19135"/>
    <cellStyle name="표준 13 17 2 2" xfId="40011"/>
    <cellStyle name="표준 13 17 3" xfId="31275"/>
    <cellStyle name="표준 13 18" xfId="11230"/>
    <cellStyle name="표준 13 18 2" xfId="19996"/>
    <cellStyle name="표준 13 18 2 2" xfId="40872"/>
    <cellStyle name="표준 13 18 3" xfId="32136"/>
    <cellStyle name="표준 13 19" xfId="12378"/>
    <cellStyle name="표준 13 19 2" xfId="33256"/>
    <cellStyle name="표준 13 2" xfId="2904"/>
    <cellStyle name="표준 13 2 10" xfId="10365"/>
    <cellStyle name="표준 13 2 10 2" xfId="19136"/>
    <cellStyle name="표준 13 2 10 2 2" xfId="40012"/>
    <cellStyle name="표준 13 2 10 3" xfId="31276"/>
    <cellStyle name="표준 13 2 11" xfId="11231"/>
    <cellStyle name="표준 13 2 11 2" xfId="19997"/>
    <cellStyle name="표준 13 2 11 2 2" xfId="40873"/>
    <cellStyle name="표준 13 2 11 3" xfId="32137"/>
    <cellStyle name="표준 13 2 12" xfId="12379"/>
    <cellStyle name="표준 13 2 12 2" xfId="33257"/>
    <cellStyle name="표준 13 2 13" xfId="24507"/>
    <cellStyle name="표준 13 2 2" xfId="3122"/>
    <cellStyle name="표준 13 2 2 10" xfId="11441"/>
    <cellStyle name="표준 13 2 2 10 2" xfId="20207"/>
    <cellStyle name="표준 13 2 2 10 2 2" xfId="41083"/>
    <cellStyle name="표준 13 2 2 10 3" xfId="32347"/>
    <cellStyle name="표준 13 2 2 11" xfId="12590"/>
    <cellStyle name="표준 13 2 2 11 2" xfId="33467"/>
    <cellStyle name="표준 13 2 2 12" xfId="24717"/>
    <cellStyle name="표준 13 2 2 2" xfId="3564"/>
    <cellStyle name="표준 13 2 2 2 2" xfId="5837"/>
    <cellStyle name="표준 13 2 2 2 2 2" xfId="14846"/>
    <cellStyle name="표준 13 2 2 2 2 2 2" xfId="35722"/>
    <cellStyle name="표준 13 2 2 2 2 3" xfId="26984"/>
    <cellStyle name="표준 13 2 2 2 3" xfId="13027"/>
    <cellStyle name="표준 13 2 2 2 3 2" xfId="33904"/>
    <cellStyle name="표준 13 2 2 2 4" xfId="25154"/>
    <cellStyle name="표준 13 2 2 3" xfId="4725"/>
    <cellStyle name="표준 13 2 2 3 2" xfId="6557"/>
    <cellStyle name="표준 13 2 2 3 2 2" xfId="15566"/>
    <cellStyle name="표준 13 2 2 3 2 2 2" xfId="36442"/>
    <cellStyle name="표준 13 2 2 3 2 3" xfId="27704"/>
    <cellStyle name="표준 13 2 2 3 3" xfId="13748"/>
    <cellStyle name="표준 13 2 2 3 3 2" xfId="34624"/>
    <cellStyle name="표준 13 2 2 3 4" xfId="25886"/>
    <cellStyle name="표준 13 2 2 4" xfId="5400"/>
    <cellStyle name="표준 13 2 2 4 2" xfId="14409"/>
    <cellStyle name="표준 13 2 2 4 2 2" xfId="35285"/>
    <cellStyle name="표준 13 2 2 4 3" xfId="26547"/>
    <cellStyle name="표준 13 2 2 5" xfId="7203"/>
    <cellStyle name="표준 13 2 2 5 2" xfId="16210"/>
    <cellStyle name="표준 13 2 2 5 2 2" xfId="37086"/>
    <cellStyle name="표준 13 2 2 5 3" xfId="28348"/>
    <cellStyle name="표준 13 2 2 6" xfId="7847"/>
    <cellStyle name="표준 13 2 2 6 2" xfId="16853"/>
    <cellStyle name="표준 13 2 2 6 2 2" xfId="37729"/>
    <cellStyle name="표준 13 2 2 6 3" xfId="28991"/>
    <cellStyle name="표준 13 2 2 7" xfId="8695"/>
    <cellStyle name="표준 13 2 2 7 2" xfId="17700"/>
    <cellStyle name="표준 13 2 2 7 2 2" xfId="38576"/>
    <cellStyle name="표준 13 2 2 7 3" xfId="29838"/>
    <cellStyle name="표준 13 2 2 8" xfId="9520"/>
    <cellStyle name="표준 13 2 2 8 2" xfId="18518"/>
    <cellStyle name="표준 13 2 2 8 2 2" xfId="39394"/>
    <cellStyle name="표준 13 2 2 8 3" xfId="30656"/>
    <cellStyle name="표준 13 2 2 9" xfId="10575"/>
    <cellStyle name="표준 13 2 2 9 2" xfId="19346"/>
    <cellStyle name="표준 13 2 2 9 2 2" xfId="40222"/>
    <cellStyle name="표준 13 2 2 9 3" xfId="31486"/>
    <cellStyle name="표준 13 2 3" xfId="3354"/>
    <cellStyle name="표준 13 2 3 10" xfId="12817"/>
    <cellStyle name="표준 13 2 3 10 2" xfId="33694"/>
    <cellStyle name="표준 13 2 3 11" xfId="24944"/>
    <cellStyle name="표준 13 2 3 2" xfId="4947"/>
    <cellStyle name="표준 13 2 3 2 2" xfId="6774"/>
    <cellStyle name="표준 13 2 3 2 2 2" xfId="15783"/>
    <cellStyle name="표준 13 2 3 2 2 2 2" xfId="36659"/>
    <cellStyle name="표준 13 2 3 2 2 3" xfId="27921"/>
    <cellStyle name="표준 13 2 3 2 3" xfId="13965"/>
    <cellStyle name="표준 13 2 3 2 3 2" xfId="34841"/>
    <cellStyle name="표준 13 2 3 2 4" xfId="26103"/>
    <cellStyle name="표준 13 2 3 3" xfId="5627"/>
    <cellStyle name="표준 13 2 3 3 2" xfId="14636"/>
    <cellStyle name="표준 13 2 3 3 2 2" xfId="35512"/>
    <cellStyle name="표준 13 2 3 3 3" xfId="26774"/>
    <cellStyle name="표준 13 2 3 4" xfId="7420"/>
    <cellStyle name="표준 13 2 3 4 2" xfId="16427"/>
    <cellStyle name="표준 13 2 3 4 2 2" xfId="37303"/>
    <cellStyle name="표준 13 2 3 4 3" xfId="28565"/>
    <cellStyle name="표준 13 2 3 5" xfId="8064"/>
    <cellStyle name="표준 13 2 3 5 2" xfId="17070"/>
    <cellStyle name="표준 13 2 3 5 2 2" xfId="37946"/>
    <cellStyle name="표준 13 2 3 5 3" xfId="29208"/>
    <cellStyle name="표준 13 2 3 6" xfId="8912"/>
    <cellStyle name="표준 13 2 3 6 2" xfId="17917"/>
    <cellStyle name="표준 13 2 3 6 2 2" xfId="38793"/>
    <cellStyle name="표준 13 2 3 6 3" xfId="30055"/>
    <cellStyle name="표준 13 2 3 7" xfId="9737"/>
    <cellStyle name="표준 13 2 3 7 2" xfId="18735"/>
    <cellStyle name="표준 13 2 3 7 2 2" xfId="39611"/>
    <cellStyle name="표준 13 2 3 7 3" xfId="30873"/>
    <cellStyle name="표준 13 2 3 8" xfId="10792"/>
    <cellStyle name="표준 13 2 3 8 2" xfId="19563"/>
    <cellStyle name="표준 13 2 3 8 2 2" xfId="40439"/>
    <cellStyle name="표준 13 2 3 8 3" xfId="31703"/>
    <cellStyle name="표준 13 2 3 9" xfId="11658"/>
    <cellStyle name="표준 13 2 3 9 2" xfId="20424"/>
    <cellStyle name="표준 13 2 3 9 2 2" xfId="41300"/>
    <cellStyle name="표준 13 2 3 9 3" xfId="32564"/>
    <cellStyle name="표준 13 2 4" xfId="4513"/>
    <cellStyle name="표준 13 2 4 2" xfId="6347"/>
    <cellStyle name="표준 13 2 4 2 2" xfId="15356"/>
    <cellStyle name="표준 13 2 4 2 2 2" xfId="36232"/>
    <cellStyle name="표준 13 2 4 2 3" xfId="27494"/>
    <cellStyle name="표준 13 2 4 3" xfId="11010"/>
    <cellStyle name="표준 13 2 4 3 2" xfId="19780"/>
    <cellStyle name="표준 13 2 4 3 2 2" xfId="40656"/>
    <cellStyle name="표준 13 2 4 3 3" xfId="31920"/>
    <cellStyle name="표준 13 2 4 4" xfId="11875"/>
    <cellStyle name="표준 13 2 4 4 2" xfId="20641"/>
    <cellStyle name="표준 13 2 4 4 2 2" xfId="41517"/>
    <cellStyle name="표준 13 2 4 4 3" xfId="32781"/>
    <cellStyle name="표준 13 2 4 5" xfId="13538"/>
    <cellStyle name="표준 13 2 4 5 2" xfId="34414"/>
    <cellStyle name="표준 13 2 4 6" xfId="25676"/>
    <cellStyle name="표준 13 2 5" xfId="5190"/>
    <cellStyle name="표준 13 2 5 2" xfId="14199"/>
    <cellStyle name="표준 13 2 5 2 2" xfId="35075"/>
    <cellStyle name="표준 13 2 5 3" xfId="26337"/>
    <cellStyle name="표준 13 2 6" xfId="6992"/>
    <cellStyle name="표준 13 2 6 2" xfId="16000"/>
    <cellStyle name="표준 13 2 6 2 2" xfId="36876"/>
    <cellStyle name="표준 13 2 6 3" xfId="28138"/>
    <cellStyle name="표준 13 2 7" xfId="7637"/>
    <cellStyle name="표준 13 2 7 2" xfId="16643"/>
    <cellStyle name="표준 13 2 7 2 2" xfId="37519"/>
    <cellStyle name="표준 13 2 7 3" xfId="28781"/>
    <cellStyle name="표준 13 2 8" xfId="8485"/>
    <cellStyle name="표준 13 2 8 2" xfId="17490"/>
    <cellStyle name="표준 13 2 8 2 2" xfId="38366"/>
    <cellStyle name="표준 13 2 8 3" xfId="29628"/>
    <cellStyle name="표준 13 2 9" xfId="9309"/>
    <cellStyle name="표준 13 2 9 2" xfId="18308"/>
    <cellStyle name="표준 13 2 9 2 2" xfId="39184"/>
    <cellStyle name="표준 13 2 9 3" xfId="30446"/>
    <cellStyle name="표준 13 20" xfId="24506"/>
    <cellStyle name="표준 13 3" xfId="2905"/>
    <cellStyle name="표준 13 3 10" xfId="10366"/>
    <cellStyle name="표준 13 3 10 2" xfId="19137"/>
    <cellStyle name="표준 13 3 10 2 2" xfId="40013"/>
    <cellStyle name="표준 13 3 10 3" xfId="31277"/>
    <cellStyle name="표준 13 3 11" xfId="11232"/>
    <cellStyle name="표준 13 3 11 2" xfId="19998"/>
    <cellStyle name="표준 13 3 11 2 2" xfId="40874"/>
    <cellStyle name="표준 13 3 11 3" xfId="32138"/>
    <cellStyle name="표준 13 3 12" xfId="12380"/>
    <cellStyle name="표준 13 3 12 2" xfId="33258"/>
    <cellStyle name="표준 13 3 13" xfId="24508"/>
    <cellStyle name="표준 13 3 2" xfId="3123"/>
    <cellStyle name="표준 13 3 2 10" xfId="11442"/>
    <cellStyle name="표준 13 3 2 10 2" xfId="20208"/>
    <cellStyle name="표준 13 3 2 10 2 2" xfId="41084"/>
    <cellStyle name="표준 13 3 2 10 3" xfId="32348"/>
    <cellStyle name="표준 13 3 2 11" xfId="12591"/>
    <cellStyle name="표준 13 3 2 11 2" xfId="33468"/>
    <cellStyle name="표준 13 3 2 12" xfId="24718"/>
    <cellStyle name="표준 13 3 2 2" xfId="3565"/>
    <cellStyle name="표준 13 3 2 2 2" xfId="5838"/>
    <cellStyle name="표준 13 3 2 2 2 2" xfId="14847"/>
    <cellStyle name="표준 13 3 2 2 2 2 2" xfId="35723"/>
    <cellStyle name="표준 13 3 2 2 2 3" xfId="26985"/>
    <cellStyle name="표준 13 3 2 2 3" xfId="13028"/>
    <cellStyle name="표준 13 3 2 2 3 2" xfId="33905"/>
    <cellStyle name="표준 13 3 2 2 4" xfId="25155"/>
    <cellStyle name="표준 13 3 2 3" xfId="4726"/>
    <cellStyle name="표준 13 3 2 3 2" xfId="6558"/>
    <cellStyle name="표준 13 3 2 3 2 2" xfId="15567"/>
    <cellStyle name="표준 13 3 2 3 2 2 2" xfId="36443"/>
    <cellStyle name="표준 13 3 2 3 2 3" xfId="27705"/>
    <cellStyle name="표준 13 3 2 3 3" xfId="13749"/>
    <cellStyle name="표준 13 3 2 3 3 2" xfId="34625"/>
    <cellStyle name="표준 13 3 2 3 4" xfId="25887"/>
    <cellStyle name="표준 13 3 2 4" xfId="5401"/>
    <cellStyle name="표준 13 3 2 4 2" xfId="14410"/>
    <cellStyle name="표준 13 3 2 4 2 2" xfId="35286"/>
    <cellStyle name="표준 13 3 2 4 3" xfId="26548"/>
    <cellStyle name="표준 13 3 2 5" xfId="7204"/>
    <cellStyle name="표준 13 3 2 5 2" xfId="16211"/>
    <cellStyle name="표준 13 3 2 5 2 2" xfId="37087"/>
    <cellStyle name="표준 13 3 2 5 3" xfId="28349"/>
    <cellStyle name="표준 13 3 2 6" xfId="7848"/>
    <cellStyle name="표준 13 3 2 6 2" xfId="16854"/>
    <cellStyle name="표준 13 3 2 6 2 2" xfId="37730"/>
    <cellStyle name="표준 13 3 2 6 3" xfId="28992"/>
    <cellStyle name="표준 13 3 2 7" xfId="8696"/>
    <cellStyle name="표준 13 3 2 7 2" xfId="17701"/>
    <cellStyle name="표준 13 3 2 7 2 2" xfId="38577"/>
    <cellStyle name="표준 13 3 2 7 3" xfId="29839"/>
    <cellStyle name="표준 13 3 2 8" xfId="9521"/>
    <cellStyle name="표준 13 3 2 8 2" xfId="18519"/>
    <cellStyle name="표준 13 3 2 8 2 2" xfId="39395"/>
    <cellStyle name="표준 13 3 2 8 3" xfId="30657"/>
    <cellStyle name="표준 13 3 2 9" xfId="10576"/>
    <cellStyle name="표준 13 3 2 9 2" xfId="19347"/>
    <cellStyle name="표준 13 3 2 9 2 2" xfId="40223"/>
    <cellStyle name="표준 13 3 2 9 3" xfId="31487"/>
    <cellStyle name="표준 13 3 3" xfId="3355"/>
    <cellStyle name="표준 13 3 3 10" xfId="12818"/>
    <cellStyle name="표준 13 3 3 10 2" xfId="33695"/>
    <cellStyle name="표준 13 3 3 11" xfId="24945"/>
    <cellStyle name="표준 13 3 3 2" xfId="4948"/>
    <cellStyle name="표준 13 3 3 2 2" xfId="6775"/>
    <cellStyle name="표준 13 3 3 2 2 2" xfId="15784"/>
    <cellStyle name="표준 13 3 3 2 2 2 2" xfId="36660"/>
    <cellStyle name="표준 13 3 3 2 2 3" xfId="27922"/>
    <cellStyle name="표준 13 3 3 2 3" xfId="13966"/>
    <cellStyle name="표준 13 3 3 2 3 2" xfId="34842"/>
    <cellStyle name="표준 13 3 3 2 4" xfId="26104"/>
    <cellStyle name="표준 13 3 3 3" xfId="5628"/>
    <cellStyle name="표준 13 3 3 3 2" xfId="14637"/>
    <cellStyle name="표준 13 3 3 3 2 2" xfId="35513"/>
    <cellStyle name="표준 13 3 3 3 3" xfId="26775"/>
    <cellStyle name="표준 13 3 3 4" xfId="7421"/>
    <cellStyle name="표준 13 3 3 4 2" xfId="16428"/>
    <cellStyle name="표준 13 3 3 4 2 2" xfId="37304"/>
    <cellStyle name="표준 13 3 3 4 3" xfId="28566"/>
    <cellStyle name="표준 13 3 3 5" xfId="8065"/>
    <cellStyle name="표준 13 3 3 5 2" xfId="17071"/>
    <cellStyle name="표준 13 3 3 5 2 2" xfId="37947"/>
    <cellStyle name="표준 13 3 3 5 3" xfId="29209"/>
    <cellStyle name="표준 13 3 3 6" xfId="8913"/>
    <cellStyle name="표준 13 3 3 6 2" xfId="17918"/>
    <cellStyle name="표준 13 3 3 6 2 2" xfId="38794"/>
    <cellStyle name="표준 13 3 3 6 3" xfId="30056"/>
    <cellStyle name="표준 13 3 3 7" xfId="9738"/>
    <cellStyle name="표준 13 3 3 7 2" xfId="18736"/>
    <cellStyle name="표준 13 3 3 7 2 2" xfId="39612"/>
    <cellStyle name="표준 13 3 3 7 3" xfId="30874"/>
    <cellStyle name="표준 13 3 3 8" xfId="10793"/>
    <cellStyle name="표준 13 3 3 8 2" xfId="19564"/>
    <cellStyle name="표준 13 3 3 8 2 2" xfId="40440"/>
    <cellStyle name="표준 13 3 3 8 3" xfId="31704"/>
    <cellStyle name="표준 13 3 3 9" xfId="11659"/>
    <cellStyle name="표준 13 3 3 9 2" xfId="20425"/>
    <cellStyle name="표준 13 3 3 9 2 2" xfId="41301"/>
    <cellStyle name="표준 13 3 3 9 3" xfId="32565"/>
    <cellStyle name="표준 13 3 4" xfId="4514"/>
    <cellStyle name="표준 13 3 4 2" xfId="6348"/>
    <cellStyle name="표준 13 3 4 2 2" xfId="15357"/>
    <cellStyle name="표준 13 3 4 2 2 2" xfId="36233"/>
    <cellStyle name="표준 13 3 4 2 3" xfId="27495"/>
    <cellStyle name="표준 13 3 4 3" xfId="11011"/>
    <cellStyle name="표준 13 3 4 3 2" xfId="19781"/>
    <cellStyle name="표준 13 3 4 3 2 2" xfId="40657"/>
    <cellStyle name="표준 13 3 4 3 3" xfId="31921"/>
    <cellStyle name="표준 13 3 4 4" xfId="11876"/>
    <cellStyle name="표준 13 3 4 4 2" xfId="20642"/>
    <cellStyle name="표준 13 3 4 4 2 2" xfId="41518"/>
    <cellStyle name="표준 13 3 4 4 3" xfId="32782"/>
    <cellStyle name="표준 13 3 4 5" xfId="13539"/>
    <cellStyle name="표준 13 3 4 5 2" xfId="34415"/>
    <cellStyle name="표준 13 3 4 6" xfId="25677"/>
    <cellStyle name="표준 13 3 5" xfId="5191"/>
    <cellStyle name="표준 13 3 5 2" xfId="14200"/>
    <cellStyle name="표준 13 3 5 2 2" xfId="35076"/>
    <cellStyle name="표준 13 3 5 3" xfId="26338"/>
    <cellStyle name="표준 13 3 6" xfId="6993"/>
    <cellStyle name="표준 13 3 6 2" xfId="16001"/>
    <cellStyle name="표준 13 3 6 2 2" xfId="36877"/>
    <cellStyle name="표준 13 3 6 3" xfId="28139"/>
    <cellStyle name="표준 13 3 7" xfId="7638"/>
    <cellStyle name="표준 13 3 7 2" xfId="16644"/>
    <cellStyle name="표준 13 3 7 2 2" xfId="37520"/>
    <cellStyle name="표준 13 3 7 3" xfId="28782"/>
    <cellStyle name="표준 13 3 8" xfId="8486"/>
    <cellStyle name="표준 13 3 8 2" xfId="17491"/>
    <cellStyle name="표준 13 3 8 2 2" xfId="38367"/>
    <cellStyle name="표준 13 3 8 3" xfId="29629"/>
    <cellStyle name="표준 13 3 9" xfId="9310"/>
    <cellStyle name="표준 13 3 9 2" xfId="18309"/>
    <cellStyle name="표준 13 3 9 2 2" xfId="39185"/>
    <cellStyle name="표준 13 3 9 3" xfId="30447"/>
    <cellStyle name="표준 13 4" xfId="2906"/>
    <cellStyle name="표준 13 4 10" xfId="10367"/>
    <cellStyle name="표준 13 4 10 2" xfId="19138"/>
    <cellStyle name="표준 13 4 10 2 2" xfId="40014"/>
    <cellStyle name="표준 13 4 10 3" xfId="31278"/>
    <cellStyle name="표준 13 4 11" xfId="11233"/>
    <cellStyle name="표준 13 4 11 2" xfId="19999"/>
    <cellStyle name="표준 13 4 11 2 2" xfId="40875"/>
    <cellStyle name="표준 13 4 11 3" xfId="32139"/>
    <cellStyle name="표준 13 4 12" xfId="12381"/>
    <cellStyle name="표준 13 4 12 2" xfId="33259"/>
    <cellStyle name="표준 13 4 13" xfId="24509"/>
    <cellStyle name="표준 13 4 2" xfId="3124"/>
    <cellStyle name="표준 13 4 2 10" xfId="11443"/>
    <cellStyle name="표준 13 4 2 10 2" xfId="20209"/>
    <cellStyle name="표준 13 4 2 10 2 2" xfId="41085"/>
    <cellStyle name="표준 13 4 2 10 3" xfId="32349"/>
    <cellStyle name="표준 13 4 2 11" xfId="12592"/>
    <cellStyle name="표준 13 4 2 11 2" xfId="33469"/>
    <cellStyle name="표준 13 4 2 12" xfId="24719"/>
    <cellStyle name="표준 13 4 2 2" xfId="3566"/>
    <cellStyle name="표준 13 4 2 2 2" xfId="5839"/>
    <cellStyle name="표준 13 4 2 2 2 2" xfId="14848"/>
    <cellStyle name="표준 13 4 2 2 2 2 2" xfId="35724"/>
    <cellStyle name="표준 13 4 2 2 2 3" xfId="26986"/>
    <cellStyle name="표준 13 4 2 2 3" xfId="13029"/>
    <cellStyle name="표준 13 4 2 2 3 2" xfId="33906"/>
    <cellStyle name="표준 13 4 2 2 4" xfId="25156"/>
    <cellStyle name="표준 13 4 2 3" xfId="4727"/>
    <cellStyle name="표준 13 4 2 3 2" xfId="6559"/>
    <cellStyle name="표준 13 4 2 3 2 2" xfId="15568"/>
    <cellStyle name="표준 13 4 2 3 2 2 2" xfId="36444"/>
    <cellStyle name="표준 13 4 2 3 2 3" xfId="27706"/>
    <cellStyle name="표준 13 4 2 3 3" xfId="13750"/>
    <cellStyle name="표준 13 4 2 3 3 2" xfId="34626"/>
    <cellStyle name="표준 13 4 2 3 4" xfId="25888"/>
    <cellStyle name="표준 13 4 2 4" xfId="5402"/>
    <cellStyle name="표준 13 4 2 4 2" xfId="14411"/>
    <cellStyle name="표준 13 4 2 4 2 2" xfId="35287"/>
    <cellStyle name="표준 13 4 2 4 3" xfId="26549"/>
    <cellStyle name="표준 13 4 2 5" xfId="7205"/>
    <cellStyle name="표준 13 4 2 5 2" xfId="16212"/>
    <cellStyle name="표준 13 4 2 5 2 2" xfId="37088"/>
    <cellStyle name="표준 13 4 2 5 3" xfId="28350"/>
    <cellStyle name="표준 13 4 2 6" xfId="7849"/>
    <cellStyle name="표준 13 4 2 6 2" xfId="16855"/>
    <cellStyle name="표준 13 4 2 6 2 2" xfId="37731"/>
    <cellStyle name="표준 13 4 2 6 3" xfId="28993"/>
    <cellStyle name="표준 13 4 2 7" xfId="8697"/>
    <cellStyle name="표준 13 4 2 7 2" xfId="17702"/>
    <cellStyle name="표준 13 4 2 7 2 2" xfId="38578"/>
    <cellStyle name="표준 13 4 2 7 3" xfId="29840"/>
    <cellStyle name="표준 13 4 2 8" xfId="9522"/>
    <cellStyle name="표준 13 4 2 8 2" xfId="18520"/>
    <cellStyle name="표준 13 4 2 8 2 2" xfId="39396"/>
    <cellStyle name="표준 13 4 2 8 3" xfId="30658"/>
    <cellStyle name="표준 13 4 2 9" xfId="10577"/>
    <cellStyle name="표준 13 4 2 9 2" xfId="19348"/>
    <cellStyle name="표준 13 4 2 9 2 2" xfId="40224"/>
    <cellStyle name="표준 13 4 2 9 3" xfId="31488"/>
    <cellStyle name="표준 13 4 3" xfId="3356"/>
    <cellStyle name="표준 13 4 3 10" xfId="12819"/>
    <cellStyle name="표준 13 4 3 10 2" xfId="33696"/>
    <cellStyle name="표준 13 4 3 11" xfId="24946"/>
    <cellStyle name="표준 13 4 3 2" xfId="4949"/>
    <cellStyle name="표준 13 4 3 2 2" xfId="6776"/>
    <cellStyle name="표준 13 4 3 2 2 2" xfId="15785"/>
    <cellStyle name="표준 13 4 3 2 2 2 2" xfId="36661"/>
    <cellStyle name="표준 13 4 3 2 2 3" xfId="27923"/>
    <cellStyle name="표준 13 4 3 2 3" xfId="13967"/>
    <cellStyle name="표준 13 4 3 2 3 2" xfId="34843"/>
    <cellStyle name="표준 13 4 3 2 4" xfId="26105"/>
    <cellStyle name="표준 13 4 3 3" xfId="5629"/>
    <cellStyle name="표준 13 4 3 3 2" xfId="14638"/>
    <cellStyle name="표준 13 4 3 3 2 2" xfId="35514"/>
    <cellStyle name="표준 13 4 3 3 3" xfId="26776"/>
    <cellStyle name="표준 13 4 3 4" xfId="7422"/>
    <cellStyle name="표준 13 4 3 4 2" xfId="16429"/>
    <cellStyle name="표준 13 4 3 4 2 2" xfId="37305"/>
    <cellStyle name="표준 13 4 3 4 3" xfId="28567"/>
    <cellStyle name="표준 13 4 3 5" xfId="8066"/>
    <cellStyle name="표준 13 4 3 5 2" xfId="17072"/>
    <cellStyle name="표준 13 4 3 5 2 2" xfId="37948"/>
    <cellStyle name="표준 13 4 3 5 3" xfId="29210"/>
    <cellStyle name="표준 13 4 3 6" xfId="8914"/>
    <cellStyle name="표준 13 4 3 6 2" xfId="17919"/>
    <cellStyle name="표준 13 4 3 6 2 2" xfId="38795"/>
    <cellStyle name="표준 13 4 3 6 3" xfId="30057"/>
    <cellStyle name="표준 13 4 3 7" xfId="9739"/>
    <cellStyle name="표준 13 4 3 7 2" xfId="18737"/>
    <cellStyle name="표준 13 4 3 7 2 2" xfId="39613"/>
    <cellStyle name="표준 13 4 3 7 3" xfId="30875"/>
    <cellStyle name="표준 13 4 3 8" xfId="10794"/>
    <cellStyle name="표준 13 4 3 8 2" xfId="19565"/>
    <cellStyle name="표준 13 4 3 8 2 2" xfId="40441"/>
    <cellStyle name="표준 13 4 3 8 3" xfId="31705"/>
    <cellStyle name="표준 13 4 3 9" xfId="11660"/>
    <cellStyle name="표준 13 4 3 9 2" xfId="20426"/>
    <cellStyle name="표준 13 4 3 9 2 2" xfId="41302"/>
    <cellStyle name="표준 13 4 3 9 3" xfId="32566"/>
    <cellStyle name="표준 13 4 4" xfId="4515"/>
    <cellStyle name="표준 13 4 4 2" xfId="6349"/>
    <cellStyle name="표준 13 4 4 2 2" xfId="15358"/>
    <cellStyle name="표준 13 4 4 2 2 2" xfId="36234"/>
    <cellStyle name="표준 13 4 4 2 3" xfId="27496"/>
    <cellStyle name="표준 13 4 4 3" xfId="11012"/>
    <cellStyle name="표준 13 4 4 3 2" xfId="19782"/>
    <cellStyle name="표준 13 4 4 3 2 2" xfId="40658"/>
    <cellStyle name="표준 13 4 4 3 3" xfId="31922"/>
    <cellStyle name="표준 13 4 4 4" xfId="11877"/>
    <cellStyle name="표준 13 4 4 4 2" xfId="20643"/>
    <cellStyle name="표준 13 4 4 4 2 2" xfId="41519"/>
    <cellStyle name="표준 13 4 4 4 3" xfId="32783"/>
    <cellStyle name="표준 13 4 4 5" xfId="13540"/>
    <cellStyle name="표준 13 4 4 5 2" xfId="34416"/>
    <cellStyle name="표준 13 4 4 6" xfId="25678"/>
    <cellStyle name="표준 13 4 5" xfId="5192"/>
    <cellStyle name="표준 13 4 5 2" xfId="14201"/>
    <cellStyle name="표준 13 4 5 2 2" xfId="35077"/>
    <cellStyle name="표준 13 4 5 3" xfId="26339"/>
    <cellStyle name="표준 13 4 6" xfId="6994"/>
    <cellStyle name="표준 13 4 6 2" xfId="16002"/>
    <cellStyle name="표준 13 4 6 2 2" xfId="36878"/>
    <cellStyle name="표준 13 4 6 3" xfId="28140"/>
    <cellStyle name="표준 13 4 7" xfId="7639"/>
    <cellStyle name="표준 13 4 7 2" xfId="16645"/>
    <cellStyle name="표준 13 4 7 2 2" xfId="37521"/>
    <cellStyle name="표준 13 4 7 3" xfId="28783"/>
    <cellStyle name="표준 13 4 8" xfId="8487"/>
    <cellStyle name="표준 13 4 8 2" xfId="17492"/>
    <cellStyle name="표준 13 4 8 2 2" xfId="38368"/>
    <cellStyle name="표준 13 4 8 3" xfId="29630"/>
    <cellStyle name="표준 13 4 9" xfId="9311"/>
    <cellStyle name="표준 13 4 9 2" xfId="18310"/>
    <cellStyle name="표준 13 4 9 2 2" xfId="39186"/>
    <cellStyle name="표준 13 4 9 3" xfId="30448"/>
    <cellStyle name="표준 13 5" xfId="2907"/>
    <cellStyle name="표준 13 5 10" xfId="10368"/>
    <cellStyle name="표준 13 5 10 2" xfId="19139"/>
    <cellStyle name="표준 13 5 10 2 2" xfId="40015"/>
    <cellStyle name="표준 13 5 10 3" xfId="31279"/>
    <cellStyle name="표준 13 5 11" xfId="11234"/>
    <cellStyle name="표준 13 5 11 2" xfId="20000"/>
    <cellStyle name="표준 13 5 11 2 2" xfId="40876"/>
    <cellStyle name="표준 13 5 11 3" xfId="32140"/>
    <cellStyle name="표준 13 5 12" xfId="12382"/>
    <cellStyle name="표준 13 5 12 2" xfId="33260"/>
    <cellStyle name="표준 13 5 13" xfId="24510"/>
    <cellStyle name="표준 13 5 2" xfId="3125"/>
    <cellStyle name="표준 13 5 2 10" xfId="11444"/>
    <cellStyle name="표준 13 5 2 10 2" xfId="20210"/>
    <cellStyle name="표준 13 5 2 10 2 2" xfId="41086"/>
    <cellStyle name="표준 13 5 2 10 3" xfId="32350"/>
    <cellStyle name="표준 13 5 2 11" xfId="12593"/>
    <cellStyle name="표준 13 5 2 11 2" xfId="33470"/>
    <cellStyle name="표준 13 5 2 12" xfId="24720"/>
    <cellStyle name="표준 13 5 2 2" xfId="3567"/>
    <cellStyle name="표준 13 5 2 2 2" xfId="5840"/>
    <cellStyle name="표준 13 5 2 2 2 2" xfId="14849"/>
    <cellStyle name="표준 13 5 2 2 2 2 2" xfId="35725"/>
    <cellStyle name="표준 13 5 2 2 2 3" xfId="26987"/>
    <cellStyle name="표준 13 5 2 2 3" xfId="13030"/>
    <cellStyle name="표준 13 5 2 2 3 2" xfId="33907"/>
    <cellStyle name="표준 13 5 2 2 4" xfId="25157"/>
    <cellStyle name="표준 13 5 2 3" xfId="4728"/>
    <cellStyle name="표준 13 5 2 3 2" xfId="6560"/>
    <cellStyle name="표준 13 5 2 3 2 2" xfId="15569"/>
    <cellStyle name="표준 13 5 2 3 2 2 2" xfId="36445"/>
    <cellStyle name="표준 13 5 2 3 2 3" xfId="27707"/>
    <cellStyle name="표준 13 5 2 3 3" xfId="13751"/>
    <cellStyle name="표준 13 5 2 3 3 2" xfId="34627"/>
    <cellStyle name="표준 13 5 2 3 4" xfId="25889"/>
    <cellStyle name="표준 13 5 2 4" xfId="5403"/>
    <cellStyle name="표준 13 5 2 4 2" xfId="14412"/>
    <cellStyle name="표준 13 5 2 4 2 2" xfId="35288"/>
    <cellStyle name="표준 13 5 2 4 3" xfId="26550"/>
    <cellStyle name="표준 13 5 2 5" xfId="7206"/>
    <cellStyle name="표준 13 5 2 5 2" xfId="16213"/>
    <cellStyle name="표준 13 5 2 5 2 2" xfId="37089"/>
    <cellStyle name="표준 13 5 2 5 3" xfId="28351"/>
    <cellStyle name="표준 13 5 2 6" xfId="7850"/>
    <cellStyle name="표준 13 5 2 6 2" xfId="16856"/>
    <cellStyle name="표준 13 5 2 6 2 2" xfId="37732"/>
    <cellStyle name="표준 13 5 2 6 3" xfId="28994"/>
    <cellStyle name="표준 13 5 2 7" xfId="8698"/>
    <cellStyle name="표준 13 5 2 7 2" xfId="17703"/>
    <cellStyle name="표준 13 5 2 7 2 2" xfId="38579"/>
    <cellStyle name="표준 13 5 2 7 3" xfId="29841"/>
    <cellStyle name="표준 13 5 2 8" xfId="9523"/>
    <cellStyle name="표준 13 5 2 8 2" xfId="18521"/>
    <cellStyle name="표준 13 5 2 8 2 2" xfId="39397"/>
    <cellStyle name="표준 13 5 2 8 3" xfId="30659"/>
    <cellStyle name="표준 13 5 2 9" xfId="10578"/>
    <cellStyle name="표준 13 5 2 9 2" xfId="19349"/>
    <cellStyle name="표준 13 5 2 9 2 2" xfId="40225"/>
    <cellStyle name="표준 13 5 2 9 3" xfId="31489"/>
    <cellStyle name="표준 13 5 3" xfId="3357"/>
    <cellStyle name="표준 13 5 3 10" xfId="12820"/>
    <cellStyle name="표준 13 5 3 10 2" xfId="33697"/>
    <cellStyle name="표준 13 5 3 11" xfId="24947"/>
    <cellStyle name="표준 13 5 3 2" xfId="4950"/>
    <cellStyle name="표준 13 5 3 2 2" xfId="6777"/>
    <cellStyle name="표준 13 5 3 2 2 2" xfId="15786"/>
    <cellStyle name="표준 13 5 3 2 2 2 2" xfId="36662"/>
    <cellStyle name="표준 13 5 3 2 2 3" xfId="27924"/>
    <cellStyle name="표준 13 5 3 2 3" xfId="13968"/>
    <cellStyle name="표준 13 5 3 2 3 2" xfId="34844"/>
    <cellStyle name="표준 13 5 3 2 4" xfId="26106"/>
    <cellStyle name="표준 13 5 3 3" xfId="5630"/>
    <cellStyle name="표준 13 5 3 3 2" xfId="14639"/>
    <cellStyle name="표준 13 5 3 3 2 2" xfId="35515"/>
    <cellStyle name="표준 13 5 3 3 3" xfId="26777"/>
    <cellStyle name="표준 13 5 3 4" xfId="7423"/>
    <cellStyle name="표준 13 5 3 4 2" xfId="16430"/>
    <cellStyle name="표준 13 5 3 4 2 2" xfId="37306"/>
    <cellStyle name="표준 13 5 3 4 3" xfId="28568"/>
    <cellStyle name="표준 13 5 3 5" xfId="8067"/>
    <cellStyle name="표준 13 5 3 5 2" xfId="17073"/>
    <cellStyle name="표준 13 5 3 5 2 2" xfId="37949"/>
    <cellStyle name="표준 13 5 3 5 3" xfId="29211"/>
    <cellStyle name="표준 13 5 3 6" xfId="8915"/>
    <cellStyle name="표준 13 5 3 6 2" xfId="17920"/>
    <cellStyle name="표준 13 5 3 6 2 2" xfId="38796"/>
    <cellStyle name="표준 13 5 3 6 3" xfId="30058"/>
    <cellStyle name="표준 13 5 3 7" xfId="9740"/>
    <cellStyle name="표준 13 5 3 7 2" xfId="18738"/>
    <cellStyle name="표준 13 5 3 7 2 2" xfId="39614"/>
    <cellStyle name="표준 13 5 3 7 3" xfId="30876"/>
    <cellStyle name="표준 13 5 3 8" xfId="10795"/>
    <cellStyle name="표준 13 5 3 8 2" xfId="19566"/>
    <cellStyle name="표준 13 5 3 8 2 2" xfId="40442"/>
    <cellStyle name="표준 13 5 3 8 3" xfId="31706"/>
    <cellStyle name="표준 13 5 3 9" xfId="11661"/>
    <cellStyle name="표준 13 5 3 9 2" xfId="20427"/>
    <cellStyle name="표준 13 5 3 9 2 2" xfId="41303"/>
    <cellStyle name="표준 13 5 3 9 3" xfId="32567"/>
    <cellStyle name="표준 13 5 4" xfId="4516"/>
    <cellStyle name="표준 13 5 4 2" xfId="6350"/>
    <cellStyle name="표준 13 5 4 2 2" xfId="15359"/>
    <cellStyle name="표준 13 5 4 2 2 2" xfId="36235"/>
    <cellStyle name="표준 13 5 4 2 3" xfId="27497"/>
    <cellStyle name="표준 13 5 4 3" xfId="11013"/>
    <cellStyle name="표준 13 5 4 3 2" xfId="19783"/>
    <cellStyle name="표준 13 5 4 3 2 2" xfId="40659"/>
    <cellStyle name="표준 13 5 4 3 3" xfId="31923"/>
    <cellStyle name="표준 13 5 4 4" xfId="11878"/>
    <cellStyle name="표준 13 5 4 4 2" xfId="20644"/>
    <cellStyle name="표준 13 5 4 4 2 2" xfId="41520"/>
    <cellStyle name="표준 13 5 4 4 3" xfId="32784"/>
    <cellStyle name="표준 13 5 4 5" xfId="13541"/>
    <cellStyle name="표준 13 5 4 5 2" xfId="34417"/>
    <cellStyle name="표준 13 5 4 6" xfId="25679"/>
    <cellStyle name="표준 13 5 5" xfId="5193"/>
    <cellStyle name="표준 13 5 5 2" xfId="14202"/>
    <cellStyle name="표준 13 5 5 2 2" xfId="35078"/>
    <cellStyle name="표준 13 5 5 3" xfId="26340"/>
    <cellStyle name="표준 13 5 6" xfId="6995"/>
    <cellStyle name="표준 13 5 6 2" xfId="16003"/>
    <cellStyle name="표준 13 5 6 2 2" xfId="36879"/>
    <cellStyle name="표준 13 5 6 3" xfId="28141"/>
    <cellStyle name="표준 13 5 7" xfId="7640"/>
    <cellStyle name="표준 13 5 7 2" xfId="16646"/>
    <cellStyle name="표준 13 5 7 2 2" xfId="37522"/>
    <cellStyle name="표준 13 5 7 3" xfId="28784"/>
    <cellStyle name="표준 13 5 8" xfId="8488"/>
    <cellStyle name="표준 13 5 8 2" xfId="17493"/>
    <cellStyle name="표준 13 5 8 2 2" xfId="38369"/>
    <cellStyle name="표준 13 5 8 3" xfId="29631"/>
    <cellStyle name="표준 13 5 9" xfId="9312"/>
    <cellStyle name="표준 13 5 9 2" xfId="18311"/>
    <cellStyle name="표준 13 5 9 2 2" xfId="39187"/>
    <cellStyle name="표준 13 5 9 3" xfId="30449"/>
    <cellStyle name="표준 13 6" xfId="2908"/>
    <cellStyle name="표준 13 6 10" xfId="10369"/>
    <cellStyle name="표준 13 6 10 2" xfId="19140"/>
    <cellStyle name="표준 13 6 10 2 2" xfId="40016"/>
    <cellStyle name="표준 13 6 10 3" xfId="31280"/>
    <cellStyle name="표준 13 6 11" xfId="11235"/>
    <cellStyle name="표준 13 6 11 2" xfId="20001"/>
    <cellStyle name="표준 13 6 11 2 2" xfId="40877"/>
    <cellStyle name="표준 13 6 11 3" xfId="32141"/>
    <cellStyle name="표준 13 6 12" xfId="12383"/>
    <cellStyle name="표준 13 6 12 2" xfId="33261"/>
    <cellStyle name="표준 13 6 13" xfId="24511"/>
    <cellStyle name="표준 13 6 2" xfId="3126"/>
    <cellStyle name="표준 13 6 2 10" xfId="11445"/>
    <cellStyle name="표준 13 6 2 10 2" xfId="20211"/>
    <cellStyle name="표준 13 6 2 10 2 2" xfId="41087"/>
    <cellStyle name="표준 13 6 2 10 3" xfId="32351"/>
    <cellStyle name="표준 13 6 2 11" xfId="12594"/>
    <cellStyle name="표준 13 6 2 11 2" xfId="33471"/>
    <cellStyle name="표준 13 6 2 12" xfId="24721"/>
    <cellStyle name="표준 13 6 2 2" xfId="3568"/>
    <cellStyle name="표준 13 6 2 2 2" xfId="5841"/>
    <cellStyle name="표준 13 6 2 2 2 2" xfId="14850"/>
    <cellStyle name="표준 13 6 2 2 2 2 2" xfId="35726"/>
    <cellStyle name="표준 13 6 2 2 2 3" xfId="26988"/>
    <cellStyle name="표준 13 6 2 2 3" xfId="13031"/>
    <cellStyle name="표준 13 6 2 2 3 2" xfId="33908"/>
    <cellStyle name="표준 13 6 2 2 4" xfId="25158"/>
    <cellStyle name="표준 13 6 2 3" xfId="4729"/>
    <cellStyle name="표준 13 6 2 3 2" xfId="6561"/>
    <cellStyle name="표준 13 6 2 3 2 2" xfId="15570"/>
    <cellStyle name="표준 13 6 2 3 2 2 2" xfId="36446"/>
    <cellStyle name="표준 13 6 2 3 2 3" xfId="27708"/>
    <cellStyle name="표준 13 6 2 3 3" xfId="13752"/>
    <cellStyle name="표준 13 6 2 3 3 2" xfId="34628"/>
    <cellStyle name="표준 13 6 2 3 4" xfId="25890"/>
    <cellStyle name="표준 13 6 2 4" xfId="5404"/>
    <cellStyle name="표준 13 6 2 4 2" xfId="14413"/>
    <cellStyle name="표준 13 6 2 4 2 2" xfId="35289"/>
    <cellStyle name="표준 13 6 2 4 3" xfId="26551"/>
    <cellStyle name="표준 13 6 2 5" xfId="7207"/>
    <cellStyle name="표준 13 6 2 5 2" xfId="16214"/>
    <cellStyle name="표준 13 6 2 5 2 2" xfId="37090"/>
    <cellStyle name="표준 13 6 2 5 3" xfId="28352"/>
    <cellStyle name="표준 13 6 2 6" xfId="7851"/>
    <cellStyle name="표준 13 6 2 6 2" xfId="16857"/>
    <cellStyle name="표준 13 6 2 6 2 2" xfId="37733"/>
    <cellStyle name="표준 13 6 2 6 3" xfId="28995"/>
    <cellStyle name="표준 13 6 2 7" xfId="8699"/>
    <cellStyle name="표준 13 6 2 7 2" xfId="17704"/>
    <cellStyle name="표준 13 6 2 7 2 2" xfId="38580"/>
    <cellStyle name="표준 13 6 2 7 3" xfId="29842"/>
    <cellStyle name="표준 13 6 2 8" xfId="9524"/>
    <cellStyle name="표준 13 6 2 8 2" xfId="18522"/>
    <cellStyle name="표준 13 6 2 8 2 2" xfId="39398"/>
    <cellStyle name="표준 13 6 2 8 3" xfId="30660"/>
    <cellStyle name="표준 13 6 2 9" xfId="10579"/>
    <cellStyle name="표준 13 6 2 9 2" xfId="19350"/>
    <cellStyle name="표준 13 6 2 9 2 2" xfId="40226"/>
    <cellStyle name="표준 13 6 2 9 3" xfId="31490"/>
    <cellStyle name="표준 13 6 3" xfId="3358"/>
    <cellStyle name="표준 13 6 3 10" xfId="12821"/>
    <cellStyle name="표준 13 6 3 10 2" xfId="33698"/>
    <cellStyle name="표준 13 6 3 11" xfId="24948"/>
    <cellStyle name="표준 13 6 3 2" xfId="4951"/>
    <cellStyle name="표준 13 6 3 2 2" xfId="6778"/>
    <cellStyle name="표준 13 6 3 2 2 2" xfId="15787"/>
    <cellStyle name="표준 13 6 3 2 2 2 2" xfId="36663"/>
    <cellStyle name="표준 13 6 3 2 2 3" xfId="27925"/>
    <cellStyle name="표준 13 6 3 2 3" xfId="13969"/>
    <cellStyle name="표준 13 6 3 2 3 2" xfId="34845"/>
    <cellStyle name="표준 13 6 3 2 4" xfId="26107"/>
    <cellStyle name="표준 13 6 3 3" xfId="5631"/>
    <cellStyle name="표준 13 6 3 3 2" xfId="14640"/>
    <cellStyle name="표준 13 6 3 3 2 2" xfId="35516"/>
    <cellStyle name="표준 13 6 3 3 3" xfId="26778"/>
    <cellStyle name="표준 13 6 3 4" xfId="7424"/>
    <cellStyle name="표준 13 6 3 4 2" xfId="16431"/>
    <cellStyle name="표준 13 6 3 4 2 2" xfId="37307"/>
    <cellStyle name="표준 13 6 3 4 3" xfId="28569"/>
    <cellStyle name="표준 13 6 3 5" xfId="8068"/>
    <cellStyle name="표준 13 6 3 5 2" xfId="17074"/>
    <cellStyle name="표준 13 6 3 5 2 2" xfId="37950"/>
    <cellStyle name="표준 13 6 3 5 3" xfId="29212"/>
    <cellStyle name="표준 13 6 3 6" xfId="8916"/>
    <cellStyle name="표준 13 6 3 6 2" xfId="17921"/>
    <cellStyle name="표준 13 6 3 6 2 2" xfId="38797"/>
    <cellStyle name="표준 13 6 3 6 3" xfId="30059"/>
    <cellStyle name="표준 13 6 3 7" xfId="9741"/>
    <cellStyle name="표준 13 6 3 7 2" xfId="18739"/>
    <cellStyle name="표준 13 6 3 7 2 2" xfId="39615"/>
    <cellStyle name="표준 13 6 3 7 3" xfId="30877"/>
    <cellStyle name="표준 13 6 3 8" xfId="10796"/>
    <cellStyle name="표준 13 6 3 8 2" xfId="19567"/>
    <cellStyle name="표준 13 6 3 8 2 2" xfId="40443"/>
    <cellStyle name="표준 13 6 3 8 3" xfId="31707"/>
    <cellStyle name="표준 13 6 3 9" xfId="11662"/>
    <cellStyle name="표준 13 6 3 9 2" xfId="20428"/>
    <cellStyle name="표준 13 6 3 9 2 2" xfId="41304"/>
    <cellStyle name="표준 13 6 3 9 3" xfId="32568"/>
    <cellStyle name="표준 13 6 4" xfId="4517"/>
    <cellStyle name="표준 13 6 4 2" xfId="6351"/>
    <cellStyle name="표준 13 6 4 2 2" xfId="15360"/>
    <cellStyle name="표준 13 6 4 2 2 2" xfId="36236"/>
    <cellStyle name="표준 13 6 4 2 3" xfId="27498"/>
    <cellStyle name="표준 13 6 4 3" xfId="11014"/>
    <cellStyle name="표준 13 6 4 3 2" xfId="19784"/>
    <cellStyle name="표준 13 6 4 3 2 2" xfId="40660"/>
    <cellStyle name="표준 13 6 4 3 3" xfId="31924"/>
    <cellStyle name="표준 13 6 4 4" xfId="11879"/>
    <cellStyle name="표준 13 6 4 4 2" xfId="20645"/>
    <cellStyle name="표준 13 6 4 4 2 2" xfId="41521"/>
    <cellStyle name="표준 13 6 4 4 3" xfId="32785"/>
    <cellStyle name="표준 13 6 4 5" xfId="13542"/>
    <cellStyle name="표준 13 6 4 5 2" xfId="34418"/>
    <cellStyle name="표준 13 6 4 6" xfId="25680"/>
    <cellStyle name="표준 13 6 5" xfId="5194"/>
    <cellStyle name="표준 13 6 5 2" xfId="14203"/>
    <cellStyle name="표준 13 6 5 2 2" xfId="35079"/>
    <cellStyle name="표준 13 6 5 3" xfId="26341"/>
    <cellStyle name="표준 13 6 6" xfId="6996"/>
    <cellStyle name="표준 13 6 6 2" xfId="16004"/>
    <cellStyle name="표준 13 6 6 2 2" xfId="36880"/>
    <cellStyle name="표준 13 6 6 3" xfId="28142"/>
    <cellStyle name="표준 13 6 7" xfId="7641"/>
    <cellStyle name="표준 13 6 7 2" xfId="16647"/>
    <cellStyle name="표준 13 6 7 2 2" xfId="37523"/>
    <cellStyle name="표준 13 6 7 3" xfId="28785"/>
    <cellStyle name="표준 13 6 8" xfId="8489"/>
    <cellStyle name="표준 13 6 8 2" xfId="17494"/>
    <cellStyle name="표준 13 6 8 2 2" xfId="38370"/>
    <cellStyle name="표준 13 6 8 3" xfId="29632"/>
    <cellStyle name="표준 13 6 9" xfId="9313"/>
    <cellStyle name="표준 13 6 9 2" xfId="18312"/>
    <cellStyle name="표준 13 6 9 2 2" xfId="39188"/>
    <cellStyle name="표준 13 6 9 3" xfId="30450"/>
    <cellStyle name="표준 13 7" xfId="2909"/>
    <cellStyle name="표준 13 7 10" xfId="10370"/>
    <cellStyle name="표준 13 7 10 2" xfId="19141"/>
    <cellStyle name="표준 13 7 10 2 2" xfId="40017"/>
    <cellStyle name="표준 13 7 10 3" xfId="31281"/>
    <cellStyle name="표준 13 7 11" xfId="11236"/>
    <cellStyle name="표준 13 7 11 2" xfId="20002"/>
    <cellStyle name="표준 13 7 11 2 2" xfId="40878"/>
    <cellStyle name="표준 13 7 11 3" xfId="32142"/>
    <cellStyle name="표준 13 7 12" xfId="12384"/>
    <cellStyle name="표준 13 7 12 2" xfId="33262"/>
    <cellStyle name="표준 13 7 13" xfId="24512"/>
    <cellStyle name="표준 13 7 2" xfId="3127"/>
    <cellStyle name="표준 13 7 2 10" xfId="11446"/>
    <cellStyle name="표준 13 7 2 10 2" xfId="20212"/>
    <cellStyle name="표준 13 7 2 10 2 2" xfId="41088"/>
    <cellStyle name="표준 13 7 2 10 3" xfId="32352"/>
    <cellStyle name="표준 13 7 2 11" xfId="12595"/>
    <cellStyle name="표준 13 7 2 11 2" xfId="33472"/>
    <cellStyle name="표준 13 7 2 12" xfId="24722"/>
    <cellStyle name="표준 13 7 2 2" xfId="3569"/>
    <cellStyle name="표준 13 7 2 2 2" xfId="5842"/>
    <cellStyle name="표준 13 7 2 2 2 2" xfId="14851"/>
    <cellStyle name="표준 13 7 2 2 2 2 2" xfId="35727"/>
    <cellStyle name="표준 13 7 2 2 2 3" xfId="26989"/>
    <cellStyle name="표준 13 7 2 2 3" xfId="13032"/>
    <cellStyle name="표준 13 7 2 2 3 2" xfId="33909"/>
    <cellStyle name="표준 13 7 2 2 4" xfId="25159"/>
    <cellStyle name="표준 13 7 2 3" xfId="4730"/>
    <cellStyle name="표준 13 7 2 3 2" xfId="6562"/>
    <cellStyle name="표준 13 7 2 3 2 2" xfId="15571"/>
    <cellStyle name="표준 13 7 2 3 2 2 2" xfId="36447"/>
    <cellStyle name="표준 13 7 2 3 2 3" xfId="27709"/>
    <cellStyle name="표준 13 7 2 3 3" xfId="13753"/>
    <cellStyle name="표준 13 7 2 3 3 2" xfId="34629"/>
    <cellStyle name="표준 13 7 2 3 4" xfId="25891"/>
    <cellStyle name="표준 13 7 2 4" xfId="5405"/>
    <cellStyle name="표준 13 7 2 4 2" xfId="14414"/>
    <cellStyle name="표준 13 7 2 4 2 2" xfId="35290"/>
    <cellStyle name="표준 13 7 2 4 3" xfId="26552"/>
    <cellStyle name="표준 13 7 2 5" xfId="7208"/>
    <cellStyle name="표준 13 7 2 5 2" xfId="16215"/>
    <cellStyle name="표준 13 7 2 5 2 2" xfId="37091"/>
    <cellStyle name="표준 13 7 2 5 3" xfId="28353"/>
    <cellStyle name="표준 13 7 2 6" xfId="7852"/>
    <cellStyle name="표준 13 7 2 6 2" xfId="16858"/>
    <cellStyle name="표준 13 7 2 6 2 2" xfId="37734"/>
    <cellStyle name="표준 13 7 2 6 3" xfId="28996"/>
    <cellStyle name="표준 13 7 2 7" xfId="8700"/>
    <cellStyle name="표준 13 7 2 7 2" xfId="17705"/>
    <cellStyle name="표준 13 7 2 7 2 2" xfId="38581"/>
    <cellStyle name="표준 13 7 2 7 3" xfId="29843"/>
    <cellStyle name="표준 13 7 2 8" xfId="9525"/>
    <cellStyle name="표준 13 7 2 8 2" xfId="18523"/>
    <cellStyle name="표준 13 7 2 8 2 2" xfId="39399"/>
    <cellStyle name="표준 13 7 2 8 3" xfId="30661"/>
    <cellStyle name="표준 13 7 2 9" xfId="10580"/>
    <cellStyle name="표준 13 7 2 9 2" xfId="19351"/>
    <cellStyle name="표준 13 7 2 9 2 2" xfId="40227"/>
    <cellStyle name="표준 13 7 2 9 3" xfId="31491"/>
    <cellStyle name="표준 13 7 3" xfId="3359"/>
    <cellStyle name="표준 13 7 3 10" xfId="12822"/>
    <cellStyle name="표준 13 7 3 10 2" xfId="33699"/>
    <cellStyle name="표준 13 7 3 11" xfId="24949"/>
    <cellStyle name="표준 13 7 3 2" xfId="4952"/>
    <cellStyle name="표준 13 7 3 2 2" xfId="6779"/>
    <cellStyle name="표준 13 7 3 2 2 2" xfId="15788"/>
    <cellStyle name="표준 13 7 3 2 2 2 2" xfId="36664"/>
    <cellStyle name="표준 13 7 3 2 2 3" xfId="27926"/>
    <cellStyle name="표준 13 7 3 2 3" xfId="13970"/>
    <cellStyle name="표준 13 7 3 2 3 2" xfId="34846"/>
    <cellStyle name="표준 13 7 3 2 4" xfId="26108"/>
    <cellStyle name="표준 13 7 3 3" xfId="5632"/>
    <cellStyle name="표준 13 7 3 3 2" xfId="14641"/>
    <cellStyle name="표준 13 7 3 3 2 2" xfId="35517"/>
    <cellStyle name="표준 13 7 3 3 3" xfId="26779"/>
    <cellStyle name="표준 13 7 3 4" xfId="7425"/>
    <cellStyle name="표준 13 7 3 4 2" xfId="16432"/>
    <cellStyle name="표준 13 7 3 4 2 2" xfId="37308"/>
    <cellStyle name="표준 13 7 3 4 3" xfId="28570"/>
    <cellStyle name="표준 13 7 3 5" xfId="8069"/>
    <cellStyle name="표준 13 7 3 5 2" xfId="17075"/>
    <cellStyle name="표준 13 7 3 5 2 2" xfId="37951"/>
    <cellStyle name="표준 13 7 3 5 3" xfId="29213"/>
    <cellStyle name="표준 13 7 3 6" xfId="8917"/>
    <cellStyle name="표준 13 7 3 6 2" xfId="17922"/>
    <cellStyle name="표준 13 7 3 6 2 2" xfId="38798"/>
    <cellStyle name="표준 13 7 3 6 3" xfId="30060"/>
    <cellStyle name="표준 13 7 3 7" xfId="9742"/>
    <cellStyle name="표준 13 7 3 7 2" xfId="18740"/>
    <cellStyle name="표준 13 7 3 7 2 2" xfId="39616"/>
    <cellStyle name="표준 13 7 3 7 3" xfId="30878"/>
    <cellStyle name="표준 13 7 3 8" xfId="10797"/>
    <cellStyle name="표준 13 7 3 8 2" xfId="19568"/>
    <cellStyle name="표준 13 7 3 8 2 2" xfId="40444"/>
    <cellStyle name="표준 13 7 3 8 3" xfId="31708"/>
    <cellStyle name="표준 13 7 3 9" xfId="11663"/>
    <cellStyle name="표준 13 7 3 9 2" xfId="20429"/>
    <cellStyle name="표준 13 7 3 9 2 2" xfId="41305"/>
    <cellStyle name="표준 13 7 3 9 3" xfId="32569"/>
    <cellStyle name="표준 13 7 4" xfId="4518"/>
    <cellStyle name="표준 13 7 4 2" xfId="6352"/>
    <cellStyle name="표준 13 7 4 2 2" xfId="15361"/>
    <cellStyle name="표준 13 7 4 2 2 2" xfId="36237"/>
    <cellStyle name="표준 13 7 4 2 3" xfId="27499"/>
    <cellStyle name="표준 13 7 4 3" xfId="11015"/>
    <cellStyle name="표준 13 7 4 3 2" xfId="19785"/>
    <cellStyle name="표준 13 7 4 3 2 2" xfId="40661"/>
    <cellStyle name="표준 13 7 4 3 3" xfId="31925"/>
    <cellStyle name="표준 13 7 4 4" xfId="11880"/>
    <cellStyle name="표준 13 7 4 4 2" xfId="20646"/>
    <cellStyle name="표준 13 7 4 4 2 2" xfId="41522"/>
    <cellStyle name="표준 13 7 4 4 3" xfId="32786"/>
    <cellStyle name="표준 13 7 4 5" xfId="13543"/>
    <cellStyle name="표준 13 7 4 5 2" xfId="34419"/>
    <cellStyle name="표준 13 7 4 6" xfId="25681"/>
    <cellStyle name="표준 13 7 5" xfId="5195"/>
    <cellStyle name="표준 13 7 5 2" xfId="14204"/>
    <cellStyle name="표준 13 7 5 2 2" xfId="35080"/>
    <cellStyle name="표준 13 7 5 3" xfId="26342"/>
    <cellStyle name="표준 13 7 6" xfId="6997"/>
    <cellStyle name="표준 13 7 6 2" xfId="16005"/>
    <cellStyle name="표준 13 7 6 2 2" xfId="36881"/>
    <cellStyle name="표준 13 7 6 3" xfId="28143"/>
    <cellStyle name="표준 13 7 7" xfId="7642"/>
    <cellStyle name="표준 13 7 7 2" xfId="16648"/>
    <cellStyle name="표준 13 7 7 2 2" xfId="37524"/>
    <cellStyle name="표준 13 7 7 3" xfId="28786"/>
    <cellStyle name="표준 13 7 8" xfId="8490"/>
    <cellStyle name="표준 13 7 8 2" xfId="17495"/>
    <cellStyle name="표준 13 7 8 2 2" xfId="38371"/>
    <cellStyle name="표준 13 7 8 3" xfId="29633"/>
    <cellStyle name="표준 13 7 9" xfId="9314"/>
    <cellStyle name="표준 13 7 9 2" xfId="18313"/>
    <cellStyle name="표준 13 7 9 2 2" xfId="39189"/>
    <cellStyle name="표준 13 7 9 3" xfId="30451"/>
    <cellStyle name="표준 13 8" xfId="3121"/>
    <cellStyle name="표준 13 8 10" xfId="11440"/>
    <cellStyle name="표준 13 8 10 2" xfId="20206"/>
    <cellStyle name="표준 13 8 10 2 2" xfId="41082"/>
    <cellStyle name="표준 13 8 10 3" xfId="32346"/>
    <cellStyle name="표준 13 8 11" xfId="12589"/>
    <cellStyle name="표준 13 8 11 2" xfId="33466"/>
    <cellStyle name="표준 13 8 12" xfId="24716"/>
    <cellStyle name="표준 13 8 2" xfId="3563"/>
    <cellStyle name="표준 13 8 2 2" xfId="5836"/>
    <cellStyle name="표준 13 8 2 2 2" xfId="14845"/>
    <cellStyle name="표준 13 8 2 2 2 2" xfId="35721"/>
    <cellStyle name="표준 13 8 2 2 3" xfId="26983"/>
    <cellStyle name="표준 13 8 2 3" xfId="13026"/>
    <cellStyle name="표준 13 8 2 3 2" xfId="33903"/>
    <cellStyle name="표준 13 8 2 4" xfId="25153"/>
    <cellStyle name="표준 13 8 3" xfId="4724"/>
    <cellStyle name="표준 13 8 3 2" xfId="6556"/>
    <cellStyle name="표준 13 8 3 2 2" xfId="15565"/>
    <cellStyle name="표준 13 8 3 2 2 2" xfId="36441"/>
    <cellStyle name="표준 13 8 3 2 3" xfId="27703"/>
    <cellStyle name="표준 13 8 3 3" xfId="13747"/>
    <cellStyle name="표준 13 8 3 3 2" xfId="34623"/>
    <cellStyle name="표준 13 8 3 4" xfId="25885"/>
    <cellStyle name="표준 13 8 4" xfId="5399"/>
    <cellStyle name="표준 13 8 4 2" xfId="14408"/>
    <cellStyle name="표준 13 8 4 2 2" xfId="35284"/>
    <cellStyle name="표준 13 8 4 3" xfId="26546"/>
    <cellStyle name="표준 13 8 5" xfId="7202"/>
    <cellStyle name="표준 13 8 5 2" xfId="16209"/>
    <cellStyle name="표준 13 8 5 2 2" xfId="37085"/>
    <cellStyle name="표준 13 8 5 3" xfId="28347"/>
    <cellStyle name="표준 13 8 6" xfId="7846"/>
    <cellStyle name="표준 13 8 6 2" xfId="16852"/>
    <cellStyle name="표준 13 8 6 2 2" xfId="37728"/>
    <cellStyle name="표준 13 8 6 3" xfId="28990"/>
    <cellStyle name="표준 13 8 7" xfId="8694"/>
    <cellStyle name="표준 13 8 7 2" xfId="17699"/>
    <cellStyle name="표준 13 8 7 2 2" xfId="38575"/>
    <cellStyle name="표준 13 8 7 3" xfId="29837"/>
    <cellStyle name="표준 13 8 8" xfId="9519"/>
    <cellStyle name="표준 13 8 8 2" xfId="18517"/>
    <cellStyle name="표준 13 8 8 2 2" xfId="39393"/>
    <cellStyle name="표준 13 8 8 3" xfId="30655"/>
    <cellStyle name="표준 13 8 9" xfId="10574"/>
    <cellStyle name="표준 13 8 9 2" xfId="19345"/>
    <cellStyle name="표준 13 8 9 2 2" xfId="40221"/>
    <cellStyle name="표준 13 8 9 3" xfId="31485"/>
    <cellStyle name="표준 13 9" xfId="3353"/>
    <cellStyle name="표준 13 9 10" xfId="12816"/>
    <cellStyle name="표준 13 9 10 2" xfId="33693"/>
    <cellStyle name="표준 13 9 11" xfId="24943"/>
    <cellStyle name="표준 13 9 2" xfId="4946"/>
    <cellStyle name="표준 13 9 2 2" xfId="6773"/>
    <cellStyle name="표준 13 9 2 2 2" xfId="15782"/>
    <cellStyle name="표준 13 9 2 2 2 2" xfId="36658"/>
    <cellStyle name="표준 13 9 2 2 3" xfId="27920"/>
    <cellStyle name="표준 13 9 2 3" xfId="13964"/>
    <cellStyle name="표준 13 9 2 3 2" xfId="34840"/>
    <cellStyle name="표준 13 9 2 4" xfId="26102"/>
    <cellStyle name="표준 13 9 3" xfId="5626"/>
    <cellStyle name="표준 13 9 3 2" xfId="14635"/>
    <cellStyle name="표준 13 9 3 2 2" xfId="35511"/>
    <cellStyle name="표준 13 9 3 3" xfId="26773"/>
    <cellStyle name="표준 13 9 4" xfId="7419"/>
    <cellStyle name="표준 13 9 4 2" xfId="16426"/>
    <cellStyle name="표준 13 9 4 2 2" xfId="37302"/>
    <cellStyle name="표준 13 9 4 3" xfId="28564"/>
    <cellStyle name="표준 13 9 5" xfId="8063"/>
    <cellStyle name="표준 13 9 5 2" xfId="17069"/>
    <cellStyle name="표준 13 9 5 2 2" xfId="37945"/>
    <cellStyle name="표준 13 9 5 3" xfId="29207"/>
    <cellStyle name="표준 13 9 6" xfId="8911"/>
    <cellStyle name="표준 13 9 6 2" xfId="17916"/>
    <cellStyle name="표준 13 9 6 2 2" xfId="38792"/>
    <cellStyle name="표준 13 9 6 3" xfId="30054"/>
    <cellStyle name="표준 13 9 7" xfId="9736"/>
    <cellStyle name="표준 13 9 7 2" xfId="18734"/>
    <cellStyle name="표준 13 9 7 2 2" xfId="39610"/>
    <cellStyle name="표준 13 9 7 3" xfId="30872"/>
    <cellStyle name="표준 13 9 8" xfId="10791"/>
    <cellStyle name="표준 13 9 8 2" xfId="19562"/>
    <cellStyle name="표준 13 9 8 2 2" xfId="40438"/>
    <cellStyle name="표준 13 9 8 3" xfId="31702"/>
    <cellStyle name="표준 13 9 9" xfId="11657"/>
    <cellStyle name="표준 13 9 9 2" xfId="20423"/>
    <cellStyle name="표준 13 9 9 2 2" xfId="41299"/>
    <cellStyle name="표준 13 9 9 3" xfId="32563"/>
    <cellStyle name="표준 14" xfId="2910"/>
    <cellStyle name="표준 14 10" xfId="4519"/>
    <cellStyle name="표준 14 10 2" xfId="6353"/>
    <cellStyle name="표준 14 10 2 2" xfId="15362"/>
    <cellStyle name="표준 14 10 2 2 2" xfId="36238"/>
    <cellStyle name="표준 14 10 2 3" xfId="27500"/>
    <cellStyle name="표준 14 10 3" xfId="11016"/>
    <cellStyle name="표준 14 10 3 2" xfId="19786"/>
    <cellStyle name="표준 14 10 3 2 2" xfId="40662"/>
    <cellStyle name="표준 14 10 3 3" xfId="31926"/>
    <cellStyle name="표준 14 10 4" xfId="11881"/>
    <cellStyle name="표준 14 10 4 2" xfId="20647"/>
    <cellStyle name="표준 14 10 4 2 2" xfId="41523"/>
    <cellStyle name="표준 14 10 4 3" xfId="32787"/>
    <cellStyle name="표준 14 10 5" xfId="13544"/>
    <cellStyle name="표준 14 10 5 2" xfId="34420"/>
    <cellStyle name="표준 14 10 6" xfId="25682"/>
    <cellStyle name="표준 14 11" xfId="5196"/>
    <cellStyle name="표준 14 11 2" xfId="14205"/>
    <cellStyle name="표준 14 11 2 2" xfId="35081"/>
    <cellStyle name="표준 14 11 3" xfId="26343"/>
    <cellStyle name="표준 14 12" xfId="6998"/>
    <cellStyle name="표준 14 12 2" xfId="16006"/>
    <cellStyle name="표준 14 12 2 2" xfId="36882"/>
    <cellStyle name="표준 14 12 3" xfId="28144"/>
    <cellStyle name="표준 14 13" xfId="7643"/>
    <cellStyle name="표준 14 13 2" xfId="16649"/>
    <cellStyle name="표준 14 13 2 2" xfId="37525"/>
    <cellStyle name="표준 14 13 3" xfId="28787"/>
    <cellStyle name="표준 14 14" xfId="8491"/>
    <cellStyle name="표준 14 14 2" xfId="17496"/>
    <cellStyle name="표준 14 14 2 2" xfId="38372"/>
    <cellStyle name="표준 14 14 3" xfId="29634"/>
    <cellStyle name="표준 14 15" xfId="9315"/>
    <cellStyle name="표준 14 15 2" xfId="18314"/>
    <cellStyle name="표준 14 15 2 2" xfId="39190"/>
    <cellStyle name="표준 14 15 3" xfId="30452"/>
    <cellStyle name="표준 14 16" xfId="9972"/>
    <cellStyle name="표준 14 17" xfId="10371"/>
    <cellStyle name="표준 14 17 2" xfId="19142"/>
    <cellStyle name="표준 14 17 2 2" xfId="40018"/>
    <cellStyle name="표준 14 17 3" xfId="31282"/>
    <cellStyle name="표준 14 18" xfId="11237"/>
    <cellStyle name="표준 14 18 2" xfId="20003"/>
    <cellStyle name="표준 14 18 2 2" xfId="40879"/>
    <cellStyle name="표준 14 18 3" xfId="32143"/>
    <cellStyle name="표준 14 19" xfId="12385"/>
    <cellStyle name="표준 14 19 2" xfId="33263"/>
    <cellStyle name="표준 14 2" xfId="2911"/>
    <cellStyle name="표준 14 2 10" xfId="10372"/>
    <cellStyle name="표준 14 2 10 2" xfId="19143"/>
    <cellStyle name="표준 14 2 10 2 2" xfId="40019"/>
    <cellStyle name="표준 14 2 10 3" xfId="31283"/>
    <cellStyle name="표준 14 2 11" xfId="11238"/>
    <cellStyle name="표준 14 2 11 2" xfId="20004"/>
    <cellStyle name="표준 14 2 11 2 2" xfId="40880"/>
    <cellStyle name="표준 14 2 11 3" xfId="32144"/>
    <cellStyle name="표준 14 2 12" xfId="12386"/>
    <cellStyle name="표준 14 2 12 2" xfId="33264"/>
    <cellStyle name="표준 14 2 13" xfId="24514"/>
    <cellStyle name="표준 14 2 2" xfId="3129"/>
    <cellStyle name="표준 14 2 2 10" xfId="11448"/>
    <cellStyle name="표준 14 2 2 10 2" xfId="20214"/>
    <cellStyle name="표준 14 2 2 10 2 2" xfId="41090"/>
    <cellStyle name="표준 14 2 2 10 3" xfId="32354"/>
    <cellStyle name="표준 14 2 2 11" xfId="12597"/>
    <cellStyle name="표준 14 2 2 11 2" xfId="33474"/>
    <cellStyle name="표준 14 2 2 12" xfId="24724"/>
    <cellStyle name="표준 14 2 2 2" xfId="3571"/>
    <cellStyle name="표준 14 2 2 2 2" xfId="5844"/>
    <cellStyle name="표준 14 2 2 2 2 2" xfId="14853"/>
    <cellStyle name="표준 14 2 2 2 2 2 2" xfId="35729"/>
    <cellStyle name="표준 14 2 2 2 2 3" xfId="26991"/>
    <cellStyle name="표준 14 2 2 2 3" xfId="13034"/>
    <cellStyle name="표준 14 2 2 2 3 2" xfId="33911"/>
    <cellStyle name="표준 14 2 2 2 4" xfId="25161"/>
    <cellStyle name="표준 14 2 2 3" xfId="4732"/>
    <cellStyle name="표준 14 2 2 3 2" xfId="6564"/>
    <cellStyle name="표준 14 2 2 3 2 2" xfId="15573"/>
    <cellStyle name="표준 14 2 2 3 2 2 2" xfId="36449"/>
    <cellStyle name="표준 14 2 2 3 2 3" xfId="27711"/>
    <cellStyle name="표준 14 2 2 3 3" xfId="13755"/>
    <cellStyle name="표준 14 2 2 3 3 2" xfId="34631"/>
    <cellStyle name="표준 14 2 2 3 4" xfId="25893"/>
    <cellStyle name="표준 14 2 2 4" xfId="5407"/>
    <cellStyle name="표준 14 2 2 4 2" xfId="14416"/>
    <cellStyle name="표준 14 2 2 4 2 2" xfId="35292"/>
    <cellStyle name="표준 14 2 2 4 3" xfId="26554"/>
    <cellStyle name="표준 14 2 2 5" xfId="7210"/>
    <cellStyle name="표준 14 2 2 5 2" xfId="16217"/>
    <cellStyle name="표준 14 2 2 5 2 2" xfId="37093"/>
    <cellStyle name="표준 14 2 2 5 3" xfId="28355"/>
    <cellStyle name="표준 14 2 2 6" xfId="7854"/>
    <cellStyle name="표준 14 2 2 6 2" xfId="16860"/>
    <cellStyle name="표준 14 2 2 6 2 2" xfId="37736"/>
    <cellStyle name="표준 14 2 2 6 3" xfId="28998"/>
    <cellStyle name="표준 14 2 2 7" xfId="8702"/>
    <cellStyle name="표준 14 2 2 7 2" xfId="17707"/>
    <cellStyle name="표준 14 2 2 7 2 2" xfId="38583"/>
    <cellStyle name="표준 14 2 2 7 3" xfId="29845"/>
    <cellStyle name="표준 14 2 2 8" xfId="9527"/>
    <cellStyle name="표준 14 2 2 8 2" xfId="18525"/>
    <cellStyle name="표준 14 2 2 8 2 2" xfId="39401"/>
    <cellStyle name="표준 14 2 2 8 3" xfId="30663"/>
    <cellStyle name="표준 14 2 2 9" xfId="10582"/>
    <cellStyle name="표준 14 2 2 9 2" xfId="19353"/>
    <cellStyle name="표준 14 2 2 9 2 2" xfId="40229"/>
    <cellStyle name="표준 14 2 2 9 3" xfId="31493"/>
    <cellStyle name="표준 14 2 3" xfId="3361"/>
    <cellStyle name="표준 14 2 3 10" xfId="12824"/>
    <cellStyle name="표준 14 2 3 10 2" xfId="33701"/>
    <cellStyle name="표준 14 2 3 11" xfId="24951"/>
    <cellStyle name="표준 14 2 3 2" xfId="4954"/>
    <cellStyle name="표준 14 2 3 2 2" xfId="6781"/>
    <cellStyle name="표준 14 2 3 2 2 2" xfId="15790"/>
    <cellStyle name="표준 14 2 3 2 2 2 2" xfId="36666"/>
    <cellStyle name="표준 14 2 3 2 2 3" xfId="27928"/>
    <cellStyle name="표준 14 2 3 2 3" xfId="13972"/>
    <cellStyle name="표준 14 2 3 2 3 2" xfId="34848"/>
    <cellStyle name="표준 14 2 3 2 4" xfId="26110"/>
    <cellStyle name="표준 14 2 3 3" xfId="5634"/>
    <cellStyle name="표준 14 2 3 3 2" xfId="14643"/>
    <cellStyle name="표준 14 2 3 3 2 2" xfId="35519"/>
    <cellStyle name="표준 14 2 3 3 3" xfId="26781"/>
    <cellStyle name="표준 14 2 3 4" xfId="7427"/>
    <cellStyle name="표준 14 2 3 4 2" xfId="16434"/>
    <cellStyle name="표준 14 2 3 4 2 2" xfId="37310"/>
    <cellStyle name="표준 14 2 3 4 3" xfId="28572"/>
    <cellStyle name="표준 14 2 3 5" xfId="8071"/>
    <cellStyle name="표준 14 2 3 5 2" xfId="17077"/>
    <cellStyle name="표준 14 2 3 5 2 2" xfId="37953"/>
    <cellStyle name="표준 14 2 3 5 3" xfId="29215"/>
    <cellStyle name="표준 14 2 3 6" xfId="8919"/>
    <cellStyle name="표준 14 2 3 6 2" xfId="17924"/>
    <cellStyle name="표준 14 2 3 6 2 2" xfId="38800"/>
    <cellStyle name="표준 14 2 3 6 3" xfId="30062"/>
    <cellStyle name="표준 14 2 3 7" xfId="9744"/>
    <cellStyle name="표준 14 2 3 7 2" xfId="18742"/>
    <cellStyle name="표준 14 2 3 7 2 2" xfId="39618"/>
    <cellStyle name="표준 14 2 3 7 3" xfId="30880"/>
    <cellStyle name="표준 14 2 3 8" xfId="10799"/>
    <cellStyle name="표준 14 2 3 8 2" xfId="19570"/>
    <cellStyle name="표준 14 2 3 8 2 2" xfId="40446"/>
    <cellStyle name="표준 14 2 3 8 3" xfId="31710"/>
    <cellStyle name="표준 14 2 3 9" xfId="11665"/>
    <cellStyle name="표준 14 2 3 9 2" xfId="20431"/>
    <cellStyle name="표준 14 2 3 9 2 2" xfId="41307"/>
    <cellStyle name="표준 14 2 3 9 3" xfId="32571"/>
    <cellStyle name="표준 14 2 4" xfId="4520"/>
    <cellStyle name="표준 14 2 4 2" xfId="6354"/>
    <cellStyle name="표준 14 2 4 2 2" xfId="15363"/>
    <cellStyle name="표준 14 2 4 2 2 2" xfId="36239"/>
    <cellStyle name="표준 14 2 4 2 3" xfId="27501"/>
    <cellStyle name="표준 14 2 4 3" xfId="11017"/>
    <cellStyle name="표준 14 2 4 3 2" xfId="19787"/>
    <cellStyle name="표준 14 2 4 3 2 2" xfId="40663"/>
    <cellStyle name="표준 14 2 4 3 3" xfId="31927"/>
    <cellStyle name="표준 14 2 4 4" xfId="11882"/>
    <cellStyle name="표준 14 2 4 4 2" xfId="20648"/>
    <cellStyle name="표준 14 2 4 4 2 2" xfId="41524"/>
    <cellStyle name="표준 14 2 4 4 3" xfId="32788"/>
    <cellStyle name="표준 14 2 4 5" xfId="13545"/>
    <cellStyle name="표준 14 2 4 5 2" xfId="34421"/>
    <cellStyle name="표준 14 2 4 6" xfId="25683"/>
    <cellStyle name="표준 14 2 5" xfId="5197"/>
    <cellStyle name="표준 14 2 5 2" xfId="14206"/>
    <cellStyle name="표준 14 2 5 2 2" xfId="35082"/>
    <cellStyle name="표준 14 2 5 3" xfId="26344"/>
    <cellStyle name="표준 14 2 6" xfId="6999"/>
    <cellStyle name="표준 14 2 6 2" xfId="16007"/>
    <cellStyle name="표준 14 2 6 2 2" xfId="36883"/>
    <cellStyle name="표준 14 2 6 3" xfId="28145"/>
    <cellStyle name="표준 14 2 7" xfId="7644"/>
    <cellStyle name="표준 14 2 7 2" xfId="16650"/>
    <cellStyle name="표준 14 2 7 2 2" xfId="37526"/>
    <cellStyle name="표준 14 2 7 3" xfId="28788"/>
    <cellStyle name="표준 14 2 8" xfId="8492"/>
    <cellStyle name="표준 14 2 8 2" xfId="17497"/>
    <cellStyle name="표준 14 2 8 2 2" xfId="38373"/>
    <cellStyle name="표준 14 2 8 3" xfId="29635"/>
    <cellStyle name="표준 14 2 9" xfId="9316"/>
    <cellStyle name="표준 14 2 9 2" xfId="18315"/>
    <cellStyle name="표준 14 2 9 2 2" xfId="39191"/>
    <cellStyle name="표준 14 2 9 3" xfId="30453"/>
    <cellStyle name="표준 14 20" xfId="24513"/>
    <cellStyle name="표준 14 3" xfId="2912"/>
    <cellStyle name="표준 14 3 10" xfId="10373"/>
    <cellStyle name="표준 14 3 10 2" xfId="19144"/>
    <cellStyle name="표준 14 3 10 2 2" xfId="40020"/>
    <cellStyle name="표준 14 3 10 3" xfId="31284"/>
    <cellStyle name="표준 14 3 11" xfId="11239"/>
    <cellStyle name="표준 14 3 11 2" xfId="20005"/>
    <cellStyle name="표준 14 3 11 2 2" xfId="40881"/>
    <cellStyle name="표준 14 3 11 3" xfId="32145"/>
    <cellStyle name="표준 14 3 12" xfId="12387"/>
    <cellStyle name="표준 14 3 12 2" xfId="33265"/>
    <cellStyle name="표준 14 3 13" xfId="24515"/>
    <cellStyle name="표준 14 3 2" xfId="3130"/>
    <cellStyle name="표준 14 3 2 10" xfId="11449"/>
    <cellStyle name="표준 14 3 2 10 2" xfId="20215"/>
    <cellStyle name="표준 14 3 2 10 2 2" xfId="41091"/>
    <cellStyle name="표준 14 3 2 10 3" xfId="32355"/>
    <cellStyle name="표준 14 3 2 11" xfId="12598"/>
    <cellStyle name="표준 14 3 2 11 2" xfId="33475"/>
    <cellStyle name="표준 14 3 2 12" xfId="24725"/>
    <cellStyle name="표준 14 3 2 2" xfId="3572"/>
    <cellStyle name="표준 14 3 2 2 2" xfId="5845"/>
    <cellStyle name="표준 14 3 2 2 2 2" xfId="14854"/>
    <cellStyle name="표준 14 3 2 2 2 2 2" xfId="35730"/>
    <cellStyle name="표준 14 3 2 2 2 3" xfId="26992"/>
    <cellStyle name="표준 14 3 2 2 3" xfId="13035"/>
    <cellStyle name="표준 14 3 2 2 3 2" xfId="33912"/>
    <cellStyle name="표준 14 3 2 2 4" xfId="25162"/>
    <cellStyle name="표준 14 3 2 3" xfId="4733"/>
    <cellStyle name="표준 14 3 2 3 2" xfId="6565"/>
    <cellStyle name="표준 14 3 2 3 2 2" xfId="15574"/>
    <cellStyle name="표준 14 3 2 3 2 2 2" xfId="36450"/>
    <cellStyle name="표준 14 3 2 3 2 3" xfId="27712"/>
    <cellStyle name="표준 14 3 2 3 3" xfId="13756"/>
    <cellStyle name="표준 14 3 2 3 3 2" xfId="34632"/>
    <cellStyle name="표준 14 3 2 3 4" xfId="25894"/>
    <cellStyle name="표준 14 3 2 4" xfId="5408"/>
    <cellStyle name="표준 14 3 2 4 2" xfId="14417"/>
    <cellStyle name="표준 14 3 2 4 2 2" xfId="35293"/>
    <cellStyle name="표준 14 3 2 4 3" xfId="26555"/>
    <cellStyle name="표준 14 3 2 5" xfId="7211"/>
    <cellStyle name="표준 14 3 2 5 2" xfId="16218"/>
    <cellStyle name="표준 14 3 2 5 2 2" xfId="37094"/>
    <cellStyle name="표준 14 3 2 5 3" xfId="28356"/>
    <cellStyle name="표준 14 3 2 6" xfId="7855"/>
    <cellStyle name="표준 14 3 2 6 2" xfId="16861"/>
    <cellStyle name="표준 14 3 2 6 2 2" xfId="37737"/>
    <cellStyle name="표준 14 3 2 6 3" xfId="28999"/>
    <cellStyle name="표준 14 3 2 7" xfId="8703"/>
    <cellStyle name="표준 14 3 2 7 2" xfId="17708"/>
    <cellStyle name="표준 14 3 2 7 2 2" xfId="38584"/>
    <cellStyle name="표준 14 3 2 7 3" xfId="29846"/>
    <cellStyle name="표준 14 3 2 8" xfId="9528"/>
    <cellStyle name="표준 14 3 2 8 2" xfId="18526"/>
    <cellStyle name="표준 14 3 2 8 2 2" xfId="39402"/>
    <cellStyle name="표준 14 3 2 8 3" xfId="30664"/>
    <cellStyle name="표준 14 3 2 9" xfId="10583"/>
    <cellStyle name="표준 14 3 2 9 2" xfId="19354"/>
    <cellStyle name="표준 14 3 2 9 2 2" xfId="40230"/>
    <cellStyle name="표준 14 3 2 9 3" xfId="31494"/>
    <cellStyle name="표준 14 3 3" xfId="3362"/>
    <cellStyle name="표준 14 3 3 10" xfId="12825"/>
    <cellStyle name="표준 14 3 3 10 2" xfId="33702"/>
    <cellStyle name="표준 14 3 3 11" xfId="24952"/>
    <cellStyle name="표준 14 3 3 2" xfId="4955"/>
    <cellStyle name="표준 14 3 3 2 2" xfId="6782"/>
    <cellStyle name="표준 14 3 3 2 2 2" xfId="15791"/>
    <cellStyle name="표준 14 3 3 2 2 2 2" xfId="36667"/>
    <cellStyle name="표준 14 3 3 2 2 3" xfId="27929"/>
    <cellStyle name="표준 14 3 3 2 3" xfId="13973"/>
    <cellStyle name="표준 14 3 3 2 3 2" xfId="34849"/>
    <cellStyle name="표준 14 3 3 2 4" xfId="26111"/>
    <cellStyle name="표준 14 3 3 3" xfId="5635"/>
    <cellStyle name="표준 14 3 3 3 2" xfId="14644"/>
    <cellStyle name="표준 14 3 3 3 2 2" xfId="35520"/>
    <cellStyle name="표준 14 3 3 3 3" xfId="26782"/>
    <cellStyle name="표준 14 3 3 4" xfId="7428"/>
    <cellStyle name="표준 14 3 3 4 2" xfId="16435"/>
    <cellStyle name="표준 14 3 3 4 2 2" xfId="37311"/>
    <cellStyle name="표준 14 3 3 4 3" xfId="28573"/>
    <cellStyle name="표준 14 3 3 5" xfId="8072"/>
    <cellStyle name="표준 14 3 3 5 2" xfId="17078"/>
    <cellStyle name="표준 14 3 3 5 2 2" xfId="37954"/>
    <cellStyle name="표준 14 3 3 5 3" xfId="29216"/>
    <cellStyle name="표준 14 3 3 6" xfId="8920"/>
    <cellStyle name="표준 14 3 3 6 2" xfId="17925"/>
    <cellStyle name="표준 14 3 3 6 2 2" xfId="38801"/>
    <cellStyle name="표준 14 3 3 6 3" xfId="30063"/>
    <cellStyle name="표준 14 3 3 7" xfId="9745"/>
    <cellStyle name="표준 14 3 3 7 2" xfId="18743"/>
    <cellStyle name="표준 14 3 3 7 2 2" xfId="39619"/>
    <cellStyle name="표준 14 3 3 7 3" xfId="30881"/>
    <cellStyle name="표준 14 3 3 8" xfId="10800"/>
    <cellStyle name="표준 14 3 3 8 2" xfId="19571"/>
    <cellStyle name="표준 14 3 3 8 2 2" xfId="40447"/>
    <cellStyle name="표준 14 3 3 8 3" xfId="31711"/>
    <cellStyle name="표준 14 3 3 9" xfId="11666"/>
    <cellStyle name="표준 14 3 3 9 2" xfId="20432"/>
    <cellStyle name="표준 14 3 3 9 2 2" xfId="41308"/>
    <cellStyle name="표준 14 3 3 9 3" xfId="32572"/>
    <cellStyle name="표준 14 3 4" xfId="4521"/>
    <cellStyle name="표준 14 3 4 2" xfId="6355"/>
    <cellStyle name="표준 14 3 4 2 2" xfId="15364"/>
    <cellStyle name="표준 14 3 4 2 2 2" xfId="36240"/>
    <cellStyle name="표준 14 3 4 2 3" xfId="27502"/>
    <cellStyle name="표준 14 3 4 3" xfId="11018"/>
    <cellStyle name="표준 14 3 4 3 2" xfId="19788"/>
    <cellStyle name="표준 14 3 4 3 2 2" xfId="40664"/>
    <cellStyle name="표준 14 3 4 3 3" xfId="31928"/>
    <cellStyle name="표준 14 3 4 4" xfId="11883"/>
    <cellStyle name="표준 14 3 4 4 2" xfId="20649"/>
    <cellStyle name="표준 14 3 4 4 2 2" xfId="41525"/>
    <cellStyle name="표준 14 3 4 4 3" xfId="32789"/>
    <cellStyle name="표준 14 3 4 5" xfId="13546"/>
    <cellStyle name="표준 14 3 4 5 2" xfId="34422"/>
    <cellStyle name="표준 14 3 4 6" xfId="25684"/>
    <cellStyle name="표준 14 3 5" xfId="5198"/>
    <cellStyle name="표준 14 3 5 2" xfId="14207"/>
    <cellStyle name="표준 14 3 5 2 2" xfId="35083"/>
    <cellStyle name="표준 14 3 5 3" xfId="26345"/>
    <cellStyle name="표준 14 3 6" xfId="7000"/>
    <cellStyle name="표준 14 3 6 2" xfId="16008"/>
    <cellStyle name="표준 14 3 6 2 2" xfId="36884"/>
    <cellStyle name="표준 14 3 6 3" xfId="28146"/>
    <cellStyle name="표준 14 3 7" xfId="7645"/>
    <cellStyle name="표준 14 3 7 2" xfId="16651"/>
    <cellStyle name="표준 14 3 7 2 2" xfId="37527"/>
    <cellStyle name="표준 14 3 7 3" xfId="28789"/>
    <cellStyle name="표준 14 3 8" xfId="8493"/>
    <cellStyle name="표준 14 3 8 2" xfId="17498"/>
    <cellStyle name="표준 14 3 8 2 2" xfId="38374"/>
    <cellStyle name="표준 14 3 8 3" xfId="29636"/>
    <cellStyle name="표준 14 3 9" xfId="9317"/>
    <cellStyle name="표준 14 3 9 2" xfId="18316"/>
    <cellStyle name="표준 14 3 9 2 2" xfId="39192"/>
    <cellStyle name="표준 14 3 9 3" xfId="30454"/>
    <cellStyle name="표준 14 4" xfId="2913"/>
    <cellStyle name="표준 14 4 10" xfId="10374"/>
    <cellStyle name="표준 14 4 10 2" xfId="19145"/>
    <cellStyle name="표준 14 4 10 2 2" xfId="40021"/>
    <cellStyle name="표준 14 4 10 3" xfId="31285"/>
    <cellStyle name="표준 14 4 11" xfId="11240"/>
    <cellStyle name="표준 14 4 11 2" xfId="20006"/>
    <cellStyle name="표준 14 4 11 2 2" xfId="40882"/>
    <cellStyle name="표준 14 4 11 3" xfId="32146"/>
    <cellStyle name="표준 14 4 12" xfId="12388"/>
    <cellStyle name="표준 14 4 12 2" xfId="33266"/>
    <cellStyle name="표준 14 4 13" xfId="24516"/>
    <cellStyle name="표준 14 4 2" xfId="3131"/>
    <cellStyle name="표준 14 4 2 10" xfId="11450"/>
    <cellStyle name="표준 14 4 2 10 2" xfId="20216"/>
    <cellStyle name="표준 14 4 2 10 2 2" xfId="41092"/>
    <cellStyle name="표준 14 4 2 10 3" xfId="32356"/>
    <cellStyle name="표준 14 4 2 11" xfId="12599"/>
    <cellStyle name="표준 14 4 2 11 2" xfId="33476"/>
    <cellStyle name="표준 14 4 2 12" xfId="24726"/>
    <cellStyle name="표준 14 4 2 2" xfId="3573"/>
    <cellStyle name="표준 14 4 2 2 2" xfId="5846"/>
    <cellStyle name="표준 14 4 2 2 2 2" xfId="14855"/>
    <cellStyle name="표준 14 4 2 2 2 2 2" xfId="35731"/>
    <cellStyle name="표준 14 4 2 2 2 3" xfId="26993"/>
    <cellStyle name="표준 14 4 2 2 3" xfId="13036"/>
    <cellStyle name="표준 14 4 2 2 3 2" xfId="33913"/>
    <cellStyle name="표준 14 4 2 2 4" xfId="25163"/>
    <cellStyle name="표준 14 4 2 3" xfId="4734"/>
    <cellStyle name="표준 14 4 2 3 2" xfId="6566"/>
    <cellStyle name="표준 14 4 2 3 2 2" xfId="15575"/>
    <cellStyle name="표준 14 4 2 3 2 2 2" xfId="36451"/>
    <cellStyle name="표준 14 4 2 3 2 3" xfId="27713"/>
    <cellStyle name="표준 14 4 2 3 3" xfId="13757"/>
    <cellStyle name="표준 14 4 2 3 3 2" xfId="34633"/>
    <cellStyle name="표준 14 4 2 3 4" xfId="25895"/>
    <cellStyle name="표준 14 4 2 4" xfId="5409"/>
    <cellStyle name="표준 14 4 2 4 2" xfId="14418"/>
    <cellStyle name="표준 14 4 2 4 2 2" xfId="35294"/>
    <cellStyle name="표준 14 4 2 4 3" xfId="26556"/>
    <cellStyle name="표준 14 4 2 5" xfId="7212"/>
    <cellStyle name="표준 14 4 2 5 2" xfId="16219"/>
    <cellStyle name="표준 14 4 2 5 2 2" xfId="37095"/>
    <cellStyle name="표준 14 4 2 5 3" xfId="28357"/>
    <cellStyle name="표준 14 4 2 6" xfId="7856"/>
    <cellStyle name="표준 14 4 2 6 2" xfId="16862"/>
    <cellStyle name="표준 14 4 2 6 2 2" xfId="37738"/>
    <cellStyle name="표준 14 4 2 6 3" xfId="29000"/>
    <cellStyle name="표준 14 4 2 7" xfId="8704"/>
    <cellStyle name="표준 14 4 2 7 2" xfId="17709"/>
    <cellStyle name="표준 14 4 2 7 2 2" xfId="38585"/>
    <cellStyle name="표준 14 4 2 7 3" xfId="29847"/>
    <cellStyle name="표준 14 4 2 8" xfId="9529"/>
    <cellStyle name="표준 14 4 2 8 2" xfId="18527"/>
    <cellStyle name="표준 14 4 2 8 2 2" xfId="39403"/>
    <cellStyle name="표준 14 4 2 8 3" xfId="30665"/>
    <cellStyle name="표준 14 4 2 9" xfId="10584"/>
    <cellStyle name="표준 14 4 2 9 2" xfId="19355"/>
    <cellStyle name="표준 14 4 2 9 2 2" xfId="40231"/>
    <cellStyle name="표준 14 4 2 9 3" xfId="31495"/>
    <cellStyle name="표준 14 4 3" xfId="3363"/>
    <cellStyle name="표준 14 4 3 10" xfId="12826"/>
    <cellStyle name="표준 14 4 3 10 2" xfId="33703"/>
    <cellStyle name="표준 14 4 3 11" xfId="24953"/>
    <cellStyle name="표준 14 4 3 2" xfId="4956"/>
    <cellStyle name="표준 14 4 3 2 2" xfId="6783"/>
    <cellStyle name="표준 14 4 3 2 2 2" xfId="15792"/>
    <cellStyle name="표준 14 4 3 2 2 2 2" xfId="36668"/>
    <cellStyle name="표준 14 4 3 2 2 3" xfId="27930"/>
    <cellStyle name="표준 14 4 3 2 3" xfId="13974"/>
    <cellStyle name="표준 14 4 3 2 3 2" xfId="34850"/>
    <cellStyle name="표준 14 4 3 2 4" xfId="26112"/>
    <cellStyle name="표준 14 4 3 3" xfId="5636"/>
    <cellStyle name="표준 14 4 3 3 2" xfId="14645"/>
    <cellStyle name="표준 14 4 3 3 2 2" xfId="35521"/>
    <cellStyle name="표준 14 4 3 3 3" xfId="26783"/>
    <cellStyle name="표준 14 4 3 4" xfId="7429"/>
    <cellStyle name="표준 14 4 3 4 2" xfId="16436"/>
    <cellStyle name="표준 14 4 3 4 2 2" xfId="37312"/>
    <cellStyle name="표준 14 4 3 4 3" xfId="28574"/>
    <cellStyle name="표준 14 4 3 5" xfId="8073"/>
    <cellStyle name="표준 14 4 3 5 2" xfId="17079"/>
    <cellStyle name="표준 14 4 3 5 2 2" xfId="37955"/>
    <cellStyle name="표준 14 4 3 5 3" xfId="29217"/>
    <cellStyle name="표준 14 4 3 6" xfId="8921"/>
    <cellStyle name="표준 14 4 3 6 2" xfId="17926"/>
    <cellStyle name="표준 14 4 3 6 2 2" xfId="38802"/>
    <cellStyle name="표준 14 4 3 6 3" xfId="30064"/>
    <cellStyle name="표준 14 4 3 7" xfId="9746"/>
    <cellStyle name="표준 14 4 3 7 2" xfId="18744"/>
    <cellStyle name="표준 14 4 3 7 2 2" xfId="39620"/>
    <cellStyle name="표준 14 4 3 7 3" xfId="30882"/>
    <cellStyle name="표준 14 4 3 8" xfId="10801"/>
    <cellStyle name="표준 14 4 3 8 2" xfId="19572"/>
    <cellStyle name="표준 14 4 3 8 2 2" xfId="40448"/>
    <cellStyle name="표준 14 4 3 8 3" xfId="31712"/>
    <cellStyle name="표준 14 4 3 9" xfId="11667"/>
    <cellStyle name="표준 14 4 3 9 2" xfId="20433"/>
    <cellStyle name="표준 14 4 3 9 2 2" xfId="41309"/>
    <cellStyle name="표준 14 4 3 9 3" xfId="32573"/>
    <cellStyle name="표준 14 4 4" xfId="4522"/>
    <cellStyle name="표준 14 4 4 2" xfId="6356"/>
    <cellStyle name="표준 14 4 4 2 2" xfId="15365"/>
    <cellStyle name="표준 14 4 4 2 2 2" xfId="36241"/>
    <cellStyle name="표준 14 4 4 2 3" xfId="27503"/>
    <cellStyle name="표준 14 4 4 3" xfId="11019"/>
    <cellStyle name="표준 14 4 4 3 2" xfId="19789"/>
    <cellStyle name="표준 14 4 4 3 2 2" xfId="40665"/>
    <cellStyle name="표준 14 4 4 3 3" xfId="31929"/>
    <cellStyle name="표준 14 4 4 4" xfId="11884"/>
    <cellStyle name="표준 14 4 4 4 2" xfId="20650"/>
    <cellStyle name="표준 14 4 4 4 2 2" xfId="41526"/>
    <cellStyle name="표준 14 4 4 4 3" xfId="32790"/>
    <cellStyle name="표준 14 4 4 5" xfId="13547"/>
    <cellStyle name="표준 14 4 4 5 2" xfId="34423"/>
    <cellStyle name="표준 14 4 4 6" xfId="25685"/>
    <cellStyle name="표준 14 4 5" xfId="5199"/>
    <cellStyle name="표준 14 4 5 2" xfId="14208"/>
    <cellStyle name="표준 14 4 5 2 2" xfId="35084"/>
    <cellStyle name="표준 14 4 5 3" xfId="26346"/>
    <cellStyle name="표준 14 4 6" xfId="7001"/>
    <cellStyle name="표준 14 4 6 2" xfId="16009"/>
    <cellStyle name="표준 14 4 6 2 2" xfId="36885"/>
    <cellStyle name="표준 14 4 6 3" xfId="28147"/>
    <cellStyle name="표준 14 4 7" xfId="7646"/>
    <cellStyle name="표준 14 4 7 2" xfId="16652"/>
    <cellStyle name="표준 14 4 7 2 2" xfId="37528"/>
    <cellStyle name="표준 14 4 7 3" xfId="28790"/>
    <cellStyle name="표준 14 4 8" xfId="8494"/>
    <cellStyle name="표준 14 4 8 2" xfId="17499"/>
    <cellStyle name="표준 14 4 8 2 2" xfId="38375"/>
    <cellStyle name="표준 14 4 8 3" xfId="29637"/>
    <cellStyle name="표준 14 4 9" xfId="9318"/>
    <cellStyle name="표준 14 4 9 2" xfId="18317"/>
    <cellStyle name="표준 14 4 9 2 2" xfId="39193"/>
    <cellStyle name="표준 14 4 9 3" xfId="30455"/>
    <cellStyle name="표준 14 5" xfId="2914"/>
    <cellStyle name="표준 14 5 10" xfId="10375"/>
    <cellStyle name="표준 14 5 10 2" xfId="19146"/>
    <cellStyle name="표준 14 5 10 2 2" xfId="40022"/>
    <cellStyle name="표준 14 5 10 3" xfId="31286"/>
    <cellStyle name="표준 14 5 11" xfId="11241"/>
    <cellStyle name="표준 14 5 11 2" xfId="20007"/>
    <cellStyle name="표준 14 5 11 2 2" xfId="40883"/>
    <cellStyle name="표준 14 5 11 3" xfId="32147"/>
    <cellStyle name="표준 14 5 12" xfId="12389"/>
    <cellStyle name="표준 14 5 12 2" xfId="33267"/>
    <cellStyle name="표준 14 5 13" xfId="24517"/>
    <cellStyle name="표준 14 5 2" xfId="3132"/>
    <cellStyle name="표준 14 5 2 10" xfId="11451"/>
    <cellStyle name="표준 14 5 2 10 2" xfId="20217"/>
    <cellStyle name="표준 14 5 2 10 2 2" xfId="41093"/>
    <cellStyle name="표준 14 5 2 10 3" xfId="32357"/>
    <cellStyle name="표준 14 5 2 11" xfId="12600"/>
    <cellStyle name="표준 14 5 2 11 2" xfId="33477"/>
    <cellStyle name="표준 14 5 2 12" xfId="24727"/>
    <cellStyle name="표준 14 5 2 2" xfId="3574"/>
    <cellStyle name="표준 14 5 2 2 2" xfId="5847"/>
    <cellStyle name="표준 14 5 2 2 2 2" xfId="14856"/>
    <cellStyle name="표준 14 5 2 2 2 2 2" xfId="35732"/>
    <cellStyle name="표준 14 5 2 2 2 3" xfId="26994"/>
    <cellStyle name="표준 14 5 2 2 3" xfId="13037"/>
    <cellStyle name="표준 14 5 2 2 3 2" xfId="33914"/>
    <cellStyle name="표준 14 5 2 2 4" xfId="25164"/>
    <cellStyle name="표준 14 5 2 3" xfId="4735"/>
    <cellStyle name="표준 14 5 2 3 2" xfId="6567"/>
    <cellStyle name="표준 14 5 2 3 2 2" xfId="15576"/>
    <cellStyle name="표준 14 5 2 3 2 2 2" xfId="36452"/>
    <cellStyle name="표준 14 5 2 3 2 3" xfId="27714"/>
    <cellStyle name="표준 14 5 2 3 3" xfId="13758"/>
    <cellStyle name="표준 14 5 2 3 3 2" xfId="34634"/>
    <cellStyle name="표준 14 5 2 3 4" xfId="25896"/>
    <cellStyle name="표준 14 5 2 4" xfId="5410"/>
    <cellStyle name="표준 14 5 2 4 2" xfId="14419"/>
    <cellStyle name="표준 14 5 2 4 2 2" xfId="35295"/>
    <cellStyle name="표준 14 5 2 4 3" xfId="26557"/>
    <cellStyle name="표준 14 5 2 5" xfId="7213"/>
    <cellStyle name="표준 14 5 2 5 2" xfId="16220"/>
    <cellStyle name="표준 14 5 2 5 2 2" xfId="37096"/>
    <cellStyle name="표준 14 5 2 5 3" xfId="28358"/>
    <cellStyle name="표준 14 5 2 6" xfId="7857"/>
    <cellStyle name="표준 14 5 2 6 2" xfId="16863"/>
    <cellStyle name="표준 14 5 2 6 2 2" xfId="37739"/>
    <cellStyle name="표준 14 5 2 6 3" xfId="29001"/>
    <cellStyle name="표준 14 5 2 7" xfId="8705"/>
    <cellStyle name="표준 14 5 2 7 2" xfId="17710"/>
    <cellStyle name="표준 14 5 2 7 2 2" xfId="38586"/>
    <cellStyle name="표준 14 5 2 7 3" xfId="29848"/>
    <cellStyle name="표준 14 5 2 8" xfId="9530"/>
    <cellStyle name="표준 14 5 2 8 2" xfId="18528"/>
    <cellStyle name="표준 14 5 2 8 2 2" xfId="39404"/>
    <cellStyle name="표준 14 5 2 8 3" xfId="30666"/>
    <cellStyle name="표준 14 5 2 9" xfId="10585"/>
    <cellStyle name="표준 14 5 2 9 2" xfId="19356"/>
    <cellStyle name="표준 14 5 2 9 2 2" xfId="40232"/>
    <cellStyle name="표준 14 5 2 9 3" xfId="31496"/>
    <cellStyle name="표준 14 5 3" xfId="3364"/>
    <cellStyle name="표준 14 5 3 10" xfId="12827"/>
    <cellStyle name="표준 14 5 3 10 2" xfId="33704"/>
    <cellStyle name="표준 14 5 3 11" xfId="24954"/>
    <cellStyle name="표준 14 5 3 2" xfId="4957"/>
    <cellStyle name="표준 14 5 3 2 2" xfId="6784"/>
    <cellStyle name="표준 14 5 3 2 2 2" xfId="15793"/>
    <cellStyle name="표준 14 5 3 2 2 2 2" xfId="36669"/>
    <cellStyle name="표준 14 5 3 2 2 3" xfId="27931"/>
    <cellStyle name="표준 14 5 3 2 3" xfId="13975"/>
    <cellStyle name="표준 14 5 3 2 3 2" xfId="34851"/>
    <cellStyle name="표준 14 5 3 2 4" xfId="26113"/>
    <cellStyle name="표준 14 5 3 3" xfId="5637"/>
    <cellStyle name="표준 14 5 3 3 2" xfId="14646"/>
    <cellStyle name="표준 14 5 3 3 2 2" xfId="35522"/>
    <cellStyle name="표준 14 5 3 3 3" xfId="26784"/>
    <cellStyle name="표준 14 5 3 4" xfId="7430"/>
    <cellStyle name="표준 14 5 3 4 2" xfId="16437"/>
    <cellStyle name="표준 14 5 3 4 2 2" xfId="37313"/>
    <cellStyle name="표준 14 5 3 4 3" xfId="28575"/>
    <cellStyle name="표준 14 5 3 5" xfId="8074"/>
    <cellStyle name="표준 14 5 3 5 2" xfId="17080"/>
    <cellStyle name="표준 14 5 3 5 2 2" xfId="37956"/>
    <cellStyle name="표준 14 5 3 5 3" xfId="29218"/>
    <cellStyle name="표준 14 5 3 6" xfId="8922"/>
    <cellStyle name="표준 14 5 3 6 2" xfId="17927"/>
    <cellStyle name="표준 14 5 3 6 2 2" xfId="38803"/>
    <cellStyle name="표준 14 5 3 6 3" xfId="30065"/>
    <cellStyle name="표준 14 5 3 7" xfId="9747"/>
    <cellStyle name="표준 14 5 3 7 2" xfId="18745"/>
    <cellStyle name="표준 14 5 3 7 2 2" xfId="39621"/>
    <cellStyle name="표준 14 5 3 7 3" xfId="30883"/>
    <cellStyle name="표준 14 5 3 8" xfId="10802"/>
    <cellStyle name="표준 14 5 3 8 2" xfId="19573"/>
    <cellStyle name="표준 14 5 3 8 2 2" xfId="40449"/>
    <cellStyle name="표준 14 5 3 8 3" xfId="31713"/>
    <cellStyle name="표준 14 5 3 9" xfId="11668"/>
    <cellStyle name="표준 14 5 3 9 2" xfId="20434"/>
    <cellStyle name="표준 14 5 3 9 2 2" xfId="41310"/>
    <cellStyle name="표준 14 5 3 9 3" xfId="32574"/>
    <cellStyle name="표준 14 5 4" xfId="4523"/>
    <cellStyle name="표준 14 5 4 2" xfId="6357"/>
    <cellStyle name="표준 14 5 4 2 2" xfId="15366"/>
    <cellStyle name="표준 14 5 4 2 2 2" xfId="36242"/>
    <cellStyle name="표준 14 5 4 2 3" xfId="27504"/>
    <cellStyle name="표준 14 5 4 3" xfId="11020"/>
    <cellStyle name="표준 14 5 4 3 2" xfId="19790"/>
    <cellStyle name="표준 14 5 4 3 2 2" xfId="40666"/>
    <cellStyle name="표준 14 5 4 3 3" xfId="31930"/>
    <cellStyle name="표준 14 5 4 4" xfId="11885"/>
    <cellStyle name="표준 14 5 4 4 2" xfId="20651"/>
    <cellStyle name="표준 14 5 4 4 2 2" xfId="41527"/>
    <cellStyle name="표준 14 5 4 4 3" xfId="32791"/>
    <cellStyle name="표준 14 5 4 5" xfId="13548"/>
    <cellStyle name="표준 14 5 4 5 2" xfId="34424"/>
    <cellStyle name="표준 14 5 4 6" xfId="25686"/>
    <cellStyle name="표준 14 5 5" xfId="5200"/>
    <cellStyle name="표준 14 5 5 2" xfId="14209"/>
    <cellStyle name="표준 14 5 5 2 2" xfId="35085"/>
    <cellStyle name="표준 14 5 5 3" xfId="26347"/>
    <cellStyle name="표준 14 5 6" xfId="7002"/>
    <cellStyle name="표준 14 5 6 2" xfId="16010"/>
    <cellStyle name="표준 14 5 6 2 2" xfId="36886"/>
    <cellStyle name="표준 14 5 6 3" xfId="28148"/>
    <cellStyle name="표준 14 5 7" xfId="7647"/>
    <cellStyle name="표준 14 5 7 2" xfId="16653"/>
    <cellStyle name="표준 14 5 7 2 2" xfId="37529"/>
    <cellStyle name="표준 14 5 7 3" xfId="28791"/>
    <cellStyle name="표준 14 5 8" xfId="8495"/>
    <cellStyle name="표준 14 5 8 2" xfId="17500"/>
    <cellStyle name="표준 14 5 8 2 2" xfId="38376"/>
    <cellStyle name="표준 14 5 8 3" xfId="29638"/>
    <cellStyle name="표준 14 5 9" xfId="9319"/>
    <cellStyle name="표준 14 5 9 2" xfId="18318"/>
    <cellStyle name="표준 14 5 9 2 2" xfId="39194"/>
    <cellStyle name="표준 14 5 9 3" xfId="30456"/>
    <cellStyle name="표준 14 6" xfId="2915"/>
    <cellStyle name="표준 14 6 10" xfId="10376"/>
    <cellStyle name="표준 14 6 10 2" xfId="19147"/>
    <cellStyle name="표준 14 6 10 2 2" xfId="40023"/>
    <cellStyle name="표준 14 6 10 3" xfId="31287"/>
    <cellStyle name="표준 14 6 11" xfId="11242"/>
    <cellStyle name="표준 14 6 11 2" xfId="20008"/>
    <cellStyle name="표준 14 6 11 2 2" xfId="40884"/>
    <cellStyle name="표준 14 6 11 3" xfId="32148"/>
    <cellStyle name="표준 14 6 12" xfId="12390"/>
    <cellStyle name="표준 14 6 12 2" xfId="33268"/>
    <cellStyle name="표준 14 6 13" xfId="24518"/>
    <cellStyle name="표준 14 6 2" xfId="3133"/>
    <cellStyle name="표준 14 6 2 10" xfId="11452"/>
    <cellStyle name="표준 14 6 2 10 2" xfId="20218"/>
    <cellStyle name="표준 14 6 2 10 2 2" xfId="41094"/>
    <cellStyle name="표준 14 6 2 10 3" xfId="32358"/>
    <cellStyle name="표준 14 6 2 11" xfId="12601"/>
    <cellStyle name="표준 14 6 2 11 2" xfId="33478"/>
    <cellStyle name="표준 14 6 2 12" xfId="24728"/>
    <cellStyle name="표준 14 6 2 2" xfId="3575"/>
    <cellStyle name="표준 14 6 2 2 2" xfId="5848"/>
    <cellStyle name="표준 14 6 2 2 2 2" xfId="14857"/>
    <cellStyle name="표준 14 6 2 2 2 2 2" xfId="35733"/>
    <cellStyle name="표준 14 6 2 2 2 3" xfId="26995"/>
    <cellStyle name="표준 14 6 2 2 3" xfId="13038"/>
    <cellStyle name="표준 14 6 2 2 3 2" xfId="33915"/>
    <cellStyle name="표준 14 6 2 2 4" xfId="25165"/>
    <cellStyle name="표준 14 6 2 3" xfId="4736"/>
    <cellStyle name="표준 14 6 2 3 2" xfId="6568"/>
    <cellStyle name="표준 14 6 2 3 2 2" xfId="15577"/>
    <cellStyle name="표준 14 6 2 3 2 2 2" xfId="36453"/>
    <cellStyle name="표준 14 6 2 3 2 3" xfId="27715"/>
    <cellStyle name="표준 14 6 2 3 3" xfId="13759"/>
    <cellStyle name="표준 14 6 2 3 3 2" xfId="34635"/>
    <cellStyle name="표준 14 6 2 3 4" xfId="25897"/>
    <cellStyle name="표준 14 6 2 4" xfId="5411"/>
    <cellStyle name="표준 14 6 2 4 2" xfId="14420"/>
    <cellStyle name="표준 14 6 2 4 2 2" xfId="35296"/>
    <cellStyle name="표준 14 6 2 4 3" xfId="26558"/>
    <cellStyle name="표준 14 6 2 5" xfId="7214"/>
    <cellStyle name="표준 14 6 2 5 2" xfId="16221"/>
    <cellStyle name="표준 14 6 2 5 2 2" xfId="37097"/>
    <cellStyle name="표준 14 6 2 5 3" xfId="28359"/>
    <cellStyle name="표준 14 6 2 6" xfId="7858"/>
    <cellStyle name="표준 14 6 2 6 2" xfId="16864"/>
    <cellStyle name="표준 14 6 2 6 2 2" xfId="37740"/>
    <cellStyle name="표준 14 6 2 6 3" xfId="29002"/>
    <cellStyle name="표준 14 6 2 7" xfId="8706"/>
    <cellStyle name="표준 14 6 2 7 2" xfId="17711"/>
    <cellStyle name="표준 14 6 2 7 2 2" xfId="38587"/>
    <cellStyle name="표준 14 6 2 7 3" xfId="29849"/>
    <cellStyle name="표준 14 6 2 8" xfId="9531"/>
    <cellStyle name="표준 14 6 2 8 2" xfId="18529"/>
    <cellStyle name="표준 14 6 2 8 2 2" xfId="39405"/>
    <cellStyle name="표준 14 6 2 8 3" xfId="30667"/>
    <cellStyle name="표준 14 6 2 9" xfId="10586"/>
    <cellStyle name="표준 14 6 2 9 2" xfId="19357"/>
    <cellStyle name="표준 14 6 2 9 2 2" xfId="40233"/>
    <cellStyle name="표준 14 6 2 9 3" xfId="31497"/>
    <cellStyle name="표준 14 6 3" xfId="3365"/>
    <cellStyle name="표준 14 6 3 10" xfId="12828"/>
    <cellStyle name="표준 14 6 3 10 2" xfId="33705"/>
    <cellStyle name="표준 14 6 3 11" xfId="24955"/>
    <cellStyle name="표준 14 6 3 2" xfId="4958"/>
    <cellStyle name="표준 14 6 3 2 2" xfId="6785"/>
    <cellStyle name="표준 14 6 3 2 2 2" xfId="15794"/>
    <cellStyle name="표준 14 6 3 2 2 2 2" xfId="36670"/>
    <cellStyle name="표준 14 6 3 2 2 3" xfId="27932"/>
    <cellStyle name="표준 14 6 3 2 3" xfId="13976"/>
    <cellStyle name="표준 14 6 3 2 3 2" xfId="34852"/>
    <cellStyle name="표준 14 6 3 2 4" xfId="26114"/>
    <cellStyle name="표준 14 6 3 3" xfId="5638"/>
    <cellStyle name="표준 14 6 3 3 2" xfId="14647"/>
    <cellStyle name="표준 14 6 3 3 2 2" xfId="35523"/>
    <cellStyle name="표준 14 6 3 3 3" xfId="26785"/>
    <cellStyle name="표준 14 6 3 4" xfId="7431"/>
    <cellStyle name="표준 14 6 3 4 2" xfId="16438"/>
    <cellStyle name="표준 14 6 3 4 2 2" xfId="37314"/>
    <cellStyle name="표준 14 6 3 4 3" xfId="28576"/>
    <cellStyle name="표준 14 6 3 5" xfId="8075"/>
    <cellStyle name="표준 14 6 3 5 2" xfId="17081"/>
    <cellStyle name="표준 14 6 3 5 2 2" xfId="37957"/>
    <cellStyle name="표준 14 6 3 5 3" xfId="29219"/>
    <cellStyle name="표준 14 6 3 6" xfId="8923"/>
    <cellStyle name="표준 14 6 3 6 2" xfId="17928"/>
    <cellStyle name="표준 14 6 3 6 2 2" xfId="38804"/>
    <cellStyle name="표준 14 6 3 6 3" xfId="30066"/>
    <cellStyle name="표준 14 6 3 7" xfId="9748"/>
    <cellStyle name="표준 14 6 3 7 2" xfId="18746"/>
    <cellStyle name="표준 14 6 3 7 2 2" xfId="39622"/>
    <cellStyle name="표준 14 6 3 7 3" xfId="30884"/>
    <cellStyle name="표준 14 6 3 8" xfId="10803"/>
    <cellStyle name="표준 14 6 3 8 2" xfId="19574"/>
    <cellStyle name="표준 14 6 3 8 2 2" xfId="40450"/>
    <cellStyle name="표준 14 6 3 8 3" xfId="31714"/>
    <cellStyle name="표준 14 6 3 9" xfId="11669"/>
    <cellStyle name="표준 14 6 3 9 2" xfId="20435"/>
    <cellStyle name="표준 14 6 3 9 2 2" xfId="41311"/>
    <cellStyle name="표준 14 6 3 9 3" xfId="32575"/>
    <cellStyle name="표준 14 6 4" xfId="4524"/>
    <cellStyle name="표준 14 6 4 2" xfId="6358"/>
    <cellStyle name="표준 14 6 4 2 2" xfId="15367"/>
    <cellStyle name="표준 14 6 4 2 2 2" xfId="36243"/>
    <cellStyle name="표준 14 6 4 2 3" xfId="27505"/>
    <cellStyle name="표준 14 6 4 3" xfId="11021"/>
    <cellStyle name="표준 14 6 4 3 2" xfId="19791"/>
    <cellStyle name="표준 14 6 4 3 2 2" xfId="40667"/>
    <cellStyle name="표준 14 6 4 3 3" xfId="31931"/>
    <cellStyle name="표준 14 6 4 4" xfId="11886"/>
    <cellStyle name="표준 14 6 4 4 2" xfId="20652"/>
    <cellStyle name="표준 14 6 4 4 2 2" xfId="41528"/>
    <cellStyle name="표준 14 6 4 4 3" xfId="32792"/>
    <cellStyle name="표준 14 6 4 5" xfId="13549"/>
    <cellStyle name="표준 14 6 4 5 2" xfId="34425"/>
    <cellStyle name="표준 14 6 4 6" xfId="25687"/>
    <cellStyle name="표준 14 6 5" xfId="5201"/>
    <cellStyle name="표준 14 6 5 2" xfId="14210"/>
    <cellStyle name="표준 14 6 5 2 2" xfId="35086"/>
    <cellStyle name="표준 14 6 5 3" xfId="26348"/>
    <cellStyle name="표준 14 6 6" xfId="7003"/>
    <cellStyle name="표준 14 6 6 2" xfId="16011"/>
    <cellStyle name="표준 14 6 6 2 2" xfId="36887"/>
    <cellStyle name="표준 14 6 6 3" xfId="28149"/>
    <cellStyle name="표준 14 6 7" xfId="7648"/>
    <cellStyle name="표준 14 6 7 2" xfId="16654"/>
    <cellStyle name="표준 14 6 7 2 2" xfId="37530"/>
    <cellStyle name="표준 14 6 7 3" xfId="28792"/>
    <cellStyle name="표준 14 6 8" xfId="8496"/>
    <cellStyle name="표준 14 6 8 2" xfId="17501"/>
    <cellStyle name="표준 14 6 8 2 2" xfId="38377"/>
    <cellStyle name="표준 14 6 8 3" xfId="29639"/>
    <cellStyle name="표준 14 6 9" xfId="9320"/>
    <cellStyle name="표준 14 6 9 2" xfId="18319"/>
    <cellStyle name="표준 14 6 9 2 2" xfId="39195"/>
    <cellStyle name="표준 14 6 9 3" xfId="30457"/>
    <cellStyle name="표준 14 7" xfId="2916"/>
    <cellStyle name="표준 14 7 10" xfId="10377"/>
    <cellStyle name="표준 14 7 10 2" xfId="19148"/>
    <cellStyle name="표준 14 7 10 2 2" xfId="40024"/>
    <cellStyle name="표준 14 7 10 3" xfId="31288"/>
    <cellStyle name="표준 14 7 11" xfId="11243"/>
    <cellStyle name="표준 14 7 11 2" xfId="20009"/>
    <cellStyle name="표준 14 7 11 2 2" xfId="40885"/>
    <cellStyle name="표준 14 7 11 3" xfId="32149"/>
    <cellStyle name="표준 14 7 12" xfId="12391"/>
    <cellStyle name="표준 14 7 12 2" xfId="33269"/>
    <cellStyle name="표준 14 7 13" xfId="24519"/>
    <cellStyle name="표준 14 7 2" xfId="3134"/>
    <cellStyle name="표준 14 7 2 10" xfId="11453"/>
    <cellStyle name="표준 14 7 2 10 2" xfId="20219"/>
    <cellStyle name="표준 14 7 2 10 2 2" xfId="41095"/>
    <cellStyle name="표준 14 7 2 10 3" xfId="32359"/>
    <cellStyle name="표준 14 7 2 11" xfId="12602"/>
    <cellStyle name="표준 14 7 2 11 2" xfId="33479"/>
    <cellStyle name="표준 14 7 2 12" xfId="24729"/>
    <cellStyle name="표준 14 7 2 2" xfId="3576"/>
    <cellStyle name="표준 14 7 2 2 2" xfId="5849"/>
    <cellStyle name="표준 14 7 2 2 2 2" xfId="14858"/>
    <cellStyle name="표준 14 7 2 2 2 2 2" xfId="35734"/>
    <cellStyle name="표준 14 7 2 2 2 3" xfId="26996"/>
    <cellStyle name="표준 14 7 2 2 3" xfId="13039"/>
    <cellStyle name="표준 14 7 2 2 3 2" xfId="33916"/>
    <cellStyle name="표준 14 7 2 2 4" xfId="25166"/>
    <cellStyle name="표준 14 7 2 3" xfId="4737"/>
    <cellStyle name="표준 14 7 2 3 2" xfId="6569"/>
    <cellStyle name="표준 14 7 2 3 2 2" xfId="15578"/>
    <cellStyle name="표준 14 7 2 3 2 2 2" xfId="36454"/>
    <cellStyle name="표준 14 7 2 3 2 3" xfId="27716"/>
    <cellStyle name="표준 14 7 2 3 3" xfId="13760"/>
    <cellStyle name="표준 14 7 2 3 3 2" xfId="34636"/>
    <cellStyle name="표준 14 7 2 3 4" xfId="25898"/>
    <cellStyle name="표준 14 7 2 4" xfId="5412"/>
    <cellStyle name="표준 14 7 2 4 2" xfId="14421"/>
    <cellStyle name="표준 14 7 2 4 2 2" xfId="35297"/>
    <cellStyle name="표준 14 7 2 4 3" xfId="26559"/>
    <cellStyle name="표준 14 7 2 5" xfId="7215"/>
    <cellStyle name="표준 14 7 2 5 2" xfId="16222"/>
    <cellStyle name="표준 14 7 2 5 2 2" xfId="37098"/>
    <cellStyle name="표준 14 7 2 5 3" xfId="28360"/>
    <cellStyle name="표준 14 7 2 6" xfId="7859"/>
    <cellStyle name="표준 14 7 2 6 2" xfId="16865"/>
    <cellStyle name="표준 14 7 2 6 2 2" xfId="37741"/>
    <cellStyle name="표준 14 7 2 6 3" xfId="29003"/>
    <cellStyle name="표준 14 7 2 7" xfId="8707"/>
    <cellStyle name="표준 14 7 2 7 2" xfId="17712"/>
    <cellStyle name="표준 14 7 2 7 2 2" xfId="38588"/>
    <cellStyle name="표준 14 7 2 7 3" xfId="29850"/>
    <cellStyle name="표준 14 7 2 8" xfId="9532"/>
    <cellStyle name="표준 14 7 2 8 2" xfId="18530"/>
    <cellStyle name="표준 14 7 2 8 2 2" xfId="39406"/>
    <cellStyle name="표준 14 7 2 8 3" xfId="30668"/>
    <cellStyle name="표준 14 7 2 9" xfId="10587"/>
    <cellStyle name="표준 14 7 2 9 2" xfId="19358"/>
    <cellStyle name="표준 14 7 2 9 2 2" xfId="40234"/>
    <cellStyle name="표준 14 7 2 9 3" xfId="31498"/>
    <cellStyle name="표준 14 7 3" xfId="3366"/>
    <cellStyle name="표준 14 7 3 10" xfId="12829"/>
    <cellStyle name="표준 14 7 3 10 2" xfId="33706"/>
    <cellStyle name="표준 14 7 3 11" xfId="24956"/>
    <cellStyle name="표준 14 7 3 2" xfId="4959"/>
    <cellStyle name="표준 14 7 3 2 2" xfId="6786"/>
    <cellStyle name="표준 14 7 3 2 2 2" xfId="15795"/>
    <cellStyle name="표준 14 7 3 2 2 2 2" xfId="36671"/>
    <cellStyle name="표준 14 7 3 2 2 3" xfId="27933"/>
    <cellStyle name="표준 14 7 3 2 3" xfId="13977"/>
    <cellStyle name="표준 14 7 3 2 3 2" xfId="34853"/>
    <cellStyle name="표준 14 7 3 2 4" xfId="26115"/>
    <cellStyle name="표준 14 7 3 3" xfId="5639"/>
    <cellStyle name="표준 14 7 3 3 2" xfId="14648"/>
    <cellStyle name="표준 14 7 3 3 2 2" xfId="35524"/>
    <cellStyle name="표준 14 7 3 3 3" xfId="26786"/>
    <cellStyle name="표준 14 7 3 4" xfId="7432"/>
    <cellStyle name="표준 14 7 3 4 2" xfId="16439"/>
    <cellStyle name="표준 14 7 3 4 2 2" xfId="37315"/>
    <cellStyle name="표준 14 7 3 4 3" xfId="28577"/>
    <cellStyle name="표준 14 7 3 5" xfId="8076"/>
    <cellStyle name="표준 14 7 3 5 2" xfId="17082"/>
    <cellStyle name="표준 14 7 3 5 2 2" xfId="37958"/>
    <cellStyle name="표준 14 7 3 5 3" xfId="29220"/>
    <cellStyle name="표준 14 7 3 6" xfId="8924"/>
    <cellStyle name="표준 14 7 3 6 2" xfId="17929"/>
    <cellStyle name="표준 14 7 3 6 2 2" xfId="38805"/>
    <cellStyle name="표준 14 7 3 6 3" xfId="30067"/>
    <cellStyle name="표준 14 7 3 7" xfId="9749"/>
    <cellStyle name="표준 14 7 3 7 2" xfId="18747"/>
    <cellStyle name="표준 14 7 3 7 2 2" xfId="39623"/>
    <cellStyle name="표준 14 7 3 7 3" xfId="30885"/>
    <cellStyle name="표준 14 7 3 8" xfId="10804"/>
    <cellStyle name="표준 14 7 3 8 2" xfId="19575"/>
    <cellStyle name="표준 14 7 3 8 2 2" xfId="40451"/>
    <cellStyle name="표준 14 7 3 8 3" xfId="31715"/>
    <cellStyle name="표준 14 7 3 9" xfId="11670"/>
    <cellStyle name="표준 14 7 3 9 2" xfId="20436"/>
    <cellStyle name="표준 14 7 3 9 2 2" xfId="41312"/>
    <cellStyle name="표준 14 7 3 9 3" xfId="32576"/>
    <cellStyle name="표준 14 7 4" xfId="4525"/>
    <cellStyle name="표준 14 7 4 2" xfId="6359"/>
    <cellStyle name="표준 14 7 4 2 2" xfId="15368"/>
    <cellStyle name="표준 14 7 4 2 2 2" xfId="36244"/>
    <cellStyle name="표준 14 7 4 2 3" xfId="27506"/>
    <cellStyle name="표준 14 7 4 3" xfId="11022"/>
    <cellStyle name="표준 14 7 4 3 2" xfId="19792"/>
    <cellStyle name="표준 14 7 4 3 2 2" xfId="40668"/>
    <cellStyle name="표준 14 7 4 3 3" xfId="31932"/>
    <cellStyle name="표준 14 7 4 4" xfId="11887"/>
    <cellStyle name="표준 14 7 4 4 2" xfId="20653"/>
    <cellStyle name="표준 14 7 4 4 2 2" xfId="41529"/>
    <cellStyle name="표준 14 7 4 4 3" xfId="32793"/>
    <cellStyle name="표준 14 7 4 5" xfId="13550"/>
    <cellStyle name="표준 14 7 4 5 2" xfId="34426"/>
    <cellStyle name="표준 14 7 4 6" xfId="25688"/>
    <cellStyle name="표준 14 7 5" xfId="5202"/>
    <cellStyle name="표준 14 7 5 2" xfId="14211"/>
    <cellStyle name="표준 14 7 5 2 2" xfId="35087"/>
    <cellStyle name="표준 14 7 5 3" xfId="26349"/>
    <cellStyle name="표준 14 7 6" xfId="7004"/>
    <cellStyle name="표준 14 7 6 2" xfId="16012"/>
    <cellStyle name="표준 14 7 6 2 2" xfId="36888"/>
    <cellStyle name="표준 14 7 6 3" xfId="28150"/>
    <cellStyle name="표준 14 7 7" xfId="7649"/>
    <cellStyle name="표준 14 7 7 2" xfId="16655"/>
    <cellStyle name="표준 14 7 7 2 2" xfId="37531"/>
    <cellStyle name="표준 14 7 7 3" xfId="28793"/>
    <cellStyle name="표준 14 7 8" xfId="8497"/>
    <cellStyle name="표준 14 7 8 2" xfId="17502"/>
    <cellStyle name="표준 14 7 8 2 2" xfId="38378"/>
    <cellStyle name="표준 14 7 8 3" xfId="29640"/>
    <cellStyle name="표준 14 7 9" xfId="9321"/>
    <cellStyle name="표준 14 7 9 2" xfId="18320"/>
    <cellStyle name="표준 14 7 9 2 2" xfId="39196"/>
    <cellStyle name="표준 14 7 9 3" xfId="30458"/>
    <cellStyle name="표준 14 8" xfId="3128"/>
    <cellStyle name="표준 14 8 10" xfId="11447"/>
    <cellStyle name="표준 14 8 10 2" xfId="20213"/>
    <cellStyle name="표준 14 8 10 2 2" xfId="41089"/>
    <cellStyle name="표준 14 8 10 3" xfId="32353"/>
    <cellStyle name="표준 14 8 11" xfId="12596"/>
    <cellStyle name="표준 14 8 11 2" xfId="33473"/>
    <cellStyle name="표준 14 8 12" xfId="24723"/>
    <cellStyle name="표준 14 8 2" xfId="3570"/>
    <cellStyle name="표준 14 8 2 2" xfId="5843"/>
    <cellStyle name="표준 14 8 2 2 2" xfId="14852"/>
    <cellStyle name="표준 14 8 2 2 2 2" xfId="35728"/>
    <cellStyle name="표준 14 8 2 2 3" xfId="26990"/>
    <cellStyle name="표준 14 8 2 3" xfId="13033"/>
    <cellStyle name="표준 14 8 2 3 2" xfId="33910"/>
    <cellStyle name="표준 14 8 2 4" xfId="25160"/>
    <cellStyle name="표준 14 8 3" xfId="4731"/>
    <cellStyle name="표준 14 8 3 2" xfId="6563"/>
    <cellStyle name="표준 14 8 3 2 2" xfId="15572"/>
    <cellStyle name="표준 14 8 3 2 2 2" xfId="36448"/>
    <cellStyle name="표준 14 8 3 2 3" xfId="27710"/>
    <cellStyle name="표준 14 8 3 3" xfId="13754"/>
    <cellStyle name="표준 14 8 3 3 2" xfId="34630"/>
    <cellStyle name="표준 14 8 3 4" xfId="25892"/>
    <cellStyle name="표준 14 8 4" xfId="5406"/>
    <cellStyle name="표준 14 8 4 2" xfId="14415"/>
    <cellStyle name="표준 14 8 4 2 2" xfId="35291"/>
    <cellStyle name="표준 14 8 4 3" xfId="26553"/>
    <cellStyle name="표준 14 8 5" xfId="7209"/>
    <cellStyle name="표준 14 8 5 2" xfId="16216"/>
    <cellStyle name="표준 14 8 5 2 2" xfId="37092"/>
    <cellStyle name="표준 14 8 5 3" xfId="28354"/>
    <cellStyle name="표준 14 8 6" xfId="7853"/>
    <cellStyle name="표준 14 8 6 2" xfId="16859"/>
    <cellStyle name="표준 14 8 6 2 2" xfId="37735"/>
    <cellStyle name="표준 14 8 6 3" xfId="28997"/>
    <cellStyle name="표준 14 8 7" xfId="8701"/>
    <cellStyle name="표준 14 8 7 2" xfId="17706"/>
    <cellStyle name="표준 14 8 7 2 2" xfId="38582"/>
    <cellStyle name="표준 14 8 7 3" xfId="29844"/>
    <cellStyle name="표준 14 8 8" xfId="9526"/>
    <cellStyle name="표준 14 8 8 2" xfId="18524"/>
    <cellStyle name="표준 14 8 8 2 2" xfId="39400"/>
    <cellStyle name="표준 14 8 8 3" xfId="30662"/>
    <cellStyle name="표준 14 8 9" xfId="10581"/>
    <cellStyle name="표준 14 8 9 2" xfId="19352"/>
    <cellStyle name="표준 14 8 9 2 2" xfId="40228"/>
    <cellStyle name="표준 14 8 9 3" xfId="31492"/>
    <cellStyle name="표준 14 9" xfId="3360"/>
    <cellStyle name="표준 14 9 10" xfId="12823"/>
    <cellStyle name="표준 14 9 10 2" xfId="33700"/>
    <cellStyle name="표준 14 9 11" xfId="24950"/>
    <cellStyle name="표준 14 9 2" xfId="4953"/>
    <cellStyle name="표준 14 9 2 2" xfId="6780"/>
    <cellStyle name="표준 14 9 2 2 2" xfId="15789"/>
    <cellStyle name="표준 14 9 2 2 2 2" xfId="36665"/>
    <cellStyle name="표준 14 9 2 2 3" xfId="27927"/>
    <cellStyle name="표준 14 9 2 3" xfId="13971"/>
    <cellStyle name="표준 14 9 2 3 2" xfId="34847"/>
    <cellStyle name="표준 14 9 2 4" xfId="26109"/>
    <cellStyle name="표준 14 9 3" xfId="5633"/>
    <cellStyle name="표준 14 9 3 2" xfId="14642"/>
    <cellStyle name="표준 14 9 3 2 2" xfId="35518"/>
    <cellStyle name="표준 14 9 3 3" xfId="26780"/>
    <cellStyle name="표준 14 9 4" xfId="7426"/>
    <cellStyle name="표준 14 9 4 2" xfId="16433"/>
    <cellStyle name="표준 14 9 4 2 2" xfId="37309"/>
    <cellStyle name="표준 14 9 4 3" xfId="28571"/>
    <cellStyle name="표준 14 9 5" xfId="8070"/>
    <cellStyle name="표준 14 9 5 2" xfId="17076"/>
    <cellStyle name="표준 14 9 5 2 2" xfId="37952"/>
    <cellStyle name="표준 14 9 5 3" xfId="29214"/>
    <cellStyle name="표준 14 9 6" xfId="8918"/>
    <cellStyle name="표준 14 9 6 2" xfId="17923"/>
    <cellStyle name="표준 14 9 6 2 2" xfId="38799"/>
    <cellStyle name="표준 14 9 6 3" xfId="30061"/>
    <cellStyle name="표준 14 9 7" xfId="9743"/>
    <cellStyle name="표준 14 9 7 2" xfId="18741"/>
    <cellStyle name="표준 14 9 7 2 2" xfId="39617"/>
    <cellStyle name="표준 14 9 7 3" xfId="30879"/>
    <cellStyle name="표준 14 9 8" xfId="10798"/>
    <cellStyle name="표준 14 9 8 2" xfId="19569"/>
    <cellStyle name="표준 14 9 8 2 2" xfId="40445"/>
    <cellStyle name="표준 14 9 8 3" xfId="31709"/>
    <cellStyle name="표준 14 9 9" xfId="11664"/>
    <cellStyle name="표준 14 9 9 2" xfId="20430"/>
    <cellStyle name="표준 14 9 9 2 2" xfId="41306"/>
    <cellStyle name="표준 14 9 9 3" xfId="32570"/>
    <cellStyle name="표준 15" xfId="2917"/>
    <cellStyle name="표준 15 10" xfId="4526"/>
    <cellStyle name="표준 15 10 2" xfId="6360"/>
    <cellStyle name="표준 15 10 2 2" xfId="15369"/>
    <cellStyle name="표준 15 10 2 2 2" xfId="36245"/>
    <cellStyle name="표준 15 10 2 3" xfId="27507"/>
    <cellStyle name="표준 15 10 3" xfId="11023"/>
    <cellStyle name="표준 15 10 3 2" xfId="19793"/>
    <cellStyle name="표준 15 10 3 2 2" xfId="40669"/>
    <cellStyle name="표준 15 10 3 3" xfId="31933"/>
    <cellStyle name="표준 15 10 4" xfId="11888"/>
    <cellStyle name="표준 15 10 4 2" xfId="20654"/>
    <cellStyle name="표준 15 10 4 2 2" xfId="41530"/>
    <cellStyle name="표준 15 10 4 3" xfId="32794"/>
    <cellStyle name="표준 15 10 5" xfId="13551"/>
    <cellStyle name="표준 15 10 5 2" xfId="34427"/>
    <cellStyle name="표준 15 10 6" xfId="25689"/>
    <cellStyle name="표준 15 11" xfId="5203"/>
    <cellStyle name="표준 15 11 2" xfId="14212"/>
    <cellStyle name="표준 15 11 2 2" xfId="35088"/>
    <cellStyle name="표준 15 11 3" xfId="26350"/>
    <cellStyle name="표준 15 12" xfId="7005"/>
    <cellStyle name="표준 15 12 2" xfId="16013"/>
    <cellStyle name="표준 15 12 2 2" xfId="36889"/>
    <cellStyle name="표준 15 12 3" xfId="28151"/>
    <cellStyle name="표준 15 13" xfId="7650"/>
    <cellStyle name="표준 15 13 2" xfId="16656"/>
    <cellStyle name="표준 15 13 2 2" xfId="37532"/>
    <cellStyle name="표준 15 13 3" xfId="28794"/>
    <cellStyle name="표준 15 14" xfId="8498"/>
    <cellStyle name="표준 15 14 2" xfId="17503"/>
    <cellStyle name="표준 15 14 2 2" xfId="38379"/>
    <cellStyle name="표준 15 14 3" xfId="29641"/>
    <cellStyle name="표준 15 15" xfId="9322"/>
    <cellStyle name="표준 15 15 2" xfId="18321"/>
    <cellStyle name="표준 15 15 2 2" xfId="39197"/>
    <cellStyle name="표준 15 15 3" xfId="30459"/>
    <cellStyle name="표준 15 16" xfId="9973"/>
    <cellStyle name="표준 15 17" xfId="10378"/>
    <cellStyle name="표준 15 17 2" xfId="19149"/>
    <cellStyle name="표준 15 17 2 2" xfId="40025"/>
    <cellStyle name="표준 15 17 3" xfId="31289"/>
    <cellStyle name="표준 15 18" xfId="11244"/>
    <cellStyle name="표준 15 18 2" xfId="20010"/>
    <cellStyle name="표준 15 18 2 2" xfId="40886"/>
    <cellStyle name="표준 15 18 3" xfId="32150"/>
    <cellStyle name="표준 15 19" xfId="12392"/>
    <cellStyle name="표준 15 19 2" xfId="33270"/>
    <cellStyle name="표준 15 2" xfId="2918"/>
    <cellStyle name="표준 15 2 10" xfId="10379"/>
    <cellStyle name="표준 15 2 10 2" xfId="19150"/>
    <cellStyle name="표준 15 2 10 2 2" xfId="40026"/>
    <cellStyle name="표준 15 2 10 3" xfId="31290"/>
    <cellStyle name="표준 15 2 11" xfId="11245"/>
    <cellStyle name="표준 15 2 11 2" xfId="20011"/>
    <cellStyle name="표준 15 2 11 2 2" xfId="40887"/>
    <cellStyle name="표준 15 2 11 3" xfId="32151"/>
    <cellStyle name="표준 15 2 12" xfId="12393"/>
    <cellStyle name="표준 15 2 12 2" xfId="33271"/>
    <cellStyle name="표준 15 2 13" xfId="24521"/>
    <cellStyle name="표준 15 2 2" xfId="3136"/>
    <cellStyle name="표준 15 2 2 10" xfId="11455"/>
    <cellStyle name="표준 15 2 2 10 2" xfId="20221"/>
    <cellStyle name="표준 15 2 2 10 2 2" xfId="41097"/>
    <cellStyle name="표준 15 2 2 10 3" xfId="32361"/>
    <cellStyle name="표준 15 2 2 11" xfId="12604"/>
    <cellStyle name="표준 15 2 2 11 2" xfId="33481"/>
    <cellStyle name="표준 15 2 2 12" xfId="24731"/>
    <cellStyle name="표준 15 2 2 2" xfId="3578"/>
    <cellStyle name="표준 15 2 2 2 2" xfId="5851"/>
    <cellStyle name="표준 15 2 2 2 2 2" xfId="14860"/>
    <cellStyle name="표준 15 2 2 2 2 2 2" xfId="35736"/>
    <cellStyle name="표준 15 2 2 2 2 3" xfId="26998"/>
    <cellStyle name="표준 15 2 2 2 3" xfId="13041"/>
    <cellStyle name="표준 15 2 2 2 3 2" xfId="33918"/>
    <cellStyle name="표준 15 2 2 2 4" xfId="25168"/>
    <cellStyle name="표준 15 2 2 3" xfId="4739"/>
    <cellStyle name="표준 15 2 2 3 2" xfId="6571"/>
    <cellStyle name="표준 15 2 2 3 2 2" xfId="15580"/>
    <cellStyle name="표준 15 2 2 3 2 2 2" xfId="36456"/>
    <cellStyle name="표준 15 2 2 3 2 3" xfId="27718"/>
    <cellStyle name="표준 15 2 2 3 3" xfId="13762"/>
    <cellStyle name="표준 15 2 2 3 3 2" xfId="34638"/>
    <cellStyle name="표준 15 2 2 3 4" xfId="25900"/>
    <cellStyle name="표준 15 2 2 4" xfId="5414"/>
    <cellStyle name="표준 15 2 2 4 2" xfId="14423"/>
    <cellStyle name="표준 15 2 2 4 2 2" xfId="35299"/>
    <cellStyle name="표준 15 2 2 4 3" xfId="26561"/>
    <cellStyle name="표준 15 2 2 5" xfId="7217"/>
    <cellStyle name="표준 15 2 2 5 2" xfId="16224"/>
    <cellStyle name="표준 15 2 2 5 2 2" xfId="37100"/>
    <cellStyle name="표준 15 2 2 5 3" xfId="28362"/>
    <cellStyle name="표준 15 2 2 6" xfId="7861"/>
    <cellStyle name="표준 15 2 2 6 2" xfId="16867"/>
    <cellStyle name="표준 15 2 2 6 2 2" xfId="37743"/>
    <cellStyle name="표준 15 2 2 6 3" xfId="29005"/>
    <cellStyle name="표준 15 2 2 7" xfId="8709"/>
    <cellStyle name="표준 15 2 2 7 2" xfId="17714"/>
    <cellStyle name="표준 15 2 2 7 2 2" xfId="38590"/>
    <cellStyle name="표준 15 2 2 7 3" xfId="29852"/>
    <cellStyle name="표준 15 2 2 8" xfId="9534"/>
    <cellStyle name="표준 15 2 2 8 2" xfId="18532"/>
    <cellStyle name="표준 15 2 2 8 2 2" xfId="39408"/>
    <cellStyle name="표준 15 2 2 8 3" xfId="30670"/>
    <cellStyle name="표준 15 2 2 9" xfId="10589"/>
    <cellStyle name="표준 15 2 2 9 2" xfId="19360"/>
    <cellStyle name="표준 15 2 2 9 2 2" xfId="40236"/>
    <cellStyle name="표준 15 2 2 9 3" xfId="31500"/>
    <cellStyle name="표준 15 2 3" xfId="3368"/>
    <cellStyle name="표준 15 2 3 10" xfId="12831"/>
    <cellStyle name="표준 15 2 3 10 2" xfId="33708"/>
    <cellStyle name="표준 15 2 3 11" xfId="24958"/>
    <cellStyle name="표준 15 2 3 2" xfId="4961"/>
    <cellStyle name="표준 15 2 3 2 2" xfId="6788"/>
    <cellStyle name="표준 15 2 3 2 2 2" xfId="15797"/>
    <cellStyle name="표준 15 2 3 2 2 2 2" xfId="36673"/>
    <cellStyle name="표준 15 2 3 2 2 3" xfId="27935"/>
    <cellStyle name="표준 15 2 3 2 3" xfId="13979"/>
    <cellStyle name="표준 15 2 3 2 3 2" xfId="34855"/>
    <cellStyle name="표준 15 2 3 2 4" xfId="26117"/>
    <cellStyle name="표준 15 2 3 3" xfId="5641"/>
    <cellStyle name="표준 15 2 3 3 2" xfId="14650"/>
    <cellStyle name="표준 15 2 3 3 2 2" xfId="35526"/>
    <cellStyle name="표준 15 2 3 3 3" xfId="26788"/>
    <cellStyle name="표준 15 2 3 4" xfId="7434"/>
    <cellStyle name="표준 15 2 3 4 2" xfId="16441"/>
    <cellStyle name="표준 15 2 3 4 2 2" xfId="37317"/>
    <cellStyle name="표준 15 2 3 4 3" xfId="28579"/>
    <cellStyle name="표준 15 2 3 5" xfId="8078"/>
    <cellStyle name="표준 15 2 3 5 2" xfId="17084"/>
    <cellStyle name="표준 15 2 3 5 2 2" xfId="37960"/>
    <cellStyle name="표준 15 2 3 5 3" xfId="29222"/>
    <cellStyle name="표준 15 2 3 6" xfId="8926"/>
    <cellStyle name="표준 15 2 3 6 2" xfId="17931"/>
    <cellStyle name="표준 15 2 3 6 2 2" xfId="38807"/>
    <cellStyle name="표준 15 2 3 6 3" xfId="30069"/>
    <cellStyle name="표준 15 2 3 7" xfId="9751"/>
    <cellStyle name="표준 15 2 3 7 2" xfId="18749"/>
    <cellStyle name="표준 15 2 3 7 2 2" xfId="39625"/>
    <cellStyle name="표준 15 2 3 7 3" xfId="30887"/>
    <cellStyle name="표준 15 2 3 8" xfId="10806"/>
    <cellStyle name="표준 15 2 3 8 2" xfId="19577"/>
    <cellStyle name="표준 15 2 3 8 2 2" xfId="40453"/>
    <cellStyle name="표준 15 2 3 8 3" xfId="31717"/>
    <cellStyle name="표준 15 2 3 9" xfId="11672"/>
    <cellStyle name="표준 15 2 3 9 2" xfId="20438"/>
    <cellStyle name="표준 15 2 3 9 2 2" xfId="41314"/>
    <cellStyle name="표준 15 2 3 9 3" xfId="32578"/>
    <cellStyle name="표준 15 2 4" xfId="4527"/>
    <cellStyle name="표준 15 2 4 2" xfId="6361"/>
    <cellStyle name="표준 15 2 4 2 2" xfId="15370"/>
    <cellStyle name="표준 15 2 4 2 2 2" xfId="36246"/>
    <cellStyle name="표준 15 2 4 2 3" xfId="27508"/>
    <cellStyle name="표준 15 2 4 3" xfId="11024"/>
    <cellStyle name="표준 15 2 4 3 2" xfId="19794"/>
    <cellStyle name="표준 15 2 4 3 2 2" xfId="40670"/>
    <cellStyle name="표준 15 2 4 3 3" xfId="31934"/>
    <cellStyle name="표준 15 2 4 4" xfId="11889"/>
    <cellStyle name="표준 15 2 4 4 2" xfId="20655"/>
    <cellStyle name="표준 15 2 4 4 2 2" xfId="41531"/>
    <cellStyle name="표준 15 2 4 4 3" xfId="32795"/>
    <cellStyle name="표준 15 2 4 5" xfId="13552"/>
    <cellStyle name="표준 15 2 4 5 2" xfId="34428"/>
    <cellStyle name="표준 15 2 4 6" xfId="25690"/>
    <cellStyle name="표준 15 2 5" xfId="5204"/>
    <cellStyle name="표준 15 2 5 2" xfId="14213"/>
    <cellStyle name="표준 15 2 5 2 2" xfId="35089"/>
    <cellStyle name="표준 15 2 5 3" xfId="26351"/>
    <cellStyle name="표준 15 2 6" xfId="7006"/>
    <cellStyle name="표준 15 2 6 2" xfId="16014"/>
    <cellStyle name="표준 15 2 6 2 2" xfId="36890"/>
    <cellStyle name="표준 15 2 6 3" xfId="28152"/>
    <cellStyle name="표준 15 2 7" xfId="7651"/>
    <cellStyle name="표준 15 2 7 2" xfId="16657"/>
    <cellStyle name="표준 15 2 7 2 2" xfId="37533"/>
    <cellStyle name="표준 15 2 7 3" xfId="28795"/>
    <cellStyle name="표준 15 2 8" xfId="8499"/>
    <cellStyle name="표준 15 2 8 2" xfId="17504"/>
    <cellStyle name="표준 15 2 8 2 2" xfId="38380"/>
    <cellStyle name="표준 15 2 8 3" xfId="29642"/>
    <cellStyle name="표준 15 2 9" xfId="9323"/>
    <cellStyle name="표준 15 2 9 2" xfId="18322"/>
    <cellStyle name="표준 15 2 9 2 2" xfId="39198"/>
    <cellStyle name="표준 15 2 9 3" xfId="30460"/>
    <cellStyle name="표준 15 20" xfId="24520"/>
    <cellStyle name="표준 15 3" xfId="2919"/>
    <cellStyle name="표준 15 3 10" xfId="10380"/>
    <cellStyle name="표준 15 3 10 2" xfId="19151"/>
    <cellStyle name="표준 15 3 10 2 2" xfId="40027"/>
    <cellStyle name="표준 15 3 10 3" xfId="31291"/>
    <cellStyle name="표준 15 3 11" xfId="11246"/>
    <cellStyle name="표준 15 3 11 2" xfId="20012"/>
    <cellStyle name="표준 15 3 11 2 2" xfId="40888"/>
    <cellStyle name="표준 15 3 11 3" xfId="32152"/>
    <cellStyle name="표준 15 3 12" xfId="12394"/>
    <cellStyle name="표준 15 3 12 2" xfId="33272"/>
    <cellStyle name="표준 15 3 13" xfId="24522"/>
    <cellStyle name="표준 15 3 2" xfId="3137"/>
    <cellStyle name="표준 15 3 2 10" xfId="11456"/>
    <cellStyle name="표준 15 3 2 10 2" xfId="20222"/>
    <cellStyle name="표준 15 3 2 10 2 2" xfId="41098"/>
    <cellStyle name="표준 15 3 2 10 3" xfId="32362"/>
    <cellStyle name="표준 15 3 2 11" xfId="12605"/>
    <cellStyle name="표준 15 3 2 11 2" xfId="33482"/>
    <cellStyle name="표준 15 3 2 12" xfId="24732"/>
    <cellStyle name="표준 15 3 2 2" xfId="3579"/>
    <cellStyle name="표준 15 3 2 2 2" xfId="5852"/>
    <cellStyle name="표준 15 3 2 2 2 2" xfId="14861"/>
    <cellStyle name="표준 15 3 2 2 2 2 2" xfId="35737"/>
    <cellStyle name="표준 15 3 2 2 2 3" xfId="26999"/>
    <cellStyle name="표준 15 3 2 2 3" xfId="13042"/>
    <cellStyle name="표준 15 3 2 2 3 2" xfId="33919"/>
    <cellStyle name="표준 15 3 2 2 4" xfId="25169"/>
    <cellStyle name="표준 15 3 2 3" xfId="4740"/>
    <cellStyle name="표준 15 3 2 3 2" xfId="6572"/>
    <cellStyle name="표준 15 3 2 3 2 2" xfId="15581"/>
    <cellStyle name="표준 15 3 2 3 2 2 2" xfId="36457"/>
    <cellStyle name="표준 15 3 2 3 2 3" xfId="27719"/>
    <cellStyle name="표준 15 3 2 3 3" xfId="13763"/>
    <cellStyle name="표준 15 3 2 3 3 2" xfId="34639"/>
    <cellStyle name="표준 15 3 2 3 4" xfId="25901"/>
    <cellStyle name="표준 15 3 2 4" xfId="5415"/>
    <cellStyle name="표준 15 3 2 4 2" xfId="14424"/>
    <cellStyle name="표준 15 3 2 4 2 2" xfId="35300"/>
    <cellStyle name="표준 15 3 2 4 3" xfId="26562"/>
    <cellStyle name="표준 15 3 2 5" xfId="7218"/>
    <cellStyle name="표준 15 3 2 5 2" xfId="16225"/>
    <cellStyle name="표준 15 3 2 5 2 2" xfId="37101"/>
    <cellStyle name="표준 15 3 2 5 3" xfId="28363"/>
    <cellStyle name="표준 15 3 2 6" xfId="7862"/>
    <cellStyle name="표준 15 3 2 6 2" xfId="16868"/>
    <cellStyle name="표준 15 3 2 6 2 2" xfId="37744"/>
    <cellStyle name="표준 15 3 2 6 3" xfId="29006"/>
    <cellStyle name="표준 15 3 2 7" xfId="8710"/>
    <cellStyle name="표준 15 3 2 7 2" xfId="17715"/>
    <cellStyle name="표준 15 3 2 7 2 2" xfId="38591"/>
    <cellStyle name="표준 15 3 2 7 3" xfId="29853"/>
    <cellStyle name="표준 15 3 2 8" xfId="9535"/>
    <cellStyle name="표준 15 3 2 8 2" xfId="18533"/>
    <cellStyle name="표준 15 3 2 8 2 2" xfId="39409"/>
    <cellStyle name="표준 15 3 2 8 3" xfId="30671"/>
    <cellStyle name="표준 15 3 2 9" xfId="10590"/>
    <cellStyle name="표준 15 3 2 9 2" xfId="19361"/>
    <cellStyle name="표준 15 3 2 9 2 2" xfId="40237"/>
    <cellStyle name="표준 15 3 2 9 3" xfId="31501"/>
    <cellStyle name="표준 15 3 3" xfId="3369"/>
    <cellStyle name="표준 15 3 3 10" xfId="12832"/>
    <cellStyle name="표준 15 3 3 10 2" xfId="33709"/>
    <cellStyle name="표준 15 3 3 11" xfId="24959"/>
    <cellStyle name="표준 15 3 3 2" xfId="4962"/>
    <cellStyle name="표준 15 3 3 2 2" xfId="6789"/>
    <cellStyle name="표준 15 3 3 2 2 2" xfId="15798"/>
    <cellStyle name="표준 15 3 3 2 2 2 2" xfId="36674"/>
    <cellStyle name="표준 15 3 3 2 2 3" xfId="27936"/>
    <cellStyle name="표준 15 3 3 2 3" xfId="13980"/>
    <cellStyle name="표준 15 3 3 2 3 2" xfId="34856"/>
    <cellStyle name="표준 15 3 3 2 4" xfId="26118"/>
    <cellStyle name="표준 15 3 3 3" xfId="5642"/>
    <cellStyle name="표준 15 3 3 3 2" xfId="14651"/>
    <cellStyle name="표준 15 3 3 3 2 2" xfId="35527"/>
    <cellStyle name="표준 15 3 3 3 3" xfId="26789"/>
    <cellStyle name="표준 15 3 3 4" xfId="7435"/>
    <cellStyle name="표준 15 3 3 4 2" xfId="16442"/>
    <cellStyle name="표준 15 3 3 4 2 2" xfId="37318"/>
    <cellStyle name="표준 15 3 3 4 3" xfId="28580"/>
    <cellStyle name="표준 15 3 3 5" xfId="8079"/>
    <cellStyle name="표준 15 3 3 5 2" xfId="17085"/>
    <cellStyle name="표준 15 3 3 5 2 2" xfId="37961"/>
    <cellStyle name="표준 15 3 3 5 3" xfId="29223"/>
    <cellStyle name="표준 15 3 3 6" xfId="8927"/>
    <cellStyle name="표준 15 3 3 6 2" xfId="17932"/>
    <cellStyle name="표준 15 3 3 6 2 2" xfId="38808"/>
    <cellStyle name="표준 15 3 3 6 3" xfId="30070"/>
    <cellStyle name="표준 15 3 3 7" xfId="9752"/>
    <cellStyle name="표준 15 3 3 7 2" xfId="18750"/>
    <cellStyle name="표준 15 3 3 7 2 2" xfId="39626"/>
    <cellStyle name="표준 15 3 3 7 3" xfId="30888"/>
    <cellStyle name="표준 15 3 3 8" xfId="10807"/>
    <cellStyle name="표준 15 3 3 8 2" xfId="19578"/>
    <cellStyle name="표준 15 3 3 8 2 2" xfId="40454"/>
    <cellStyle name="표준 15 3 3 8 3" xfId="31718"/>
    <cellStyle name="표준 15 3 3 9" xfId="11673"/>
    <cellStyle name="표준 15 3 3 9 2" xfId="20439"/>
    <cellStyle name="표준 15 3 3 9 2 2" xfId="41315"/>
    <cellStyle name="표준 15 3 3 9 3" xfId="32579"/>
    <cellStyle name="표준 15 3 4" xfId="4528"/>
    <cellStyle name="표준 15 3 4 2" xfId="6362"/>
    <cellStyle name="표준 15 3 4 2 2" xfId="15371"/>
    <cellStyle name="표준 15 3 4 2 2 2" xfId="36247"/>
    <cellStyle name="표준 15 3 4 2 3" xfId="27509"/>
    <cellStyle name="표준 15 3 4 3" xfId="11025"/>
    <cellStyle name="표준 15 3 4 3 2" xfId="19795"/>
    <cellStyle name="표준 15 3 4 3 2 2" xfId="40671"/>
    <cellStyle name="표준 15 3 4 3 3" xfId="31935"/>
    <cellStyle name="표준 15 3 4 4" xfId="11890"/>
    <cellStyle name="표준 15 3 4 4 2" xfId="20656"/>
    <cellStyle name="표준 15 3 4 4 2 2" xfId="41532"/>
    <cellStyle name="표준 15 3 4 4 3" xfId="32796"/>
    <cellStyle name="표준 15 3 4 5" xfId="13553"/>
    <cellStyle name="표준 15 3 4 5 2" xfId="34429"/>
    <cellStyle name="표준 15 3 4 6" xfId="25691"/>
    <cellStyle name="표준 15 3 5" xfId="5205"/>
    <cellStyle name="표준 15 3 5 2" xfId="14214"/>
    <cellStyle name="표준 15 3 5 2 2" xfId="35090"/>
    <cellStyle name="표준 15 3 5 3" xfId="26352"/>
    <cellStyle name="표준 15 3 6" xfId="7007"/>
    <cellStyle name="표준 15 3 6 2" xfId="16015"/>
    <cellStyle name="표준 15 3 6 2 2" xfId="36891"/>
    <cellStyle name="표준 15 3 6 3" xfId="28153"/>
    <cellStyle name="표준 15 3 7" xfId="7652"/>
    <cellStyle name="표준 15 3 7 2" xfId="16658"/>
    <cellStyle name="표준 15 3 7 2 2" xfId="37534"/>
    <cellStyle name="표준 15 3 7 3" xfId="28796"/>
    <cellStyle name="표준 15 3 8" xfId="8500"/>
    <cellStyle name="표준 15 3 8 2" xfId="17505"/>
    <cellStyle name="표준 15 3 8 2 2" xfId="38381"/>
    <cellStyle name="표준 15 3 8 3" xfId="29643"/>
    <cellStyle name="표준 15 3 9" xfId="9324"/>
    <cellStyle name="표준 15 3 9 2" xfId="18323"/>
    <cellStyle name="표준 15 3 9 2 2" xfId="39199"/>
    <cellStyle name="표준 15 3 9 3" xfId="30461"/>
    <cellStyle name="표준 15 4" xfId="2920"/>
    <cellStyle name="표준 15 4 10" xfId="10381"/>
    <cellStyle name="표준 15 4 10 2" xfId="19152"/>
    <cellStyle name="표준 15 4 10 2 2" xfId="40028"/>
    <cellStyle name="표준 15 4 10 3" xfId="31292"/>
    <cellStyle name="표준 15 4 11" xfId="11247"/>
    <cellStyle name="표준 15 4 11 2" xfId="20013"/>
    <cellStyle name="표준 15 4 11 2 2" xfId="40889"/>
    <cellStyle name="표준 15 4 11 3" xfId="32153"/>
    <cellStyle name="표준 15 4 12" xfId="12395"/>
    <cellStyle name="표준 15 4 12 2" xfId="33273"/>
    <cellStyle name="표준 15 4 13" xfId="24523"/>
    <cellStyle name="표준 15 4 2" xfId="3138"/>
    <cellStyle name="표준 15 4 2 10" xfId="11457"/>
    <cellStyle name="표준 15 4 2 10 2" xfId="20223"/>
    <cellStyle name="표준 15 4 2 10 2 2" xfId="41099"/>
    <cellStyle name="표준 15 4 2 10 3" xfId="32363"/>
    <cellStyle name="표준 15 4 2 11" xfId="12606"/>
    <cellStyle name="표준 15 4 2 11 2" xfId="33483"/>
    <cellStyle name="표준 15 4 2 12" xfId="24733"/>
    <cellStyle name="표준 15 4 2 2" xfId="3580"/>
    <cellStyle name="표준 15 4 2 2 2" xfId="5853"/>
    <cellStyle name="표준 15 4 2 2 2 2" xfId="14862"/>
    <cellStyle name="표준 15 4 2 2 2 2 2" xfId="35738"/>
    <cellStyle name="표준 15 4 2 2 2 3" xfId="27000"/>
    <cellStyle name="표준 15 4 2 2 3" xfId="13043"/>
    <cellStyle name="표준 15 4 2 2 3 2" xfId="33920"/>
    <cellStyle name="표준 15 4 2 2 4" xfId="25170"/>
    <cellStyle name="표준 15 4 2 3" xfId="4741"/>
    <cellStyle name="표준 15 4 2 3 2" xfId="6573"/>
    <cellStyle name="표준 15 4 2 3 2 2" xfId="15582"/>
    <cellStyle name="표준 15 4 2 3 2 2 2" xfId="36458"/>
    <cellStyle name="표준 15 4 2 3 2 3" xfId="27720"/>
    <cellStyle name="표준 15 4 2 3 3" xfId="13764"/>
    <cellStyle name="표준 15 4 2 3 3 2" xfId="34640"/>
    <cellStyle name="표준 15 4 2 3 4" xfId="25902"/>
    <cellStyle name="표준 15 4 2 4" xfId="5416"/>
    <cellStyle name="표준 15 4 2 4 2" xfId="14425"/>
    <cellStyle name="표준 15 4 2 4 2 2" xfId="35301"/>
    <cellStyle name="표준 15 4 2 4 3" xfId="26563"/>
    <cellStyle name="표준 15 4 2 5" xfId="7219"/>
    <cellStyle name="표준 15 4 2 5 2" xfId="16226"/>
    <cellStyle name="표준 15 4 2 5 2 2" xfId="37102"/>
    <cellStyle name="표준 15 4 2 5 3" xfId="28364"/>
    <cellStyle name="표준 15 4 2 6" xfId="7863"/>
    <cellStyle name="표준 15 4 2 6 2" xfId="16869"/>
    <cellStyle name="표준 15 4 2 6 2 2" xfId="37745"/>
    <cellStyle name="표준 15 4 2 6 3" xfId="29007"/>
    <cellStyle name="표준 15 4 2 7" xfId="8711"/>
    <cellStyle name="표준 15 4 2 7 2" xfId="17716"/>
    <cellStyle name="표준 15 4 2 7 2 2" xfId="38592"/>
    <cellStyle name="표준 15 4 2 7 3" xfId="29854"/>
    <cellStyle name="표준 15 4 2 8" xfId="9536"/>
    <cellStyle name="표준 15 4 2 8 2" xfId="18534"/>
    <cellStyle name="표준 15 4 2 8 2 2" xfId="39410"/>
    <cellStyle name="표준 15 4 2 8 3" xfId="30672"/>
    <cellStyle name="표준 15 4 2 9" xfId="10591"/>
    <cellStyle name="표준 15 4 2 9 2" xfId="19362"/>
    <cellStyle name="표준 15 4 2 9 2 2" xfId="40238"/>
    <cellStyle name="표준 15 4 2 9 3" xfId="31502"/>
    <cellStyle name="표준 15 4 3" xfId="3370"/>
    <cellStyle name="표준 15 4 3 10" xfId="12833"/>
    <cellStyle name="표준 15 4 3 10 2" xfId="33710"/>
    <cellStyle name="표준 15 4 3 11" xfId="24960"/>
    <cellStyle name="표준 15 4 3 2" xfId="4963"/>
    <cellStyle name="표준 15 4 3 2 2" xfId="6790"/>
    <cellStyle name="표준 15 4 3 2 2 2" xfId="15799"/>
    <cellStyle name="표준 15 4 3 2 2 2 2" xfId="36675"/>
    <cellStyle name="표준 15 4 3 2 2 3" xfId="27937"/>
    <cellStyle name="표준 15 4 3 2 3" xfId="13981"/>
    <cellStyle name="표준 15 4 3 2 3 2" xfId="34857"/>
    <cellStyle name="표준 15 4 3 2 4" xfId="26119"/>
    <cellStyle name="표준 15 4 3 3" xfId="5643"/>
    <cellStyle name="표준 15 4 3 3 2" xfId="14652"/>
    <cellStyle name="표준 15 4 3 3 2 2" xfId="35528"/>
    <cellStyle name="표준 15 4 3 3 3" xfId="26790"/>
    <cellStyle name="표준 15 4 3 4" xfId="7436"/>
    <cellStyle name="표준 15 4 3 4 2" xfId="16443"/>
    <cellStyle name="표준 15 4 3 4 2 2" xfId="37319"/>
    <cellStyle name="표준 15 4 3 4 3" xfId="28581"/>
    <cellStyle name="표준 15 4 3 5" xfId="8080"/>
    <cellStyle name="표준 15 4 3 5 2" xfId="17086"/>
    <cellStyle name="표준 15 4 3 5 2 2" xfId="37962"/>
    <cellStyle name="표준 15 4 3 5 3" xfId="29224"/>
    <cellStyle name="표준 15 4 3 6" xfId="8928"/>
    <cellStyle name="표준 15 4 3 6 2" xfId="17933"/>
    <cellStyle name="표준 15 4 3 6 2 2" xfId="38809"/>
    <cellStyle name="표준 15 4 3 6 3" xfId="30071"/>
    <cellStyle name="표준 15 4 3 7" xfId="9753"/>
    <cellStyle name="표준 15 4 3 7 2" xfId="18751"/>
    <cellStyle name="표준 15 4 3 7 2 2" xfId="39627"/>
    <cellStyle name="표준 15 4 3 7 3" xfId="30889"/>
    <cellStyle name="표준 15 4 3 8" xfId="10808"/>
    <cellStyle name="표준 15 4 3 8 2" xfId="19579"/>
    <cellStyle name="표준 15 4 3 8 2 2" xfId="40455"/>
    <cellStyle name="표준 15 4 3 8 3" xfId="31719"/>
    <cellStyle name="표준 15 4 3 9" xfId="11674"/>
    <cellStyle name="표준 15 4 3 9 2" xfId="20440"/>
    <cellStyle name="표준 15 4 3 9 2 2" xfId="41316"/>
    <cellStyle name="표준 15 4 3 9 3" xfId="32580"/>
    <cellStyle name="표준 15 4 4" xfId="4529"/>
    <cellStyle name="표준 15 4 4 2" xfId="6363"/>
    <cellStyle name="표준 15 4 4 2 2" xfId="15372"/>
    <cellStyle name="표준 15 4 4 2 2 2" xfId="36248"/>
    <cellStyle name="표준 15 4 4 2 3" xfId="27510"/>
    <cellStyle name="표준 15 4 4 3" xfId="11026"/>
    <cellStyle name="표준 15 4 4 3 2" xfId="19796"/>
    <cellStyle name="표준 15 4 4 3 2 2" xfId="40672"/>
    <cellStyle name="표준 15 4 4 3 3" xfId="31936"/>
    <cellStyle name="표준 15 4 4 4" xfId="11891"/>
    <cellStyle name="표준 15 4 4 4 2" xfId="20657"/>
    <cellStyle name="표준 15 4 4 4 2 2" xfId="41533"/>
    <cellStyle name="표준 15 4 4 4 3" xfId="32797"/>
    <cellStyle name="표준 15 4 4 5" xfId="13554"/>
    <cellStyle name="표준 15 4 4 5 2" xfId="34430"/>
    <cellStyle name="표준 15 4 4 6" xfId="25692"/>
    <cellStyle name="표준 15 4 5" xfId="5206"/>
    <cellStyle name="표준 15 4 5 2" xfId="14215"/>
    <cellStyle name="표준 15 4 5 2 2" xfId="35091"/>
    <cellStyle name="표준 15 4 5 3" xfId="26353"/>
    <cellStyle name="표준 15 4 6" xfId="7008"/>
    <cellStyle name="표준 15 4 6 2" xfId="16016"/>
    <cellStyle name="표준 15 4 6 2 2" xfId="36892"/>
    <cellStyle name="표준 15 4 6 3" xfId="28154"/>
    <cellStyle name="표준 15 4 7" xfId="7653"/>
    <cellStyle name="표준 15 4 7 2" xfId="16659"/>
    <cellStyle name="표준 15 4 7 2 2" xfId="37535"/>
    <cellStyle name="표준 15 4 7 3" xfId="28797"/>
    <cellStyle name="표준 15 4 8" xfId="8501"/>
    <cellStyle name="표준 15 4 8 2" xfId="17506"/>
    <cellStyle name="표준 15 4 8 2 2" xfId="38382"/>
    <cellStyle name="표준 15 4 8 3" xfId="29644"/>
    <cellStyle name="표준 15 4 9" xfId="9325"/>
    <cellStyle name="표준 15 4 9 2" xfId="18324"/>
    <cellStyle name="표준 15 4 9 2 2" xfId="39200"/>
    <cellStyle name="표준 15 4 9 3" xfId="30462"/>
    <cellStyle name="표준 15 5" xfId="2921"/>
    <cellStyle name="표준 15 5 10" xfId="10382"/>
    <cellStyle name="표준 15 5 10 2" xfId="19153"/>
    <cellStyle name="표준 15 5 10 2 2" xfId="40029"/>
    <cellStyle name="표준 15 5 10 3" xfId="31293"/>
    <cellStyle name="표준 15 5 11" xfId="11248"/>
    <cellStyle name="표준 15 5 11 2" xfId="20014"/>
    <cellStyle name="표준 15 5 11 2 2" xfId="40890"/>
    <cellStyle name="표준 15 5 11 3" xfId="32154"/>
    <cellStyle name="표준 15 5 12" xfId="12396"/>
    <cellStyle name="표준 15 5 12 2" xfId="33274"/>
    <cellStyle name="표준 15 5 13" xfId="24524"/>
    <cellStyle name="표준 15 5 2" xfId="3139"/>
    <cellStyle name="표준 15 5 2 10" xfId="11458"/>
    <cellStyle name="표준 15 5 2 10 2" xfId="20224"/>
    <cellStyle name="표준 15 5 2 10 2 2" xfId="41100"/>
    <cellStyle name="표준 15 5 2 10 3" xfId="32364"/>
    <cellStyle name="표준 15 5 2 11" xfId="12607"/>
    <cellStyle name="표준 15 5 2 11 2" xfId="33484"/>
    <cellStyle name="표준 15 5 2 12" xfId="24734"/>
    <cellStyle name="표준 15 5 2 2" xfId="3581"/>
    <cellStyle name="표준 15 5 2 2 2" xfId="5854"/>
    <cellStyle name="표준 15 5 2 2 2 2" xfId="14863"/>
    <cellStyle name="표준 15 5 2 2 2 2 2" xfId="35739"/>
    <cellStyle name="표준 15 5 2 2 2 3" xfId="27001"/>
    <cellStyle name="표준 15 5 2 2 3" xfId="13044"/>
    <cellStyle name="표준 15 5 2 2 3 2" xfId="33921"/>
    <cellStyle name="표준 15 5 2 2 4" xfId="25171"/>
    <cellStyle name="표준 15 5 2 3" xfId="4742"/>
    <cellStyle name="표준 15 5 2 3 2" xfId="6574"/>
    <cellStyle name="표준 15 5 2 3 2 2" xfId="15583"/>
    <cellStyle name="표준 15 5 2 3 2 2 2" xfId="36459"/>
    <cellStyle name="표준 15 5 2 3 2 3" xfId="27721"/>
    <cellStyle name="표준 15 5 2 3 3" xfId="13765"/>
    <cellStyle name="표준 15 5 2 3 3 2" xfId="34641"/>
    <cellStyle name="표준 15 5 2 3 4" xfId="25903"/>
    <cellStyle name="표준 15 5 2 4" xfId="5417"/>
    <cellStyle name="표준 15 5 2 4 2" xfId="14426"/>
    <cellStyle name="표준 15 5 2 4 2 2" xfId="35302"/>
    <cellStyle name="표준 15 5 2 4 3" xfId="26564"/>
    <cellStyle name="표준 15 5 2 5" xfId="7220"/>
    <cellStyle name="표준 15 5 2 5 2" xfId="16227"/>
    <cellStyle name="표준 15 5 2 5 2 2" xfId="37103"/>
    <cellStyle name="표준 15 5 2 5 3" xfId="28365"/>
    <cellStyle name="표준 15 5 2 6" xfId="7864"/>
    <cellStyle name="표준 15 5 2 6 2" xfId="16870"/>
    <cellStyle name="표준 15 5 2 6 2 2" xfId="37746"/>
    <cellStyle name="표준 15 5 2 6 3" xfId="29008"/>
    <cellStyle name="표준 15 5 2 7" xfId="8712"/>
    <cellStyle name="표준 15 5 2 7 2" xfId="17717"/>
    <cellStyle name="표준 15 5 2 7 2 2" xfId="38593"/>
    <cellStyle name="표준 15 5 2 7 3" xfId="29855"/>
    <cellStyle name="표준 15 5 2 8" xfId="9537"/>
    <cellStyle name="표준 15 5 2 8 2" xfId="18535"/>
    <cellStyle name="표준 15 5 2 8 2 2" xfId="39411"/>
    <cellStyle name="표준 15 5 2 8 3" xfId="30673"/>
    <cellStyle name="표준 15 5 2 9" xfId="10592"/>
    <cellStyle name="표준 15 5 2 9 2" xfId="19363"/>
    <cellStyle name="표준 15 5 2 9 2 2" xfId="40239"/>
    <cellStyle name="표준 15 5 2 9 3" xfId="31503"/>
    <cellStyle name="표준 15 5 3" xfId="3371"/>
    <cellStyle name="표준 15 5 3 10" xfId="12834"/>
    <cellStyle name="표준 15 5 3 10 2" xfId="33711"/>
    <cellStyle name="표준 15 5 3 11" xfId="24961"/>
    <cellStyle name="표준 15 5 3 2" xfId="4964"/>
    <cellStyle name="표준 15 5 3 2 2" xfId="6791"/>
    <cellStyle name="표준 15 5 3 2 2 2" xfId="15800"/>
    <cellStyle name="표준 15 5 3 2 2 2 2" xfId="36676"/>
    <cellStyle name="표준 15 5 3 2 2 3" xfId="27938"/>
    <cellStyle name="표준 15 5 3 2 3" xfId="13982"/>
    <cellStyle name="표준 15 5 3 2 3 2" xfId="34858"/>
    <cellStyle name="표준 15 5 3 2 4" xfId="26120"/>
    <cellStyle name="표준 15 5 3 3" xfId="5644"/>
    <cellStyle name="표준 15 5 3 3 2" xfId="14653"/>
    <cellStyle name="표준 15 5 3 3 2 2" xfId="35529"/>
    <cellStyle name="표준 15 5 3 3 3" xfId="26791"/>
    <cellStyle name="표준 15 5 3 4" xfId="7437"/>
    <cellStyle name="표준 15 5 3 4 2" xfId="16444"/>
    <cellStyle name="표준 15 5 3 4 2 2" xfId="37320"/>
    <cellStyle name="표준 15 5 3 4 3" xfId="28582"/>
    <cellStyle name="표준 15 5 3 5" xfId="8081"/>
    <cellStyle name="표준 15 5 3 5 2" xfId="17087"/>
    <cellStyle name="표준 15 5 3 5 2 2" xfId="37963"/>
    <cellStyle name="표준 15 5 3 5 3" xfId="29225"/>
    <cellStyle name="표준 15 5 3 6" xfId="8929"/>
    <cellStyle name="표준 15 5 3 6 2" xfId="17934"/>
    <cellStyle name="표준 15 5 3 6 2 2" xfId="38810"/>
    <cellStyle name="표준 15 5 3 6 3" xfId="30072"/>
    <cellStyle name="표준 15 5 3 7" xfId="9754"/>
    <cellStyle name="표준 15 5 3 7 2" xfId="18752"/>
    <cellStyle name="표준 15 5 3 7 2 2" xfId="39628"/>
    <cellStyle name="표준 15 5 3 7 3" xfId="30890"/>
    <cellStyle name="표준 15 5 3 8" xfId="10809"/>
    <cellStyle name="표준 15 5 3 8 2" xfId="19580"/>
    <cellStyle name="표준 15 5 3 8 2 2" xfId="40456"/>
    <cellStyle name="표준 15 5 3 8 3" xfId="31720"/>
    <cellStyle name="표준 15 5 3 9" xfId="11675"/>
    <cellStyle name="표준 15 5 3 9 2" xfId="20441"/>
    <cellStyle name="표준 15 5 3 9 2 2" xfId="41317"/>
    <cellStyle name="표준 15 5 3 9 3" xfId="32581"/>
    <cellStyle name="표준 15 5 4" xfId="4530"/>
    <cellStyle name="표준 15 5 4 2" xfId="6364"/>
    <cellStyle name="표준 15 5 4 2 2" xfId="15373"/>
    <cellStyle name="표준 15 5 4 2 2 2" xfId="36249"/>
    <cellStyle name="표준 15 5 4 2 3" xfId="27511"/>
    <cellStyle name="표준 15 5 4 3" xfId="11027"/>
    <cellStyle name="표준 15 5 4 3 2" xfId="19797"/>
    <cellStyle name="표준 15 5 4 3 2 2" xfId="40673"/>
    <cellStyle name="표준 15 5 4 3 3" xfId="31937"/>
    <cellStyle name="표준 15 5 4 4" xfId="11892"/>
    <cellStyle name="표준 15 5 4 4 2" xfId="20658"/>
    <cellStyle name="표준 15 5 4 4 2 2" xfId="41534"/>
    <cellStyle name="표준 15 5 4 4 3" xfId="32798"/>
    <cellStyle name="표준 15 5 4 5" xfId="13555"/>
    <cellStyle name="표준 15 5 4 5 2" xfId="34431"/>
    <cellStyle name="표준 15 5 4 6" xfId="25693"/>
    <cellStyle name="표준 15 5 5" xfId="5207"/>
    <cellStyle name="표준 15 5 5 2" xfId="14216"/>
    <cellStyle name="표준 15 5 5 2 2" xfId="35092"/>
    <cellStyle name="표준 15 5 5 3" xfId="26354"/>
    <cellStyle name="표준 15 5 6" xfId="7009"/>
    <cellStyle name="표준 15 5 6 2" xfId="16017"/>
    <cellStyle name="표준 15 5 6 2 2" xfId="36893"/>
    <cellStyle name="표준 15 5 6 3" xfId="28155"/>
    <cellStyle name="표준 15 5 7" xfId="7654"/>
    <cellStyle name="표준 15 5 7 2" xfId="16660"/>
    <cellStyle name="표준 15 5 7 2 2" xfId="37536"/>
    <cellStyle name="표준 15 5 7 3" xfId="28798"/>
    <cellStyle name="표준 15 5 8" xfId="8502"/>
    <cellStyle name="표준 15 5 8 2" xfId="17507"/>
    <cellStyle name="표준 15 5 8 2 2" xfId="38383"/>
    <cellStyle name="표준 15 5 8 3" xfId="29645"/>
    <cellStyle name="표준 15 5 9" xfId="9326"/>
    <cellStyle name="표준 15 5 9 2" xfId="18325"/>
    <cellStyle name="표준 15 5 9 2 2" xfId="39201"/>
    <cellStyle name="표준 15 5 9 3" xfId="30463"/>
    <cellStyle name="표준 15 6" xfId="2922"/>
    <cellStyle name="표준 15 6 10" xfId="10383"/>
    <cellStyle name="표준 15 6 10 2" xfId="19154"/>
    <cellStyle name="표준 15 6 10 2 2" xfId="40030"/>
    <cellStyle name="표준 15 6 10 3" xfId="31294"/>
    <cellStyle name="표준 15 6 11" xfId="11249"/>
    <cellStyle name="표준 15 6 11 2" xfId="20015"/>
    <cellStyle name="표준 15 6 11 2 2" xfId="40891"/>
    <cellStyle name="표준 15 6 11 3" xfId="32155"/>
    <cellStyle name="표준 15 6 12" xfId="12397"/>
    <cellStyle name="표준 15 6 12 2" xfId="33275"/>
    <cellStyle name="표준 15 6 13" xfId="24525"/>
    <cellStyle name="표준 15 6 2" xfId="3140"/>
    <cellStyle name="표준 15 6 2 10" xfId="11459"/>
    <cellStyle name="표준 15 6 2 10 2" xfId="20225"/>
    <cellStyle name="표준 15 6 2 10 2 2" xfId="41101"/>
    <cellStyle name="표준 15 6 2 10 3" xfId="32365"/>
    <cellStyle name="표준 15 6 2 11" xfId="12608"/>
    <cellStyle name="표준 15 6 2 11 2" xfId="33485"/>
    <cellStyle name="표준 15 6 2 12" xfId="24735"/>
    <cellStyle name="표준 15 6 2 2" xfId="3582"/>
    <cellStyle name="표준 15 6 2 2 2" xfId="5855"/>
    <cellStyle name="표준 15 6 2 2 2 2" xfId="14864"/>
    <cellStyle name="표준 15 6 2 2 2 2 2" xfId="35740"/>
    <cellStyle name="표준 15 6 2 2 2 3" xfId="27002"/>
    <cellStyle name="표준 15 6 2 2 3" xfId="13045"/>
    <cellStyle name="표준 15 6 2 2 3 2" xfId="33922"/>
    <cellStyle name="표준 15 6 2 2 4" xfId="25172"/>
    <cellStyle name="표준 15 6 2 3" xfId="4743"/>
    <cellStyle name="표준 15 6 2 3 2" xfId="6575"/>
    <cellStyle name="표준 15 6 2 3 2 2" xfId="15584"/>
    <cellStyle name="표준 15 6 2 3 2 2 2" xfId="36460"/>
    <cellStyle name="표준 15 6 2 3 2 3" xfId="27722"/>
    <cellStyle name="표준 15 6 2 3 3" xfId="13766"/>
    <cellStyle name="표준 15 6 2 3 3 2" xfId="34642"/>
    <cellStyle name="표준 15 6 2 3 4" xfId="25904"/>
    <cellStyle name="표준 15 6 2 4" xfId="5418"/>
    <cellStyle name="표준 15 6 2 4 2" xfId="14427"/>
    <cellStyle name="표준 15 6 2 4 2 2" xfId="35303"/>
    <cellStyle name="표준 15 6 2 4 3" xfId="26565"/>
    <cellStyle name="표준 15 6 2 5" xfId="7221"/>
    <cellStyle name="표준 15 6 2 5 2" xfId="16228"/>
    <cellStyle name="표준 15 6 2 5 2 2" xfId="37104"/>
    <cellStyle name="표준 15 6 2 5 3" xfId="28366"/>
    <cellStyle name="표준 15 6 2 6" xfId="7865"/>
    <cellStyle name="표준 15 6 2 6 2" xfId="16871"/>
    <cellStyle name="표준 15 6 2 6 2 2" xfId="37747"/>
    <cellStyle name="표준 15 6 2 6 3" xfId="29009"/>
    <cellStyle name="표준 15 6 2 7" xfId="8713"/>
    <cellStyle name="표준 15 6 2 7 2" xfId="17718"/>
    <cellStyle name="표준 15 6 2 7 2 2" xfId="38594"/>
    <cellStyle name="표준 15 6 2 7 3" xfId="29856"/>
    <cellStyle name="표준 15 6 2 8" xfId="9538"/>
    <cellStyle name="표준 15 6 2 8 2" xfId="18536"/>
    <cellStyle name="표준 15 6 2 8 2 2" xfId="39412"/>
    <cellStyle name="표준 15 6 2 8 3" xfId="30674"/>
    <cellStyle name="표준 15 6 2 9" xfId="10593"/>
    <cellStyle name="표준 15 6 2 9 2" xfId="19364"/>
    <cellStyle name="표준 15 6 2 9 2 2" xfId="40240"/>
    <cellStyle name="표준 15 6 2 9 3" xfId="31504"/>
    <cellStyle name="표준 15 6 3" xfId="3372"/>
    <cellStyle name="표준 15 6 3 10" xfId="12835"/>
    <cellStyle name="표준 15 6 3 10 2" xfId="33712"/>
    <cellStyle name="표준 15 6 3 11" xfId="24962"/>
    <cellStyle name="표준 15 6 3 2" xfId="4965"/>
    <cellStyle name="표준 15 6 3 2 2" xfId="6792"/>
    <cellStyle name="표준 15 6 3 2 2 2" xfId="15801"/>
    <cellStyle name="표준 15 6 3 2 2 2 2" xfId="36677"/>
    <cellStyle name="표준 15 6 3 2 2 3" xfId="27939"/>
    <cellStyle name="표준 15 6 3 2 3" xfId="13983"/>
    <cellStyle name="표준 15 6 3 2 3 2" xfId="34859"/>
    <cellStyle name="표준 15 6 3 2 4" xfId="26121"/>
    <cellStyle name="표준 15 6 3 3" xfId="5645"/>
    <cellStyle name="표준 15 6 3 3 2" xfId="14654"/>
    <cellStyle name="표준 15 6 3 3 2 2" xfId="35530"/>
    <cellStyle name="표준 15 6 3 3 3" xfId="26792"/>
    <cellStyle name="표준 15 6 3 4" xfId="7438"/>
    <cellStyle name="표준 15 6 3 4 2" xfId="16445"/>
    <cellStyle name="표준 15 6 3 4 2 2" xfId="37321"/>
    <cellStyle name="표준 15 6 3 4 3" xfId="28583"/>
    <cellStyle name="표준 15 6 3 5" xfId="8082"/>
    <cellStyle name="표준 15 6 3 5 2" xfId="17088"/>
    <cellStyle name="표준 15 6 3 5 2 2" xfId="37964"/>
    <cellStyle name="표준 15 6 3 5 3" xfId="29226"/>
    <cellStyle name="표준 15 6 3 6" xfId="8930"/>
    <cellStyle name="표준 15 6 3 6 2" xfId="17935"/>
    <cellStyle name="표준 15 6 3 6 2 2" xfId="38811"/>
    <cellStyle name="표준 15 6 3 6 3" xfId="30073"/>
    <cellStyle name="표준 15 6 3 7" xfId="9755"/>
    <cellStyle name="표준 15 6 3 7 2" xfId="18753"/>
    <cellStyle name="표준 15 6 3 7 2 2" xfId="39629"/>
    <cellStyle name="표준 15 6 3 7 3" xfId="30891"/>
    <cellStyle name="표준 15 6 3 8" xfId="10810"/>
    <cellStyle name="표준 15 6 3 8 2" xfId="19581"/>
    <cellStyle name="표준 15 6 3 8 2 2" xfId="40457"/>
    <cellStyle name="표준 15 6 3 8 3" xfId="31721"/>
    <cellStyle name="표준 15 6 3 9" xfId="11676"/>
    <cellStyle name="표준 15 6 3 9 2" xfId="20442"/>
    <cellStyle name="표준 15 6 3 9 2 2" xfId="41318"/>
    <cellStyle name="표준 15 6 3 9 3" xfId="32582"/>
    <cellStyle name="표준 15 6 4" xfId="4531"/>
    <cellStyle name="표준 15 6 4 2" xfId="6365"/>
    <cellStyle name="표준 15 6 4 2 2" xfId="15374"/>
    <cellStyle name="표준 15 6 4 2 2 2" xfId="36250"/>
    <cellStyle name="표준 15 6 4 2 3" xfId="27512"/>
    <cellStyle name="표준 15 6 4 3" xfId="11028"/>
    <cellStyle name="표준 15 6 4 3 2" xfId="19798"/>
    <cellStyle name="표준 15 6 4 3 2 2" xfId="40674"/>
    <cellStyle name="표준 15 6 4 3 3" xfId="31938"/>
    <cellStyle name="표준 15 6 4 4" xfId="11893"/>
    <cellStyle name="표준 15 6 4 4 2" xfId="20659"/>
    <cellStyle name="표준 15 6 4 4 2 2" xfId="41535"/>
    <cellStyle name="표준 15 6 4 4 3" xfId="32799"/>
    <cellStyle name="표준 15 6 4 5" xfId="13556"/>
    <cellStyle name="표준 15 6 4 5 2" xfId="34432"/>
    <cellStyle name="표준 15 6 4 6" xfId="25694"/>
    <cellStyle name="표준 15 6 5" xfId="5208"/>
    <cellStyle name="표준 15 6 5 2" xfId="14217"/>
    <cellStyle name="표준 15 6 5 2 2" xfId="35093"/>
    <cellStyle name="표준 15 6 5 3" xfId="26355"/>
    <cellStyle name="표준 15 6 6" xfId="7010"/>
    <cellStyle name="표준 15 6 6 2" xfId="16018"/>
    <cellStyle name="표준 15 6 6 2 2" xfId="36894"/>
    <cellStyle name="표준 15 6 6 3" xfId="28156"/>
    <cellStyle name="표준 15 6 7" xfId="7655"/>
    <cellStyle name="표준 15 6 7 2" xfId="16661"/>
    <cellStyle name="표준 15 6 7 2 2" xfId="37537"/>
    <cellStyle name="표준 15 6 7 3" xfId="28799"/>
    <cellStyle name="표준 15 6 8" xfId="8503"/>
    <cellStyle name="표준 15 6 8 2" xfId="17508"/>
    <cellStyle name="표준 15 6 8 2 2" xfId="38384"/>
    <cellStyle name="표준 15 6 8 3" xfId="29646"/>
    <cellStyle name="표준 15 6 9" xfId="9327"/>
    <cellStyle name="표준 15 6 9 2" xfId="18326"/>
    <cellStyle name="표준 15 6 9 2 2" xfId="39202"/>
    <cellStyle name="표준 15 6 9 3" xfId="30464"/>
    <cellStyle name="표준 15 7" xfId="2923"/>
    <cellStyle name="표준 15 7 10" xfId="10384"/>
    <cellStyle name="표준 15 7 10 2" xfId="19155"/>
    <cellStyle name="표준 15 7 10 2 2" xfId="40031"/>
    <cellStyle name="표준 15 7 10 3" xfId="31295"/>
    <cellStyle name="표준 15 7 11" xfId="11250"/>
    <cellStyle name="표준 15 7 11 2" xfId="20016"/>
    <cellStyle name="표준 15 7 11 2 2" xfId="40892"/>
    <cellStyle name="표준 15 7 11 3" xfId="32156"/>
    <cellStyle name="표준 15 7 12" xfId="12398"/>
    <cellStyle name="표준 15 7 12 2" xfId="33276"/>
    <cellStyle name="표준 15 7 13" xfId="24526"/>
    <cellStyle name="표준 15 7 2" xfId="3141"/>
    <cellStyle name="표준 15 7 2 10" xfId="11460"/>
    <cellStyle name="표준 15 7 2 10 2" xfId="20226"/>
    <cellStyle name="표준 15 7 2 10 2 2" xfId="41102"/>
    <cellStyle name="표준 15 7 2 10 3" xfId="32366"/>
    <cellStyle name="표준 15 7 2 11" xfId="12609"/>
    <cellStyle name="표준 15 7 2 11 2" xfId="33486"/>
    <cellStyle name="표준 15 7 2 12" xfId="24736"/>
    <cellStyle name="표준 15 7 2 2" xfId="3583"/>
    <cellStyle name="표준 15 7 2 2 2" xfId="5856"/>
    <cellStyle name="표준 15 7 2 2 2 2" xfId="14865"/>
    <cellStyle name="표준 15 7 2 2 2 2 2" xfId="35741"/>
    <cellStyle name="표준 15 7 2 2 2 3" xfId="27003"/>
    <cellStyle name="표준 15 7 2 2 3" xfId="13046"/>
    <cellStyle name="표준 15 7 2 2 3 2" xfId="33923"/>
    <cellStyle name="표준 15 7 2 2 4" xfId="25173"/>
    <cellStyle name="표준 15 7 2 3" xfId="4744"/>
    <cellStyle name="표준 15 7 2 3 2" xfId="6576"/>
    <cellStyle name="표준 15 7 2 3 2 2" xfId="15585"/>
    <cellStyle name="표준 15 7 2 3 2 2 2" xfId="36461"/>
    <cellStyle name="표준 15 7 2 3 2 3" xfId="27723"/>
    <cellStyle name="표준 15 7 2 3 3" xfId="13767"/>
    <cellStyle name="표준 15 7 2 3 3 2" xfId="34643"/>
    <cellStyle name="표준 15 7 2 3 4" xfId="25905"/>
    <cellStyle name="표준 15 7 2 4" xfId="5419"/>
    <cellStyle name="표준 15 7 2 4 2" xfId="14428"/>
    <cellStyle name="표준 15 7 2 4 2 2" xfId="35304"/>
    <cellStyle name="표준 15 7 2 4 3" xfId="26566"/>
    <cellStyle name="표준 15 7 2 5" xfId="7222"/>
    <cellStyle name="표준 15 7 2 5 2" xfId="16229"/>
    <cellStyle name="표준 15 7 2 5 2 2" xfId="37105"/>
    <cellStyle name="표준 15 7 2 5 3" xfId="28367"/>
    <cellStyle name="표준 15 7 2 6" xfId="7866"/>
    <cellStyle name="표준 15 7 2 6 2" xfId="16872"/>
    <cellStyle name="표준 15 7 2 6 2 2" xfId="37748"/>
    <cellStyle name="표준 15 7 2 6 3" xfId="29010"/>
    <cellStyle name="표준 15 7 2 7" xfId="8714"/>
    <cellStyle name="표준 15 7 2 7 2" xfId="17719"/>
    <cellStyle name="표준 15 7 2 7 2 2" xfId="38595"/>
    <cellStyle name="표준 15 7 2 7 3" xfId="29857"/>
    <cellStyle name="표준 15 7 2 8" xfId="9539"/>
    <cellStyle name="표준 15 7 2 8 2" xfId="18537"/>
    <cellStyle name="표준 15 7 2 8 2 2" xfId="39413"/>
    <cellStyle name="표준 15 7 2 8 3" xfId="30675"/>
    <cellStyle name="표준 15 7 2 9" xfId="10594"/>
    <cellStyle name="표준 15 7 2 9 2" xfId="19365"/>
    <cellStyle name="표준 15 7 2 9 2 2" xfId="40241"/>
    <cellStyle name="표준 15 7 2 9 3" xfId="31505"/>
    <cellStyle name="표준 15 7 3" xfId="3373"/>
    <cellStyle name="표준 15 7 3 10" xfId="12836"/>
    <cellStyle name="표준 15 7 3 10 2" xfId="33713"/>
    <cellStyle name="표준 15 7 3 11" xfId="24963"/>
    <cellStyle name="표준 15 7 3 2" xfId="4966"/>
    <cellStyle name="표준 15 7 3 2 2" xfId="6793"/>
    <cellStyle name="표준 15 7 3 2 2 2" xfId="15802"/>
    <cellStyle name="표준 15 7 3 2 2 2 2" xfId="36678"/>
    <cellStyle name="표준 15 7 3 2 2 3" xfId="27940"/>
    <cellStyle name="표준 15 7 3 2 3" xfId="13984"/>
    <cellStyle name="표준 15 7 3 2 3 2" xfId="34860"/>
    <cellStyle name="표준 15 7 3 2 4" xfId="26122"/>
    <cellStyle name="표준 15 7 3 3" xfId="5646"/>
    <cellStyle name="표준 15 7 3 3 2" xfId="14655"/>
    <cellStyle name="표준 15 7 3 3 2 2" xfId="35531"/>
    <cellStyle name="표준 15 7 3 3 3" xfId="26793"/>
    <cellStyle name="표준 15 7 3 4" xfId="7439"/>
    <cellStyle name="표준 15 7 3 4 2" xfId="16446"/>
    <cellStyle name="표준 15 7 3 4 2 2" xfId="37322"/>
    <cellStyle name="표준 15 7 3 4 3" xfId="28584"/>
    <cellStyle name="표준 15 7 3 5" xfId="8083"/>
    <cellStyle name="표준 15 7 3 5 2" xfId="17089"/>
    <cellStyle name="표준 15 7 3 5 2 2" xfId="37965"/>
    <cellStyle name="표준 15 7 3 5 3" xfId="29227"/>
    <cellStyle name="표준 15 7 3 6" xfId="8931"/>
    <cellStyle name="표준 15 7 3 6 2" xfId="17936"/>
    <cellStyle name="표준 15 7 3 6 2 2" xfId="38812"/>
    <cellStyle name="표준 15 7 3 6 3" xfId="30074"/>
    <cellStyle name="표준 15 7 3 7" xfId="9756"/>
    <cellStyle name="표준 15 7 3 7 2" xfId="18754"/>
    <cellStyle name="표준 15 7 3 7 2 2" xfId="39630"/>
    <cellStyle name="표준 15 7 3 7 3" xfId="30892"/>
    <cellStyle name="표준 15 7 3 8" xfId="10811"/>
    <cellStyle name="표준 15 7 3 8 2" xfId="19582"/>
    <cellStyle name="표준 15 7 3 8 2 2" xfId="40458"/>
    <cellStyle name="표준 15 7 3 8 3" xfId="31722"/>
    <cellStyle name="표준 15 7 3 9" xfId="11677"/>
    <cellStyle name="표준 15 7 3 9 2" xfId="20443"/>
    <cellStyle name="표준 15 7 3 9 2 2" xfId="41319"/>
    <cellStyle name="표준 15 7 3 9 3" xfId="32583"/>
    <cellStyle name="표준 15 7 4" xfId="4532"/>
    <cellStyle name="표준 15 7 4 2" xfId="6366"/>
    <cellStyle name="표준 15 7 4 2 2" xfId="15375"/>
    <cellStyle name="표준 15 7 4 2 2 2" xfId="36251"/>
    <cellStyle name="표준 15 7 4 2 3" xfId="27513"/>
    <cellStyle name="표준 15 7 4 3" xfId="11029"/>
    <cellStyle name="표준 15 7 4 3 2" xfId="19799"/>
    <cellStyle name="표준 15 7 4 3 2 2" xfId="40675"/>
    <cellStyle name="표준 15 7 4 3 3" xfId="31939"/>
    <cellStyle name="표준 15 7 4 4" xfId="11894"/>
    <cellStyle name="표준 15 7 4 4 2" xfId="20660"/>
    <cellStyle name="표준 15 7 4 4 2 2" xfId="41536"/>
    <cellStyle name="표준 15 7 4 4 3" xfId="32800"/>
    <cellStyle name="표준 15 7 4 5" xfId="13557"/>
    <cellStyle name="표준 15 7 4 5 2" xfId="34433"/>
    <cellStyle name="표준 15 7 4 6" xfId="25695"/>
    <cellStyle name="표준 15 7 5" xfId="5209"/>
    <cellStyle name="표준 15 7 5 2" xfId="14218"/>
    <cellStyle name="표준 15 7 5 2 2" xfId="35094"/>
    <cellStyle name="표준 15 7 5 3" xfId="26356"/>
    <cellStyle name="표준 15 7 6" xfId="7011"/>
    <cellStyle name="표준 15 7 6 2" xfId="16019"/>
    <cellStyle name="표준 15 7 6 2 2" xfId="36895"/>
    <cellStyle name="표준 15 7 6 3" xfId="28157"/>
    <cellStyle name="표준 15 7 7" xfId="7656"/>
    <cellStyle name="표준 15 7 7 2" xfId="16662"/>
    <cellStyle name="표준 15 7 7 2 2" xfId="37538"/>
    <cellStyle name="표준 15 7 7 3" xfId="28800"/>
    <cellStyle name="표준 15 7 8" xfId="8504"/>
    <cellStyle name="표준 15 7 8 2" xfId="17509"/>
    <cellStyle name="표준 15 7 8 2 2" xfId="38385"/>
    <cellStyle name="표준 15 7 8 3" xfId="29647"/>
    <cellStyle name="표준 15 7 9" xfId="9328"/>
    <cellStyle name="표준 15 7 9 2" xfId="18327"/>
    <cellStyle name="표준 15 7 9 2 2" xfId="39203"/>
    <cellStyle name="표준 15 7 9 3" xfId="30465"/>
    <cellStyle name="표준 15 8" xfId="3135"/>
    <cellStyle name="표준 15 8 10" xfId="11454"/>
    <cellStyle name="표준 15 8 10 2" xfId="20220"/>
    <cellStyle name="표준 15 8 10 2 2" xfId="41096"/>
    <cellStyle name="표준 15 8 10 3" xfId="32360"/>
    <cellStyle name="표준 15 8 11" xfId="12603"/>
    <cellStyle name="표준 15 8 11 2" xfId="33480"/>
    <cellStyle name="표준 15 8 12" xfId="24730"/>
    <cellStyle name="표준 15 8 2" xfId="3577"/>
    <cellStyle name="표준 15 8 2 2" xfId="5850"/>
    <cellStyle name="표준 15 8 2 2 2" xfId="14859"/>
    <cellStyle name="표준 15 8 2 2 2 2" xfId="35735"/>
    <cellStyle name="표준 15 8 2 2 3" xfId="26997"/>
    <cellStyle name="표준 15 8 2 3" xfId="13040"/>
    <cellStyle name="표준 15 8 2 3 2" xfId="33917"/>
    <cellStyle name="표준 15 8 2 4" xfId="25167"/>
    <cellStyle name="표준 15 8 3" xfId="4738"/>
    <cellStyle name="표준 15 8 3 2" xfId="6570"/>
    <cellStyle name="표준 15 8 3 2 2" xfId="15579"/>
    <cellStyle name="표준 15 8 3 2 2 2" xfId="36455"/>
    <cellStyle name="표준 15 8 3 2 3" xfId="27717"/>
    <cellStyle name="표준 15 8 3 3" xfId="13761"/>
    <cellStyle name="표준 15 8 3 3 2" xfId="34637"/>
    <cellStyle name="표준 15 8 3 4" xfId="25899"/>
    <cellStyle name="표준 15 8 4" xfId="5413"/>
    <cellStyle name="표준 15 8 4 2" xfId="14422"/>
    <cellStyle name="표준 15 8 4 2 2" xfId="35298"/>
    <cellStyle name="표준 15 8 4 3" xfId="26560"/>
    <cellStyle name="표준 15 8 5" xfId="7216"/>
    <cellStyle name="표준 15 8 5 2" xfId="16223"/>
    <cellStyle name="표준 15 8 5 2 2" xfId="37099"/>
    <cellStyle name="표준 15 8 5 3" xfId="28361"/>
    <cellStyle name="표준 15 8 6" xfId="7860"/>
    <cellStyle name="표준 15 8 6 2" xfId="16866"/>
    <cellStyle name="표준 15 8 6 2 2" xfId="37742"/>
    <cellStyle name="표준 15 8 6 3" xfId="29004"/>
    <cellStyle name="표준 15 8 7" xfId="8708"/>
    <cellStyle name="표준 15 8 7 2" xfId="17713"/>
    <cellStyle name="표준 15 8 7 2 2" xfId="38589"/>
    <cellStyle name="표준 15 8 7 3" xfId="29851"/>
    <cellStyle name="표준 15 8 8" xfId="9533"/>
    <cellStyle name="표준 15 8 8 2" xfId="18531"/>
    <cellStyle name="표준 15 8 8 2 2" xfId="39407"/>
    <cellStyle name="표준 15 8 8 3" xfId="30669"/>
    <cellStyle name="표준 15 8 9" xfId="10588"/>
    <cellStyle name="표준 15 8 9 2" xfId="19359"/>
    <cellStyle name="표준 15 8 9 2 2" xfId="40235"/>
    <cellStyle name="표준 15 8 9 3" xfId="31499"/>
    <cellStyle name="표준 15 9" xfId="3367"/>
    <cellStyle name="표준 15 9 10" xfId="12830"/>
    <cellStyle name="표준 15 9 10 2" xfId="33707"/>
    <cellStyle name="표준 15 9 11" xfId="24957"/>
    <cellStyle name="표준 15 9 2" xfId="4960"/>
    <cellStyle name="표준 15 9 2 2" xfId="6787"/>
    <cellStyle name="표준 15 9 2 2 2" xfId="15796"/>
    <cellStyle name="표준 15 9 2 2 2 2" xfId="36672"/>
    <cellStyle name="표준 15 9 2 2 3" xfId="27934"/>
    <cellStyle name="표준 15 9 2 3" xfId="13978"/>
    <cellStyle name="표준 15 9 2 3 2" xfId="34854"/>
    <cellStyle name="표준 15 9 2 4" xfId="26116"/>
    <cellStyle name="표준 15 9 3" xfId="5640"/>
    <cellStyle name="표준 15 9 3 2" xfId="14649"/>
    <cellStyle name="표준 15 9 3 2 2" xfId="35525"/>
    <cellStyle name="표준 15 9 3 3" xfId="26787"/>
    <cellStyle name="표준 15 9 4" xfId="7433"/>
    <cellStyle name="표준 15 9 4 2" xfId="16440"/>
    <cellStyle name="표준 15 9 4 2 2" xfId="37316"/>
    <cellStyle name="표준 15 9 4 3" xfId="28578"/>
    <cellStyle name="표준 15 9 5" xfId="8077"/>
    <cellStyle name="표준 15 9 5 2" xfId="17083"/>
    <cellStyle name="표준 15 9 5 2 2" xfId="37959"/>
    <cellStyle name="표준 15 9 5 3" xfId="29221"/>
    <cellStyle name="표준 15 9 6" xfId="8925"/>
    <cellStyle name="표준 15 9 6 2" xfId="17930"/>
    <cellStyle name="표준 15 9 6 2 2" xfId="38806"/>
    <cellStyle name="표준 15 9 6 3" xfId="30068"/>
    <cellStyle name="표준 15 9 7" xfId="9750"/>
    <cellStyle name="표준 15 9 7 2" xfId="18748"/>
    <cellStyle name="표준 15 9 7 2 2" xfId="39624"/>
    <cellStyle name="표준 15 9 7 3" xfId="30886"/>
    <cellStyle name="표준 15 9 8" xfId="10805"/>
    <cellStyle name="표준 15 9 8 2" xfId="19576"/>
    <cellStyle name="표준 15 9 8 2 2" xfId="40452"/>
    <cellStyle name="표준 15 9 8 3" xfId="31716"/>
    <cellStyle name="표준 15 9 9" xfId="11671"/>
    <cellStyle name="표준 15 9 9 2" xfId="20437"/>
    <cellStyle name="표준 15 9 9 2 2" xfId="41313"/>
    <cellStyle name="표준 15 9 9 3" xfId="32577"/>
    <cellStyle name="표준 16" xfId="2924"/>
    <cellStyle name="표준 16 10" xfId="4533"/>
    <cellStyle name="표준 16 10 2" xfId="6367"/>
    <cellStyle name="표준 16 10 2 2" xfId="15376"/>
    <cellStyle name="표준 16 10 2 2 2" xfId="36252"/>
    <cellStyle name="표준 16 10 2 3" xfId="27514"/>
    <cellStyle name="표준 16 10 3" xfId="11030"/>
    <cellStyle name="표준 16 10 3 2" xfId="19800"/>
    <cellStyle name="표준 16 10 3 2 2" xfId="40676"/>
    <cellStyle name="표준 16 10 3 3" xfId="31940"/>
    <cellStyle name="표준 16 10 4" xfId="11895"/>
    <cellStyle name="표준 16 10 4 2" xfId="20661"/>
    <cellStyle name="표준 16 10 4 2 2" xfId="41537"/>
    <cellStyle name="표준 16 10 4 3" xfId="32801"/>
    <cellStyle name="표준 16 10 5" xfId="13558"/>
    <cellStyle name="표준 16 10 5 2" xfId="34434"/>
    <cellStyle name="표준 16 10 6" xfId="25696"/>
    <cellStyle name="표준 16 11" xfId="5210"/>
    <cellStyle name="표준 16 11 2" xfId="14219"/>
    <cellStyle name="표준 16 11 2 2" xfId="35095"/>
    <cellStyle name="표준 16 11 3" xfId="26357"/>
    <cellStyle name="표준 16 12" xfId="7012"/>
    <cellStyle name="표준 16 12 2" xfId="16020"/>
    <cellStyle name="표준 16 12 2 2" xfId="36896"/>
    <cellStyle name="표준 16 12 3" xfId="28158"/>
    <cellStyle name="표준 16 13" xfId="7657"/>
    <cellStyle name="표준 16 13 2" xfId="16663"/>
    <cellStyle name="표준 16 13 2 2" xfId="37539"/>
    <cellStyle name="표준 16 13 3" xfId="28801"/>
    <cellStyle name="표준 16 14" xfId="8505"/>
    <cellStyle name="표준 16 14 2" xfId="17510"/>
    <cellStyle name="표준 16 14 2 2" xfId="38386"/>
    <cellStyle name="표준 16 14 3" xfId="29648"/>
    <cellStyle name="표준 16 15" xfId="9329"/>
    <cellStyle name="표준 16 15 2" xfId="18328"/>
    <cellStyle name="표준 16 15 2 2" xfId="39204"/>
    <cellStyle name="표준 16 15 3" xfId="30466"/>
    <cellStyle name="표준 16 16" xfId="9974"/>
    <cellStyle name="표준 16 17" xfId="10385"/>
    <cellStyle name="표준 16 17 2" xfId="19156"/>
    <cellStyle name="표준 16 17 2 2" xfId="40032"/>
    <cellStyle name="표준 16 17 3" xfId="31296"/>
    <cellStyle name="표준 16 18" xfId="11251"/>
    <cellStyle name="표준 16 18 2" xfId="20017"/>
    <cellStyle name="표준 16 18 2 2" xfId="40893"/>
    <cellStyle name="표준 16 18 3" xfId="32157"/>
    <cellStyle name="표준 16 19" xfId="12399"/>
    <cellStyle name="표준 16 19 2" xfId="33277"/>
    <cellStyle name="표준 16 2" xfId="2925"/>
    <cellStyle name="표준 16 2 10" xfId="10386"/>
    <cellStyle name="표준 16 2 10 2" xfId="19157"/>
    <cellStyle name="표준 16 2 10 2 2" xfId="40033"/>
    <cellStyle name="표준 16 2 10 3" xfId="31297"/>
    <cellStyle name="표준 16 2 11" xfId="11252"/>
    <cellStyle name="표준 16 2 11 2" xfId="20018"/>
    <cellStyle name="표준 16 2 11 2 2" xfId="40894"/>
    <cellStyle name="표준 16 2 11 3" xfId="32158"/>
    <cellStyle name="표준 16 2 12" xfId="12400"/>
    <cellStyle name="표준 16 2 12 2" xfId="33278"/>
    <cellStyle name="표준 16 2 13" xfId="24528"/>
    <cellStyle name="표준 16 2 2" xfId="3143"/>
    <cellStyle name="표준 16 2 2 10" xfId="11462"/>
    <cellStyle name="표준 16 2 2 10 2" xfId="20228"/>
    <cellStyle name="표준 16 2 2 10 2 2" xfId="41104"/>
    <cellStyle name="표준 16 2 2 10 3" xfId="32368"/>
    <cellStyle name="표준 16 2 2 11" xfId="12611"/>
    <cellStyle name="표준 16 2 2 11 2" xfId="33488"/>
    <cellStyle name="표준 16 2 2 12" xfId="24738"/>
    <cellStyle name="표준 16 2 2 2" xfId="3585"/>
    <cellStyle name="표준 16 2 2 2 2" xfId="5858"/>
    <cellStyle name="표준 16 2 2 2 2 2" xfId="14867"/>
    <cellStyle name="표준 16 2 2 2 2 2 2" xfId="35743"/>
    <cellStyle name="표준 16 2 2 2 2 3" xfId="27005"/>
    <cellStyle name="표준 16 2 2 2 3" xfId="13048"/>
    <cellStyle name="표준 16 2 2 2 3 2" xfId="33925"/>
    <cellStyle name="표준 16 2 2 2 4" xfId="25175"/>
    <cellStyle name="표준 16 2 2 3" xfId="4746"/>
    <cellStyle name="표준 16 2 2 3 2" xfId="6578"/>
    <cellStyle name="표준 16 2 2 3 2 2" xfId="15587"/>
    <cellStyle name="표준 16 2 2 3 2 2 2" xfId="36463"/>
    <cellStyle name="표준 16 2 2 3 2 3" xfId="27725"/>
    <cellStyle name="표준 16 2 2 3 3" xfId="13769"/>
    <cellStyle name="표준 16 2 2 3 3 2" xfId="34645"/>
    <cellStyle name="표준 16 2 2 3 4" xfId="25907"/>
    <cellStyle name="표준 16 2 2 4" xfId="5421"/>
    <cellStyle name="표준 16 2 2 4 2" xfId="14430"/>
    <cellStyle name="표준 16 2 2 4 2 2" xfId="35306"/>
    <cellStyle name="표준 16 2 2 4 3" xfId="26568"/>
    <cellStyle name="표준 16 2 2 5" xfId="7224"/>
    <cellStyle name="표준 16 2 2 5 2" xfId="16231"/>
    <cellStyle name="표준 16 2 2 5 2 2" xfId="37107"/>
    <cellStyle name="표준 16 2 2 5 3" xfId="28369"/>
    <cellStyle name="표준 16 2 2 6" xfId="7868"/>
    <cellStyle name="표준 16 2 2 6 2" xfId="16874"/>
    <cellStyle name="표준 16 2 2 6 2 2" xfId="37750"/>
    <cellStyle name="표준 16 2 2 6 3" xfId="29012"/>
    <cellStyle name="표준 16 2 2 7" xfId="8716"/>
    <cellStyle name="표준 16 2 2 7 2" xfId="17721"/>
    <cellStyle name="표준 16 2 2 7 2 2" xfId="38597"/>
    <cellStyle name="표준 16 2 2 7 3" xfId="29859"/>
    <cellStyle name="표준 16 2 2 8" xfId="9541"/>
    <cellStyle name="표준 16 2 2 8 2" xfId="18539"/>
    <cellStyle name="표준 16 2 2 8 2 2" xfId="39415"/>
    <cellStyle name="표준 16 2 2 8 3" xfId="30677"/>
    <cellStyle name="표준 16 2 2 9" xfId="10596"/>
    <cellStyle name="표준 16 2 2 9 2" xfId="19367"/>
    <cellStyle name="표준 16 2 2 9 2 2" xfId="40243"/>
    <cellStyle name="표준 16 2 2 9 3" xfId="31507"/>
    <cellStyle name="표준 16 2 3" xfId="3375"/>
    <cellStyle name="표준 16 2 3 10" xfId="12838"/>
    <cellStyle name="표준 16 2 3 10 2" xfId="33715"/>
    <cellStyle name="표준 16 2 3 11" xfId="24965"/>
    <cellStyle name="표준 16 2 3 2" xfId="4968"/>
    <cellStyle name="표준 16 2 3 2 2" xfId="6795"/>
    <cellStyle name="표준 16 2 3 2 2 2" xfId="15804"/>
    <cellStyle name="표준 16 2 3 2 2 2 2" xfId="36680"/>
    <cellStyle name="표준 16 2 3 2 2 3" xfId="27942"/>
    <cellStyle name="표준 16 2 3 2 3" xfId="13986"/>
    <cellStyle name="표준 16 2 3 2 3 2" xfId="34862"/>
    <cellStyle name="표준 16 2 3 2 4" xfId="26124"/>
    <cellStyle name="표준 16 2 3 3" xfId="5648"/>
    <cellStyle name="표준 16 2 3 3 2" xfId="14657"/>
    <cellStyle name="표준 16 2 3 3 2 2" xfId="35533"/>
    <cellStyle name="표준 16 2 3 3 3" xfId="26795"/>
    <cellStyle name="표준 16 2 3 4" xfId="7441"/>
    <cellStyle name="표준 16 2 3 4 2" xfId="16448"/>
    <cellStyle name="표준 16 2 3 4 2 2" xfId="37324"/>
    <cellStyle name="표준 16 2 3 4 3" xfId="28586"/>
    <cellStyle name="표준 16 2 3 5" xfId="8085"/>
    <cellStyle name="표준 16 2 3 5 2" xfId="17091"/>
    <cellStyle name="표준 16 2 3 5 2 2" xfId="37967"/>
    <cellStyle name="표준 16 2 3 5 3" xfId="29229"/>
    <cellStyle name="표준 16 2 3 6" xfId="8933"/>
    <cellStyle name="표준 16 2 3 6 2" xfId="17938"/>
    <cellStyle name="표준 16 2 3 6 2 2" xfId="38814"/>
    <cellStyle name="표준 16 2 3 6 3" xfId="30076"/>
    <cellStyle name="표준 16 2 3 7" xfId="9758"/>
    <cellStyle name="표준 16 2 3 7 2" xfId="18756"/>
    <cellStyle name="표준 16 2 3 7 2 2" xfId="39632"/>
    <cellStyle name="표준 16 2 3 7 3" xfId="30894"/>
    <cellStyle name="표준 16 2 3 8" xfId="10813"/>
    <cellStyle name="표준 16 2 3 8 2" xfId="19584"/>
    <cellStyle name="표준 16 2 3 8 2 2" xfId="40460"/>
    <cellStyle name="표준 16 2 3 8 3" xfId="31724"/>
    <cellStyle name="표준 16 2 3 9" xfId="11679"/>
    <cellStyle name="표준 16 2 3 9 2" xfId="20445"/>
    <cellStyle name="표준 16 2 3 9 2 2" xfId="41321"/>
    <cellStyle name="표준 16 2 3 9 3" xfId="32585"/>
    <cellStyle name="표준 16 2 4" xfId="4534"/>
    <cellStyle name="표준 16 2 4 2" xfId="6368"/>
    <cellStyle name="표준 16 2 4 2 2" xfId="15377"/>
    <cellStyle name="표준 16 2 4 2 2 2" xfId="36253"/>
    <cellStyle name="표준 16 2 4 2 3" xfId="27515"/>
    <cellStyle name="표준 16 2 4 3" xfId="11031"/>
    <cellStyle name="표준 16 2 4 3 2" xfId="19801"/>
    <cellStyle name="표준 16 2 4 3 2 2" xfId="40677"/>
    <cellStyle name="표준 16 2 4 3 3" xfId="31941"/>
    <cellStyle name="표준 16 2 4 4" xfId="11896"/>
    <cellStyle name="표준 16 2 4 4 2" xfId="20662"/>
    <cellStyle name="표준 16 2 4 4 2 2" xfId="41538"/>
    <cellStyle name="표준 16 2 4 4 3" xfId="32802"/>
    <cellStyle name="표준 16 2 4 5" xfId="13559"/>
    <cellStyle name="표준 16 2 4 5 2" xfId="34435"/>
    <cellStyle name="표준 16 2 4 6" xfId="25697"/>
    <cellStyle name="표준 16 2 5" xfId="5211"/>
    <cellStyle name="표준 16 2 5 2" xfId="14220"/>
    <cellStyle name="표준 16 2 5 2 2" xfId="35096"/>
    <cellStyle name="표준 16 2 5 3" xfId="26358"/>
    <cellStyle name="표준 16 2 6" xfId="7013"/>
    <cellStyle name="표준 16 2 6 2" xfId="16021"/>
    <cellStyle name="표준 16 2 6 2 2" xfId="36897"/>
    <cellStyle name="표준 16 2 6 3" xfId="28159"/>
    <cellStyle name="표준 16 2 7" xfId="7658"/>
    <cellStyle name="표준 16 2 7 2" xfId="16664"/>
    <cellStyle name="표준 16 2 7 2 2" xfId="37540"/>
    <cellStyle name="표준 16 2 7 3" xfId="28802"/>
    <cellStyle name="표준 16 2 8" xfId="8506"/>
    <cellStyle name="표준 16 2 8 2" xfId="17511"/>
    <cellStyle name="표준 16 2 8 2 2" xfId="38387"/>
    <cellStyle name="표준 16 2 8 3" xfId="29649"/>
    <cellStyle name="표준 16 2 9" xfId="9330"/>
    <cellStyle name="표준 16 2 9 2" xfId="18329"/>
    <cellStyle name="표준 16 2 9 2 2" xfId="39205"/>
    <cellStyle name="표준 16 2 9 3" xfId="30467"/>
    <cellStyle name="표준 16 20" xfId="24527"/>
    <cellStyle name="표준 16 3" xfId="2926"/>
    <cellStyle name="표준 16 3 10" xfId="10387"/>
    <cellStyle name="표준 16 3 10 2" xfId="19158"/>
    <cellStyle name="표준 16 3 10 2 2" xfId="40034"/>
    <cellStyle name="표준 16 3 10 3" xfId="31298"/>
    <cellStyle name="표준 16 3 11" xfId="11253"/>
    <cellStyle name="표준 16 3 11 2" xfId="20019"/>
    <cellStyle name="표준 16 3 11 2 2" xfId="40895"/>
    <cellStyle name="표준 16 3 11 3" xfId="32159"/>
    <cellStyle name="표준 16 3 12" xfId="12401"/>
    <cellStyle name="표준 16 3 12 2" xfId="33279"/>
    <cellStyle name="표준 16 3 13" xfId="24529"/>
    <cellStyle name="표준 16 3 2" xfId="3144"/>
    <cellStyle name="표준 16 3 2 10" xfId="11463"/>
    <cellStyle name="표준 16 3 2 10 2" xfId="20229"/>
    <cellStyle name="표준 16 3 2 10 2 2" xfId="41105"/>
    <cellStyle name="표준 16 3 2 10 3" xfId="32369"/>
    <cellStyle name="표준 16 3 2 11" xfId="12612"/>
    <cellStyle name="표준 16 3 2 11 2" xfId="33489"/>
    <cellStyle name="표준 16 3 2 12" xfId="24739"/>
    <cellStyle name="표준 16 3 2 2" xfId="3586"/>
    <cellStyle name="표준 16 3 2 2 2" xfId="5859"/>
    <cellStyle name="표준 16 3 2 2 2 2" xfId="14868"/>
    <cellStyle name="표준 16 3 2 2 2 2 2" xfId="35744"/>
    <cellStyle name="표준 16 3 2 2 2 3" xfId="27006"/>
    <cellStyle name="표준 16 3 2 2 3" xfId="13049"/>
    <cellStyle name="표준 16 3 2 2 3 2" xfId="33926"/>
    <cellStyle name="표준 16 3 2 2 4" xfId="25176"/>
    <cellStyle name="표준 16 3 2 3" xfId="4747"/>
    <cellStyle name="표준 16 3 2 3 2" xfId="6579"/>
    <cellStyle name="표준 16 3 2 3 2 2" xfId="15588"/>
    <cellStyle name="표준 16 3 2 3 2 2 2" xfId="36464"/>
    <cellStyle name="표준 16 3 2 3 2 3" xfId="27726"/>
    <cellStyle name="표준 16 3 2 3 3" xfId="13770"/>
    <cellStyle name="표준 16 3 2 3 3 2" xfId="34646"/>
    <cellStyle name="표준 16 3 2 3 4" xfId="25908"/>
    <cellStyle name="표준 16 3 2 4" xfId="5422"/>
    <cellStyle name="표준 16 3 2 4 2" xfId="14431"/>
    <cellStyle name="표준 16 3 2 4 2 2" xfId="35307"/>
    <cellStyle name="표준 16 3 2 4 3" xfId="26569"/>
    <cellStyle name="표준 16 3 2 5" xfId="7225"/>
    <cellStyle name="표준 16 3 2 5 2" xfId="16232"/>
    <cellStyle name="표준 16 3 2 5 2 2" xfId="37108"/>
    <cellStyle name="표준 16 3 2 5 3" xfId="28370"/>
    <cellStyle name="표준 16 3 2 6" xfId="7869"/>
    <cellStyle name="표준 16 3 2 6 2" xfId="16875"/>
    <cellStyle name="표준 16 3 2 6 2 2" xfId="37751"/>
    <cellStyle name="표준 16 3 2 6 3" xfId="29013"/>
    <cellStyle name="표준 16 3 2 7" xfId="8717"/>
    <cellStyle name="표준 16 3 2 7 2" xfId="17722"/>
    <cellStyle name="표준 16 3 2 7 2 2" xfId="38598"/>
    <cellStyle name="표준 16 3 2 7 3" xfId="29860"/>
    <cellStyle name="표준 16 3 2 8" xfId="9542"/>
    <cellStyle name="표준 16 3 2 8 2" xfId="18540"/>
    <cellStyle name="표준 16 3 2 8 2 2" xfId="39416"/>
    <cellStyle name="표준 16 3 2 8 3" xfId="30678"/>
    <cellStyle name="표준 16 3 2 9" xfId="10597"/>
    <cellStyle name="표준 16 3 2 9 2" xfId="19368"/>
    <cellStyle name="표준 16 3 2 9 2 2" xfId="40244"/>
    <cellStyle name="표준 16 3 2 9 3" xfId="31508"/>
    <cellStyle name="표준 16 3 3" xfId="3376"/>
    <cellStyle name="표준 16 3 3 10" xfId="12839"/>
    <cellStyle name="표준 16 3 3 10 2" xfId="33716"/>
    <cellStyle name="표준 16 3 3 11" xfId="24966"/>
    <cellStyle name="표준 16 3 3 2" xfId="4969"/>
    <cellStyle name="표준 16 3 3 2 2" xfId="6796"/>
    <cellStyle name="표준 16 3 3 2 2 2" xfId="15805"/>
    <cellStyle name="표준 16 3 3 2 2 2 2" xfId="36681"/>
    <cellStyle name="표준 16 3 3 2 2 3" xfId="27943"/>
    <cellStyle name="표준 16 3 3 2 3" xfId="13987"/>
    <cellStyle name="표준 16 3 3 2 3 2" xfId="34863"/>
    <cellStyle name="표준 16 3 3 2 4" xfId="26125"/>
    <cellStyle name="표준 16 3 3 3" xfId="5649"/>
    <cellStyle name="표준 16 3 3 3 2" xfId="14658"/>
    <cellStyle name="표준 16 3 3 3 2 2" xfId="35534"/>
    <cellStyle name="표준 16 3 3 3 3" xfId="26796"/>
    <cellStyle name="표준 16 3 3 4" xfId="7442"/>
    <cellStyle name="표준 16 3 3 4 2" xfId="16449"/>
    <cellStyle name="표준 16 3 3 4 2 2" xfId="37325"/>
    <cellStyle name="표준 16 3 3 4 3" xfId="28587"/>
    <cellStyle name="표준 16 3 3 5" xfId="8086"/>
    <cellStyle name="표준 16 3 3 5 2" xfId="17092"/>
    <cellStyle name="표준 16 3 3 5 2 2" xfId="37968"/>
    <cellStyle name="표준 16 3 3 5 3" xfId="29230"/>
    <cellStyle name="표준 16 3 3 6" xfId="8934"/>
    <cellStyle name="표준 16 3 3 6 2" xfId="17939"/>
    <cellStyle name="표준 16 3 3 6 2 2" xfId="38815"/>
    <cellStyle name="표준 16 3 3 6 3" xfId="30077"/>
    <cellStyle name="표준 16 3 3 7" xfId="9759"/>
    <cellStyle name="표준 16 3 3 7 2" xfId="18757"/>
    <cellStyle name="표준 16 3 3 7 2 2" xfId="39633"/>
    <cellStyle name="표준 16 3 3 7 3" xfId="30895"/>
    <cellStyle name="표준 16 3 3 8" xfId="10814"/>
    <cellStyle name="표준 16 3 3 8 2" xfId="19585"/>
    <cellStyle name="표준 16 3 3 8 2 2" xfId="40461"/>
    <cellStyle name="표준 16 3 3 8 3" xfId="31725"/>
    <cellStyle name="표준 16 3 3 9" xfId="11680"/>
    <cellStyle name="표준 16 3 3 9 2" xfId="20446"/>
    <cellStyle name="표준 16 3 3 9 2 2" xfId="41322"/>
    <cellStyle name="표준 16 3 3 9 3" xfId="32586"/>
    <cellStyle name="표준 16 3 4" xfId="4535"/>
    <cellStyle name="표준 16 3 4 2" xfId="6369"/>
    <cellStyle name="표준 16 3 4 2 2" xfId="15378"/>
    <cellStyle name="표준 16 3 4 2 2 2" xfId="36254"/>
    <cellStyle name="표준 16 3 4 2 3" xfId="27516"/>
    <cellStyle name="표준 16 3 4 3" xfId="11032"/>
    <cellStyle name="표준 16 3 4 3 2" xfId="19802"/>
    <cellStyle name="표준 16 3 4 3 2 2" xfId="40678"/>
    <cellStyle name="표준 16 3 4 3 3" xfId="31942"/>
    <cellStyle name="표준 16 3 4 4" xfId="11897"/>
    <cellStyle name="표준 16 3 4 4 2" xfId="20663"/>
    <cellStyle name="표준 16 3 4 4 2 2" xfId="41539"/>
    <cellStyle name="표준 16 3 4 4 3" xfId="32803"/>
    <cellStyle name="표준 16 3 4 5" xfId="13560"/>
    <cellStyle name="표준 16 3 4 5 2" xfId="34436"/>
    <cellStyle name="표준 16 3 4 6" xfId="25698"/>
    <cellStyle name="표준 16 3 5" xfId="5212"/>
    <cellStyle name="표준 16 3 5 2" xfId="14221"/>
    <cellStyle name="표준 16 3 5 2 2" xfId="35097"/>
    <cellStyle name="표준 16 3 5 3" xfId="26359"/>
    <cellStyle name="표준 16 3 6" xfId="7014"/>
    <cellStyle name="표준 16 3 6 2" xfId="16022"/>
    <cellStyle name="표준 16 3 6 2 2" xfId="36898"/>
    <cellStyle name="표준 16 3 6 3" xfId="28160"/>
    <cellStyle name="표준 16 3 7" xfId="7659"/>
    <cellStyle name="표준 16 3 7 2" xfId="16665"/>
    <cellStyle name="표준 16 3 7 2 2" xfId="37541"/>
    <cellStyle name="표준 16 3 7 3" xfId="28803"/>
    <cellStyle name="표준 16 3 8" xfId="8507"/>
    <cellStyle name="표준 16 3 8 2" xfId="17512"/>
    <cellStyle name="표준 16 3 8 2 2" xfId="38388"/>
    <cellStyle name="표준 16 3 8 3" xfId="29650"/>
    <cellStyle name="표준 16 3 9" xfId="9331"/>
    <cellStyle name="표준 16 3 9 2" xfId="18330"/>
    <cellStyle name="표준 16 3 9 2 2" xfId="39206"/>
    <cellStyle name="표준 16 3 9 3" xfId="30468"/>
    <cellStyle name="표준 16 4" xfId="2927"/>
    <cellStyle name="표준 16 4 10" xfId="10388"/>
    <cellStyle name="표준 16 4 10 2" xfId="19159"/>
    <cellStyle name="표준 16 4 10 2 2" xfId="40035"/>
    <cellStyle name="표준 16 4 10 3" xfId="31299"/>
    <cellStyle name="표준 16 4 11" xfId="11254"/>
    <cellStyle name="표준 16 4 11 2" xfId="20020"/>
    <cellStyle name="표준 16 4 11 2 2" xfId="40896"/>
    <cellStyle name="표준 16 4 11 3" xfId="32160"/>
    <cellStyle name="표준 16 4 12" xfId="12402"/>
    <cellStyle name="표준 16 4 12 2" xfId="33280"/>
    <cellStyle name="표준 16 4 13" xfId="24530"/>
    <cellStyle name="표준 16 4 2" xfId="3145"/>
    <cellStyle name="표준 16 4 2 10" xfId="11464"/>
    <cellStyle name="표준 16 4 2 10 2" xfId="20230"/>
    <cellStyle name="표준 16 4 2 10 2 2" xfId="41106"/>
    <cellStyle name="표준 16 4 2 10 3" xfId="32370"/>
    <cellStyle name="표준 16 4 2 11" xfId="12613"/>
    <cellStyle name="표준 16 4 2 11 2" xfId="33490"/>
    <cellStyle name="표준 16 4 2 12" xfId="24740"/>
    <cellStyle name="표준 16 4 2 2" xfId="3587"/>
    <cellStyle name="표준 16 4 2 2 2" xfId="5860"/>
    <cellStyle name="표준 16 4 2 2 2 2" xfId="14869"/>
    <cellStyle name="표준 16 4 2 2 2 2 2" xfId="35745"/>
    <cellStyle name="표준 16 4 2 2 2 3" xfId="27007"/>
    <cellStyle name="표준 16 4 2 2 3" xfId="13050"/>
    <cellStyle name="표준 16 4 2 2 3 2" xfId="33927"/>
    <cellStyle name="표준 16 4 2 2 4" xfId="25177"/>
    <cellStyle name="표준 16 4 2 3" xfId="4748"/>
    <cellStyle name="표준 16 4 2 3 2" xfId="6580"/>
    <cellStyle name="표준 16 4 2 3 2 2" xfId="15589"/>
    <cellStyle name="표준 16 4 2 3 2 2 2" xfId="36465"/>
    <cellStyle name="표준 16 4 2 3 2 3" xfId="27727"/>
    <cellStyle name="표준 16 4 2 3 3" xfId="13771"/>
    <cellStyle name="표준 16 4 2 3 3 2" xfId="34647"/>
    <cellStyle name="표준 16 4 2 3 4" xfId="25909"/>
    <cellStyle name="표준 16 4 2 4" xfId="5423"/>
    <cellStyle name="표준 16 4 2 4 2" xfId="14432"/>
    <cellStyle name="표준 16 4 2 4 2 2" xfId="35308"/>
    <cellStyle name="표준 16 4 2 4 3" xfId="26570"/>
    <cellStyle name="표준 16 4 2 5" xfId="7226"/>
    <cellStyle name="표준 16 4 2 5 2" xfId="16233"/>
    <cellStyle name="표준 16 4 2 5 2 2" xfId="37109"/>
    <cellStyle name="표준 16 4 2 5 3" xfId="28371"/>
    <cellStyle name="표준 16 4 2 6" xfId="7870"/>
    <cellStyle name="표준 16 4 2 6 2" xfId="16876"/>
    <cellStyle name="표준 16 4 2 6 2 2" xfId="37752"/>
    <cellStyle name="표준 16 4 2 6 3" xfId="29014"/>
    <cellStyle name="표준 16 4 2 7" xfId="8718"/>
    <cellStyle name="표준 16 4 2 7 2" xfId="17723"/>
    <cellStyle name="표준 16 4 2 7 2 2" xfId="38599"/>
    <cellStyle name="표준 16 4 2 7 3" xfId="29861"/>
    <cellStyle name="표준 16 4 2 8" xfId="9543"/>
    <cellStyle name="표준 16 4 2 8 2" xfId="18541"/>
    <cellStyle name="표준 16 4 2 8 2 2" xfId="39417"/>
    <cellStyle name="표준 16 4 2 8 3" xfId="30679"/>
    <cellStyle name="표준 16 4 2 9" xfId="10598"/>
    <cellStyle name="표준 16 4 2 9 2" xfId="19369"/>
    <cellStyle name="표준 16 4 2 9 2 2" xfId="40245"/>
    <cellStyle name="표준 16 4 2 9 3" xfId="31509"/>
    <cellStyle name="표준 16 4 3" xfId="3377"/>
    <cellStyle name="표준 16 4 3 10" xfId="12840"/>
    <cellStyle name="표준 16 4 3 10 2" xfId="33717"/>
    <cellStyle name="표준 16 4 3 11" xfId="24967"/>
    <cellStyle name="표준 16 4 3 2" xfId="4970"/>
    <cellStyle name="표준 16 4 3 2 2" xfId="6797"/>
    <cellStyle name="표준 16 4 3 2 2 2" xfId="15806"/>
    <cellStyle name="표준 16 4 3 2 2 2 2" xfId="36682"/>
    <cellStyle name="표준 16 4 3 2 2 3" xfId="27944"/>
    <cellStyle name="표준 16 4 3 2 3" xfId="13988"/>
    <cellStyle name="표준 16 4 3 2 3 2" xfId="34864"/>
    <cellStyle name="표준 16 4 3 2 4" xfId="26126"/>
    <cellStyle name="표준 16 4 3 3" xfId="5650"/>
    <cellStyle name="표준 16 4 3 3 2" xfId="14659"/>
    <cellStyle name="표준 16 4 3 3 2 2" xfId="35535"/>
    <cellStyle name="표준 16 4 3 3 3" xfId="26797"/>
    <cellStyle name="표준 16 4 3 4" xfId="7443"/>
    <cellStyle name="표준 16 4 3 4 2" xfId="16450"/>
    <cellStyle name="표준 16 4 3 4 2 2" xfId="37326"/>
    <cellStyle name="표준 16 4 3 4 3" xfId="28588"/>
    <cellStyle name="표준 16 4 3 5" xfId="8087"/>
    <cellStyle name="표준 16 4 3 5 2" xfId="17093"/>
    <cellStyle name="표준 16 4 3 5 2 2" xfId="37969"/>
    <cellStyle name="표준 16 4 3 5 3" xfId="29231"/>
    <cellStyle name="표준 16 4 3 6" xfId="8935"/>
    <cellStyle name="표준 16 4 3 6 2" xfId="17940"/>
    <cellStyle name="표준 16 4 3 6 2 2" xfId="38816"/>
    <cellStyle name="표준 16 4 3 6 3" xfId="30078"/>
    <cellStyle name="표준 16 4 3 7" xfId="9760"/>
    <cellStyle name="표준 16 4 3 7 2" xfId="18758"/>
    <cellStyle name="표준 16 4 3 7 2 2" xfId="39634"/>
    <cellStyle name="표준 16 4 3 7 3" xfId="30896"/>
    <cellStyle name="표준 16 4 3 8" xfId="10815"/>
    <cellStyle name="표준 16 4 3 8 2" xfId="19586"/>
    <cellStyle name="표준 16 4 3 8 2 2" xfId="40462"/>
    <cellStyle name="표준 16 4 3 8 3" xfId="31726"/>
    <cellStyle name="표준 16 4 3 9" xfId="11681"/>
    <cellStyle name="표준 16 4 3 9 2" xfId="20447"/>
    <cellStyle name="표준 16 4 3 9 2 2" xfId="41323"/>
    <cellStyle name="표준 16 4 3 9 3" xfId="32587"/>
    <cellStyle name="표준 16 4 4" xfId="4536"/>
    <cellStyle name="표준 16 4 4 2" xfId="6370"/>
    <cellStyle name="표준 16 4 4 2 2" xfId="15379"/>
    <cellStyle name="표준 16 4 4 2 2 2" xfId="36255"/>
    <cellStyle name="표준 16 4 4 2 3" xfId="27517"/>
    <cellStyle name="표준 16 4 4 3" xfId="11033"/>
    <cellStyle name="표준 16 4 4 3 2" xfId="19803"/>
    <cellStyle name="표준 16 4 4 3 2 2" xfId="40679"/>
    <cellStyle name="표준 16 4 4 3 3" xfId="31943"/>
    <cellStyle name="표준 16 4 4 4" xfId="11898"/>
    <cellStyle name="표준 16 4 4 4 2" xfId="20664"/>
    <cellStyle name="표준 16 4 4 4 2 2" xfId="41540"/>
    <cellStyle name="표준 16 4 4 4 3" xfId="32804"/>
    <cellStyle name="표준 16 4 4 5" xfId="13561"/>
    <cellStyle name="표준 16 4 4 5 2" xfId="34437"/>
    <cellStyle name="표준 16 4 4 6" xfId="25699"/>
    <cellStyle name="표준 16 4 5" xfId="5213"/>
    <cellStyle name="표준 16 4 5 2" xfId="14222"/>
    <cellStyle name="표준 16 4 5 2 2" xfId="35098"/>
    <cellStyle name="표준 16 4 5 3" xfId="26360"/>
    <cellStyle name="표준 16 4 6" xfId="7015"/>
    <cellStyle name="표준 16 4 6 2" xfId="16023"/>
    <cellStyle name="표준 16 4 6 2 2" xfId="36899"/>
    <cellStyle name="표준 16 4 6 3" xfId="28161"/>
    <cellStyle name="표준 16 4 7" xfId="7660"/>
    <cellStyle name="표준 16 4 7 2" xfId="16666"/>
    <cellStyle name="표준 16 4 7 2 2" xfId="37542"/>
    <cellStyle name="표준 16 4 7 3" xfId="28804"/>
    <cellStyle name="표준 16 4 8" xfId="8508"/>
    <cellStyle name="표준 16 4 8 2" xfId="17513"/>
    <cellStyle name="표준 16 4 8 2 2" xfId="38389"/>
    <cellStyle name="표준 16 4 8 3" xfId="29651"/>
    <cellStyle name="표준 16 4 9" xfId="9332"/>
    <cellStyle name="표준 16 4 9 2" xfId="18331"/>
    <cellStyle name="표준 16 4 9 2 2" xfId="39207"/>
    <cellStyle name="표준 16 4 9 3" xfId="30469"/>
    <cellStyle name="표준 16 5" xfId="2928"/>
    <cellStyle name="표준 16 5 10" xfId="10389"/>
    <cellStyle name="표준 16 5 10 2" xfId="19160"/>
    <cellStyle name="표준 16 5 10 2 2" xfId="40036"/>
    <cellStyle name="표준 16 5 10 3" xfId="31300"/>
    <cellStyle name="표준 16 5 11" xfId="11255"/>
    <cellStyle name="표준 16 5 11 2" xfId="20021"/>
    <cellStyle name="표준 16 5 11 2 2" xfId="40897"/>
    <cellStyle name="표준 16 5 11 3" xfId="32161"/>
    <cellStyle name="표준 16 5 12" xfId="12403"/>
    <cellStyle name="표준 16 5 12 2" xfId="33281"/>
    <cellStyle name="표준 16 5 13" xfId="24531"/>
    <cellStyle name="표준 16 5 2" xfId="3146"/>
    <cellStyle name="표준 16 5 2 10" xfId="11465"/>
    <cellStyle name="표준 16 5 2 10 2" xfId="20231"/>
    <cellStyle name="표준 16 5 2 10 2 2" xfId="41107"/>
    <cellStyle name="표준 16 5 2 10 3" xfId="32371"/>
    <cellStyle name="표준 16 5 2 11" xfId="12614"/>
    <cellStyle name="표준 16 5 2 11 2" xfId="33491"/>
    <cellStyle name="표준 16 5 2 12" xfId="24741"/>
    <cellStyle name="표준 16 5 2 2" xfId="3588"/>
    <cellStyle name="표준 16 5 2 2 2" xfId="5861"/>
    <cellStyle name="표준 16 5 2 2 2 2" xfId="14870"/>
    <cellStyle name="표준 16 5 2 2 2 2 2" xfId="35746"/>
    <cellStyle name="표준 16 5 2 2 2 3" xfId="27008"/>
    <cellStyle name="표준 16 5 2 2 3" xfId="13051"/>
    <cellStyle name="표준 16 5 2 2 3 2" xfId="33928"/>
    <cellStyle name="표준 16 5 2 2 4" xfId="25178"/>
    <cellStyle name="표준 16 5 2 3" xfId="4749"/>
    <cellStyle name="표준 16 5 2 3 2" xfId="6581"/>
    <cellStyle name="표준 16 5 2 3 2 2" xfId="15590"/>
    <cellStyle name="표준 16 5 2 3 2 2 2" xfId="36466"/>
    <cellStyle name="표준 16 5 2 3 2 3" xfId="27728"/>
    <cellStyle name="표준 16 5 2 3 3" xfId="13772"/>
    <cellStyle name="표준 16 5 2 3 3 2" xfId="34648"/>
    <cellStyle name="표준 16 5 2 3 4" xfId="25910"/>
    <cellStyle name="표준 16 5 2 4" xfId="5424"/>
    <cellStyle name="표준 16 5 2 4 2" xfId="14433"/>
    <cellStyle name="표준 16 5 2 4 2 2" xfId="35309"/>
    <cellStyle name="표준 16 5 2 4 3" xfId="26571"/>
    <cellStyle name="표준 16 5 2 5" xfId="7227"/>
    <cellStyle name="표준 16 5 2 5 2" xfId="16234"/>
    <cellStyle name="표준 16 5 2 5 2 2" xfId="37110"/>
    <cellStyle name="표준 16 5 2 5 3" xfId="28372"/>
    <cellStyle name="표준 16 5 2 6" xfId="7871"/>
    <cellStyle name="표준 16 5 2 6 2" xfId="16877"/>
    <cellStyle name="표준 16 5 2 6 2 2" xfId="37753"/>
    <cellStyle name="표준 16 5 2 6 3" xfId="29015"/>
    <cellStyle name="표준 16 5 2 7" xfId="8719"/>
    <cellStyle name="표준 16 5 2 7 2" xfId="17724"/>
    <cellStyle name="표준 16 5 2 7 2 2" xfId="38600"/>
    <cellStyle name="표준 16 5 2 7 3" xfId="29862"/>
    <cellStyle name="표준 16 5 2 8" xfId="9544"/>
    <cellStyle name="표준 16 5 2 8 2" xfId="18542"/>
    <cellStyle name="표준 16 5 2 8 2 2" xfId="39418"/>
    <cellStyle name="표준 16 5 2 8 3" xfId="30680"/>
    <cellStyle name="표준 16 5 2 9" xfId="10599"/>
    <cellStyle name="표준 16 5 2 9 2" xfId="19370"/>
    <cellStyle name="표준 16 5 2 9 2 2" xfId="40246"/>
    <cellStyle name="표준 16 5 2 9 3" xfId="31510"/>
    <cellStyle name="표준 16 5 3" xfId="3378"/>
    <cellStyle name="표준 16 5 3 10" xfId="12841"/>
    <cellStyle name="표준 16 5 3 10 2" xfId="33718"/>
    <cellStyle name="표준 16 5 3 11" xfId="24968"/>
    <cellStyle name="표준 16 5 3 2" xfId="4971"/>
    <cellStyle name="표준 16 5 3 2 2" xfId="6798"/>
    <cellStyle name="표준 16 5 3 2 2 2" xfId="15807"/>
    <cellStyle name="표준 16 5 3 2 2 2 2" xfId="36683"/>
    <cellStyle name="표준 16 5 3 2 2 3" xfId="27945"/>
    <cellStyle name="표준 16 5 3 2 3" xfId="13989"/>
    <cellStyle name="표준 16 5 3 2 3 2" xfId="34865"/>
    <cellStyle name="표준 16 5 3 2 4" xfId="26127"/>
    <cellStyle name="표준 16 5 3 3" xfId="5651"/>
    <cellStyle name="표준 16 5 3 3 2" xfId="14660"/>
    <cellStyle name="표준 16 5 3 3 2 2" xfId="35536"/>
    <cellStyle name="표준 16 5 3 3 3" xfId="26798"/>
    <cellStyle name="표준 16 5 3 4" xfId="7444"/>
    <cellStyle name="표준 16 5 3 4 2" xfId="16451"/>
    <cellStyle name="표준 16 5 3 4 2 2" xfId="37327"/>
    <cellStyle name="표준 16 5 3 4 3" xfId="28589"/>
    <cellStyle name="표준 16 5 3 5" xfId="8088"/>
    <cellStyle name="표준 16 5 3 5 2" xfId="17094"/>
    <cellStyle name="표준 16 5 3 5 2 2" xfId="37970"/>
    <cellStyle name="표준 16 5 3 5 3" xfId="29232"/>
    <cellStyle name="표준 16 5 3 6" xfId="8936"/>
    <cellStyle name="표준 16 5 3 6 2" xfId="17941"/>
    <cellStyle name="표준 16 5 3 6 2 2" xfId="38817"/>
    <cellStyle name="표준 16 5 3 6 3" xfId="30079"/>
    <cellStyle name="표준 16 5 3 7" xfId="9761"/>
    <cellStyle name="표준 16 5 3 7 2" xfId="18759"/>
    <cellStyle name="표준 16 5 3 7 2 2" xfId="39635"/>
    <cellStyle name="표준 16 5 3 7 3" xfId="30897"/>
    <cellStyle name="표준 16 5 3 8" xfId="10816"/>
    <cellStyle name="표준 16 5 3 8 2" xfId="19587"/>
    <cellStyle name="표준 16 5 3 8 2 2" xfId="40463"/>
    <cellStyle name="표준 16 5 3 8 3" xfId="31727"/>
    <cellStyle name="표준 16 5 3 9" xfId="11682"/>
    <cellStyle name="표준 16 5 3 9 2" xfId="20448"/>
    <cellStyle name="표준 16 5 3 9 2 2" xfId="41324"/>
    <cellStyle name="표준 16 5 3 9 3" xfId="32588"/>
    <cellStyle name="표준 16 5 4" xfId="4537"/>
    <cellStyle name="표준 16 5 4 2" xfId="6371"/>
    <cellStyle name="표준 16 5 4 2 2" xfId="15380"/>
    <cellStyle name="표준 16 5 4 2 2 2" xfId="36256"/>
    <cellStyle name="표준 16 5 4 2 3" xfId="27518"/>
    <cellStyle name="표준 16 5 4 3" xfId="11034"/>
    <cellStyle name="표준 16 5 4 3 2" xfId="19804"/>
    <cellStyle name="표준 16 5 4 3 2 2" xfId="40680"/>
    <cellStyle name="표준 16 5 4 3 3" xfId="31944"/>
    <cellStyle name="표준 16 5 4 4" xfId="11899"/>
    <cellStyle name="표준 16 5 4 4 2" xfId="20665"/>
    <cellStyle name="표준 16 5 4 4 2 2" xfId="41541"/>
    <cellStyle name="표준 16 5 4 4 3" xfId="32805"/>
    <cellStyle name="표준 16 5 4 5" xfId="13562"/>
    <cellStyle name="표준 16 5 4 5 2" xfId="34438"/>
    <cellStyle name="표준 16 5 4 6" xfId="25700"/>
    <cellStyle name="표준 16 5 5" xfId="5214"/>
    <cellStyle name="표준 16 5 5 2" xfId="14223"/>
    <cellStyle name="표준 16 5 5 2 2" xfId="35099"/>
    <cellStyle name="표준 16 5 5 3" xfId="26361"/>
    <cellStyle name="표준 16 5 6" xfId="7016"/>
    <cellStyle name="표준 16 5 6 2" xfId="16024"/>
    <cellStyle name="표준 16 5 6 2 2" xfId="36900"/>
    <cellStyle name="표준 16 5 6 3" xfId="28162"/>
    <cellStyle name="표준 16 5 7" xfId="7661"/>
    <cellStyle name="표준 16 5 7 2" xfId="16667"/>
    <cellStyle name="표준 16 5 7 2 2" xfId="37543"/>
    <cellStyle name="표준 16 5 7 3" xfId="28805"/>
    <cellStyle name="표준 16 5 8" xfId="8509"/>
    <cellStyle name="표준 16 5 8 2" xfId="17514"/>
    <cellStyle name="표준 16 5 8 2 2" xfId="38390"/>
    <cellStyle name="표준 16 5 8 3" xfId="29652"/>
    <cellStyle name="표준 16 5 9" xfId="9333"/>
    <cellStyle name="표준 16 5 9 2" xfId="18332"/>
    <cellStyle name="표준 16 5 9 2 2" xfId="39208"/>
    <cellStyle name="표준 16 5 9 3" xfId="30470"/>
    <cellStyle name="표준 16 6" xfId="2929"/>
    <cellStyle name="표준 16 6 10" xfId="10390"/>
    <cellStyle name="표준 16 6 10 2" xfId="19161"/>
    <cellStyle name="표준 16 6 10 2 2" xfId="40037"/>
    <cellStyle name="표준 16 6 10 3" xfId="31301"/>
    <cellStyle name="표준 16 6 11" xfId="11256"/>
    <cellStyle name="표준 16 6 11 2" xfId="20022"/>
    <cellStyle name="표준 16 6 11 2 2" xfId="40898"/>
    <cellStyle name="표준 16 6 11 3" xfId="32162"/>
    <cellStyle name="표준 16 6 12" xfId="12404"/>
    <cellStyle name="표준 16 6 12 2" xfId="33282"/>
    <cellStyle name="표준 16 6 13" xfId="24532"/>
    <cellStyle name="표준 16 6 2" xfId="3147"/>
    <cellStyle name="표준 16 6 2 10" xfId="11466"/>
    <cellStyle name="표준 16 6 2 10 2" xfId="20232"/>
    <cellStyle name="표준 16 6 2 10 2 2" xfId="41108"/>
    <cellStyle name="표준 16 6 2 10 3" xfId="32372"/>
    <cellStyle name="표준 16 6 2 11" xfId="12615"/>
    <cellStyle name="표준 16 6 2 11 2" xfId="33492"/>
    <cellStyle name="표준 16 6 2 12" xfId="24742"/>
    <cellStyle name="표준 16 6 2 2" xfId="3589"/>
    <cellStyle name="표준 16 6 2 2 2" xfId="5862"/>
    <cellStyle name="표준 16 6 2 2 2 2" xfId="14871"/>
    <cellStyle name="표준 16 6 2 2 2 2 2" xfId="35747"/>
    <cellStyle name="표준 16 6 2 2 2 3" xfId="27009"/>
    <cellStyle name="표준 16 6 2 2 3" xfId="13052"/>
    <cellStyle name="표준 16 6 2 2 3 2" xfId="33929"/>
    <cellStyle name="표준 16 6 2 2 4" xfId="25179"/>
    <cellStyle name="표준 16 6 2 3" xfId="4750"/>
    <cellStyle name="표준 16 6 2 3 2" xfId="6582"/>
    <cellStyle name="표준 16 6 2 3 2 2" xfId="15591"/>
    <cellStyle name="표준 16 6 2 3 2 2 2" xfId="36467"/>
    <cellStyle name="표준 16 6 2 3 2 3" xfId="27729"/>
    <cellStyle name="표준 16 6 2 3 3" xfId="13773"/>
    <cellStyle name="표준 16 6 2 3 3 2" xfId="34649"/>
    <cellStyle name="표준 16 6 2 3 4" xfId="25911"/>
    <cellStyle name="표준 16 6 2 4" xfId="5425"/>
    <cellStyle name="표준 16 6 2 4 2" xfId="14434"/>
    <cellStyle name="표준 16 6 2 4 2 2" xfId="35310"/>
    <cellStyle name="표준 16 6 2 4 3" xfId="26572"/>
    <cellStyle name="표준 16 6 2 5" xfId="7228"/>
    <cellStyle name="표준 16 6 2 5 2" xfId="16235"/>
    <cellStyle name="표준 16 6 2 5 2 2" xfId="37111"/>
    <cellStyle name="표준 16 6 2 5 3" xfId="28373"/>
    <cellStyle name="표준 16 6 2 6" xfId="7872"/>
    <cellStyle name="표준 16 6 2 6 2" xfId="16878"/>
    <cellStyle name="표준 16 6 2 6 2 2" xfId="37754"/>
    <cellStyle name="표준 16 6 2 6 3" xfId="29016"/>
    <cellStyle name="표준 16 6 2 7" xfId="8720"/>
    <cellStyle name="표준 16 6 2 7 2" xfId="17725"/>
    <cellStyle name="표준 16 6 2 7 2 2" xfId="38601"/>
    <cellStyle name="표준 16 6 2 7 3" xfId="29863"/>
    <cellStyle name="표준 16 6 2 8" xfId="9545"/>
    <cellStyle name="표준 16 6 2 8 2" xfId="18543"/>
    <cellStyle name="표준 16 6 2 8 2 2" xfId="39419"/>
    <cellStyle name="표준 16 6 2 8 3" xfId="30681"/>
    <cellStyle name="표준 16 6 2 9" xfId="10600"/>
    <cellStyle name="표준 16 6 2 9 2" xfId="19371"/>
    <cellStyle name="표준 16 6 2 9 2 2" xfId="40247"/>
    <cellStyle name="표준 16 6 2 9 3" xfId="31511"/>
    <cellStyle name="표준 16 6 3" xfId="3379"/>
    <cellStyle name="표준 16 6 3 10" xfId="12842"/>
    <cellStyle name="표준 16 6 3 10 2" xfId="33719"/>
    <cellStyle name="표준 16 6 3 11" xfId="24969"/>
    <cellStyle name="표준 16 6 3 2" xfId="4972"/>
    <cellStyle name="표준 16 6 3 2 2" xfId="6799"/>
    <cellStyle name="표준 16 6 3 2 2 2" xfId="15808"/>
    <cellStyle name="표준 16 6 3 2 2 2 2" xfId="36684"/>
    <cellStyle name="표준 16 6 3 2 2 3" xfId="27946"/>
    <cellStyle name="표준 16 6 3 2 3" xfId="13990"/>
    <cellStyle name="표준 16 6 3 2 3 2" xfId="34866"/>
    <cellStyle name="표준 16 6 3 2 4" xfId="26128"/>
    <cellStyle name="표준 16 6 3 3" xfId="5652"/>
    <cellStyle name="표준 16 6 3 3 2" xfId="14661"/>
    <cellStyle name="표준 16 6 3 3 2 2" xfId="35537"/>
    <cellStyle name="표준 16 6 3 3 3" xfId="26799"/>
    <cellStyle name="표준 16 6 3 4" xfId="7445"/>
    <cellStyle name="표준 16 6 3 4 2" xfId="16452"/>
    <cellStyle name="표준 16 6 3 4 2 2" xfId="37328"/>
    <cellStyle name="표준 16 6 3 4 3" xfId="28590"/>
    <cellStyle name="표준 16 6 3 5" xfId="8089"/>
    <cellStyle name="표준 16 6 3 5 2" xfId="17095"/>
    <cellStyle name="표준 16 6 3 5 2 2" xfId="37971"/>
    <cellStyle name="표준 16 6 3 5 3" xfId="29233"/>
    <cellStyle name="표준 16 6 3 6" xfId="8937"/>
    <cellStyle name="표준 16 6 3 6 2" xfId="17942"/>
    <cellStyle name="표준 16 6 3 6 2 2" xfId="38818"/>
    <cellStyle name="표준 16 6 3 6 3" xfId="30080"/>
    <cellStyle name="표준 16 6 3 7" xfId="9762"/>
    <cellStyle name="표준 16 6 3 7 2" xfId="18760"/>
    <cellStyle name="표준 16 6 3 7 2 2" xfId="39636"/>
    <cellStyle name="표준 16 6 3 7 3" xfId="30898"/>
    <cellStyle name="표준 16 6 3 8" xfId="10817"/>
    <cellStyle name="표준 16 6 3 8 2" xfId="19588"/>
    <cellStyle name="표준 16 6 3 8 2 2" xfId="40464"/>
    <cellStyle name="표준 16 6 3 8 3" xfId="31728"/>
    <cellStyle name="표준 16 6 3 9" xfId="11683"/>
    <cellStyle name="표준 16 6 3 9 2" xfId="20449"/>
    <cellStyle name="표준 16 6 3 9 2 2" xfId="41325"/>
    <cellStyle name="표준 16 6 3 9 3" xfId="32589"/>
    <cellStyle name="표준 16 6 4" xfId="4538"/>
    <cellStyle name="표준 16 6 4 2" xfId="6372"/>
    <cellStyle name="표준 16 6 4 2 2" xfId="15381"/>
    <cellStyle name="표준 16 6 4 2 2 2" xfId="36257"/>
    <cellStyle name="표준 16 6 4 2 3" xfId="27519"/>
    <cellStyle name="표준 16 6 4 3" xfId="11035"/>
    <cellStyle name="표준 16 6 4 3 2" xfId="19805"/>
    <cellStyle name="표준 16 6 4 3 2 2" xfId="40681"/>
    <cellStyle name="표준 16 6 4 3 3" xfId="31945"/>
    <cellStyle name="표준 16 6 4 4" xfId="11900"/>
    <cellStyle name="표준 16 6 4 4 2" xfId="20666"/>
    <cellStyle name="표준 16 6 4 4 2 2" xfId="41542"/>
    <cellStyle name="표준 16 6 4 4 3" xfId="32806"/>
    <cellStyle name="표준 16 6 4 5" xfId="13563"/>
    <cellStyle name="표준 16 6 4 5 2" xfId="34439"/>
    <cellStyle name="표준 16 6 4 6" xfId="25701"/>
    <cellStyle name="표준 16 6 5" xfId="5215"/>
    <cellStyle name="표준 16 6 5 2" xfId="14224"/>
    <cellStyle name="표준 16 6 5 2 2" xfId="35100"/>
    <cellStyle name="표준 16 6 5 3" xfId="26362"/>
    <cellStyle name="표준 16 6 6" xfId="7017"/>
    <cellStyle name="표준 16 6 6 2" xfId="16025"/>
    <cellStyle name="표준 16 6 6 2 2" xfId="36901"/>
    <cellStyle name="표준 16 6 6 3" xfId="28163"/>
    <cellStyle name="표준 16 6 7" xfId="7662"/>
    <cellStyle name="표준 16 6 7 2" xfId="16668"/>
    <cellStyle name="표준 16 6 7 2 2" xfId="37544"/>
    <cellStyle name="표준 16 6 7 3" xfId="28806"/>
    <cellStyle name="표준 16 6 8" xfId="8510"/>
    <cellStyle name="표준 16 6 8 2" xfId="17515"/>
    <cellStyle name="표준 16 6 8 2 2" xfId="38391"/>
    <cellStyle name="표준 16 6 8 3" xfId="29653"/>
    <cellStyle name="표준 16 6 9" xfId="9334"/>
    <cellStyle name="표준 16 6 9 2" xfId="18333"/>
    <cellStyle name="표준 16 6 9 2 2" xfId="39209"/>
    <cellStyle name="표준 16 6 9 3" xfId="30471"/>
    <cellStyle name="표준 16 7" xfId="2930"/>
    <cellStyle name="표준 16 7 10" xfId="10391"/>
    <cellStyle name="표준 16 7 10 2" xfId="19162"/>
    <cellStyle name="표준 16 7 10 2 2" xfId="40038"/>
    <cellStyle name="표준 16 7 10 3" xfId="31302"/>
    <cellStyle name="표준 16 7 11" xfId="11257"/>
    <cellStyle name="표준 16 7 11 2" xfId="20023"/>
    <cellStyle name="표준 16 7 11 2 2" xfId="40899"/>
    <cellStyle name="표준 16 7 11 3" xfId="32163"/>
    <cellStyle name="표준 16 7 12" xfId="12405"/>
    <cellStyle name="표준 16 7 12 2" xfId="33283"/>
    <cellStyle name="표준 16 7 13" xfId="24533"/>
    <cellStyle name="표준 16 7 2" xfId="3148"/>
    <cellStyle name="표준 16 7 2 10" xfId="11467"/>
    <cellStyle name="표준 16 7 2 10 2" xfId="20233"/>
    <cellStyle name="표준 16 7 2 10 2 2" xfId="41109"/>
    <cellStyle name="표준 16 7 2 10 3" xfId="32373"/>
    <cellStyle name="표준 16 7 2 11" xfId="12616"/>
    <cellStyle name="표준 16 7 2 11 2" xfId="33493"/>
    <cellStyle name="표준 16 7 2 12" xfId="24743"/>
    <cellStyle name="표준 16 7 2 2" xfId="3590"/>
    <cellStyle name="표준 16 7 2 2 2" xfId="5863"/>
    <cellStyle name="표준 16 7 2 2 2 2" xfId="14872"/>
    <cellStyle name="표준 16 7 2 2 2 2 2" xfId="35748"/>
    <cellStyle name="표준 16 7 2 2 2 3" xfId="27010"/>
    <cellStyle name="표준 16 7 2 2 3" xfId="13053"/>
    <cellStyle name="표준 16 7 2 2 3 2" xfId="33930"/>
    <cellStyle name="표준 16 7 2 2 4" xfId="25180"/>
    <cellStyle name="표준 16 7 2 3" xfId="4751"/>
    <cellStyle name="표준 16 7 2 3 2" xfId="6583"/>
    <cellStyle name="표준 16 7 2 3 2 2" xfId="15592"/>
    <cellStyle name="표준 16 7 2 3 2 2 2" xfId="36468"/>
    <cellStyle name="표준 16 7 2 3 2 3" xfId="27730"/>
    <cellStyle name="표준 16 7 2 3 3" xfId="13774"/>
    <cellStyle name="표준 16 7 2 3 3 2" xfId="34650"/>
    <cellStyle name="표준 16 7 2 3 4" xfId="25912"/>
    <cellStyle name="표준 16 7 2 4" xfId="5426"/>
    <cellStyle name="표준 16 7 2 4 2" xfId="14435"/>
    <cellStyle name="표준 16 7 2 4 2 2" xfId="35311"/>
    <cellStyle name="표준 16 7 2 4 3" xfId="26573"/>
    <cellStyle name="표준 16 7 2 5" xfId="7229"/>
    <cellStyle name="표준 16 7 2 5 2" xfId="16236"/>
    <cellStyle name="표준 16 7 2 5 2 2" xfId="37112"/>
    <cellStyle name="표준 16 7 2 5 3" xfId="28374"/>
    <cellStyle name="표준 16 7 2 6" xfId="7873"/>
    <cellStyle name="표준 16 7 2 6 2" xfId="16879"/>
    <cellStyle name="표준 16 7 2 6 2 2" xfId="37755"/>
    <cellStyle name="표준 16 7 2 6 3" xfId="29017"/>
    <cellStyle name="표준 16 7 2 7" xfId="8721"/>
    <cellStyle name="표준 16 7 2 7 2" xfId="17726"/>
    <cellStyle name="표준 16 7 2 7 2 2" xfId="38602"/>
    <cellStyle name="표준 16 7 2 7 3" xfId="29864"/>
    <cellStyle name="표준 16 7 2 8" xfId="9546"/>
    <cellStyle name="표준 16 7 2 8 2" xfId="18544"/>
    <cellStyle name="표준 16 7 2 8 2 2" xfId="39420"/>
    <cellStyle name="표준 16 7 2 8 3" xfId="30682"/>
    <cellStyle name="표준 16 7 2 9" xfId="10601"/>
    <cellStyle name="표준 16 7 2 9 2" xfId="19372"/>
    <cellStyle name="표준 16 7 2 9 2 2" xfId="40248"/>
    <cellStyle name="표준 16 7 2 9 3" xfId="31512"/>
    <cellStyle name="표준 16 7 3" xfId="3380"/>
    <cellStyle name="표준 16 7 3 10" xfId="12843"/>
    <cellStyle name="표준 16 7 3 10 2" xfId="33720"/>
    <cellStyle name="표준 16 7 3 11" xfId="24970"/>
    <cellStyle name="표준 16 7 3 2" xfId="4973"/>
    <cellStyle name="표준 16 7 3 2 2" xfId="6800"/>
    <cellStyle name="표준 16 7 3 2 2 2" xfId="15809"/>
    <cellStyle name="표준 16 7 3 2 2 2 2" xfId="36685"/>
    <cellStyle name="표준 16 7 3 2 2 3" xfId="27947"/>
    <cellStyle name="표준 16 7 3 2 3" xfId="13991"/>
    <cellStyle name="표준 16 7 3 2 3 2" xfId="34867"/>
    <cellStyle name="표준 16 7 3 2 4" xfId="26129"/>
    <cellStyle name="표준 16 7 3 3" xfId="5653"/>
    <cellStyle name="표준 16 7 3 3 2" xfId="14662"/>
    <cellStyle name="표준 16 7 3 3 2 2" xfId="35538"/>
    <cellStyle name="표준 16 7 3 3 3" xfId="26800"/>
    <cellStyle name="표준 16 7 3 4" xfId="7446"/>
    <cellStyle name="표준 16 7 3 4 2" xfId="16453"/>
    <cellStyle name="표준 16 7 3 4 2 2" xfId="37329"/>
    <cellStyle name="표준 16 7 3 4 3" xfId="28591"/>
    <cellStyle name="표준 16 7 3 5" xfId="8090"/>
    <cellStyle name="표준 16 7 3 5 2" xfId="17096"/>
    <cellStyle name="표준 16 7 3 5 2 2" xfId="37972"/>
    <cellStyle name="표준 16 7 3 5 3" xfId="29234"/>
    <cellStyle name="표준 16 7 3 6" xfId="8938"/>
    <cellStyle name="표준 16 7 3 6 2" xfId="17943"/>
    <cellStyle name="표준 16 7 3 6 2 2" xfId="38819"/>
    <cellStyle name="표준 16 7 3 6 3" xfId="30081"/>
    <cellStyle name="표준 16 7 3 7" xfId="9763"/>
    <cellStyle name="표준 16 7 3 7 2" xfId="18761"/>
    <cellStyle name="표준 16 7 3 7 2 2" xfId="39637"/>
    <cellStyle name="표준 16 7 3 7 3" xfId="30899"/>
    <cellStyle name="표준 16 7 3 8" xfId="10818"/>
    <cellStyle name="표준 16 7 3 8 2" xfId="19589"/>
    <cellStyle name="표준 16 7 3 8 2 2" xfId="40465"/>
    <cellStyle name="표준 16 7 3 8 3" xfId="31729"/>
    <cellStyle name="표준 16 7 3 9" xfId="11684"/>
    <cellStyle name="표준 16 7 3 9 2" xfId="20450"/>
    <cellStyle name="표준 16 7 3 9 2 2" xfId="41326"/>
    <cellStyle name="표준 16 7 3 9 3" xfId="32590"/>
    <cellStyle name="표준 16 7 4" xfId="4539"/>
    <cellStyle name="표준 16 7 4 2" xfId="6373"/>
    <cellStyle name="표준 16 7 4 2 2" xfId="15382"/>
    <cellStyle name="표준 16 7 4 2 2 2" xfId="36258"/>
    <cellStyle name="표준 16 7 4 2 3" xfId="27520"/>
    <cellStyle name="표준 16 7 4 3" xfId="11036"/>
    <cellStyle name="표준 16 7 4 3 2" xfId="19806"/>
    <cellStyle name="표준 16 7 4 3 2 2" xfId="40682"/>
    <cellStyle name="표준 16 7 4 3 3" xfId="31946"/>
    <cellStyle name="표준 16 7 4 4" xfId="11901"/>
    <cellStyle name="표준 16 7 4 4 2" xfId="20667"/>
    <cellStyle name="표준 16 7 4 4 2 2" xfId="41543"/>
    <cellStyle name="표준 16 7 4 4 3" xfId="32807"/>
    <cellStyle name="표준 16 7 4 5" xfId="13564"/>
    <cellStyle name="표준 16 7 4 5 2" xfId="34440"/>
    <cellStyle name="표준 16 7 4 6" xfId="25702"/>
    <cellStyle name="표준 16 7 5" xfId="5216"/>
    <cellStyle name="표준 16 7 5 2" xfId="14225"/>
    <cellStyle name="표준 16 7 5 2 2" xfId="35101"/>
    <cellStyle name="표준 16 7 5 3" xfId="26363"/>
    <cellStyle name="표준 16 7 6" xfId="7018"/>
    <cellStyle name="표준 16 7 6 2" xfId="16026"/>
    <cellStyle name="표준 16 7 6 2 2" xfId="36902"/>
    <cellStyle name="표준 16 7 6 3" xfId="28164"/>
    <cellStyle name="표준 16 7 7" xfId="7663"/>
    <cellStyle name="표준 16 7 7 2" xfId="16669"/>
    <cellStyle name="표준 16 7 7 2 2" xfId="37545"/>
    <cellStyle name="표준 16 7 7 3" xfId="28807"/>
    <cellStyle name="표준 16 7 8" xfId="8511"/>
    <cellStyle name="표준 16 7 8 2" xfId="17516"/>
    <cellStyle name="표준 16 7 8 2 2" xfId="38392"/>
    <cellStyle name="표준 16 7 8 3" xfId="29654"/>
    <cellStyle name="표준 16 7 9" xfId="9335"/>
    <cellStyle name="표준 16 7 9 2" xfId="18334"/>
    <cellStyle name="표준 16 7 9 2 2" xfId="39210"/>
    <cellStyle name="표준 16 7 9 3" xfId="30472"/>
    <cellStyle name="표준 16 8" xfId="3142"/>
    <cellStyle name="표준 16 8 10" xfId="11461"/>
    <cellStyle name="표준 16 8 10 2" xfId="20227"/>
    <cellStyle name="표준 16 8 10 2 2" xfId="41103"/>
    <cellStyle name="표준 16 8 10 3" xfId="32367"/>
    <cellStyle name="표준 16 8 11" xfId="12610"/>
    <cellStyle name="표준 16 8 11 2" xfId="33487"/>
    <cellStyle name="표준 16 8 12" xfId="24737"/>
    <cellStyle name="표준 16 8 2" xfId="3584"/>
    <cellStyle name="표준 16 8 2 2" xfId="5857"/>
    <cellStyle name="표준 16 8 2 2 2" xfId="14866"/>
    <cellStyle name="표준 16 8 2 2 2 2" xfId="35742"/>
    <cellStyle name="표준 16 8 2 2 3" xfId="27004"/>
    <cellStyle name="표준 16 8 2 3" xfId="13047"/>
    <cellStyle name="표준 16 8 2 3 2" xfId="33924"/>
    <cellStyle name="표준 16 8 2 4" xfId="25174"/>
    <cellStyle name="표준 16 8 3" xfId="4745"/>
    <cellStyle name="표준 16 8 3 2" xfId="6577"/>
    <cellStyle name="표준 16 8 3 2 2" xfId="15586"/>
    <cellStyle name="표준 16 8 3 2 2 2" xfId="36462"/>
    <cellStyle name="표준 16 8 3 2 3" xfId="27724"/>
    <cellStyle name="표준 16 8 3 3" xfId="13768"/>
    <cellStyle name="표준 16 8 3 3 2" xfId="34644"/>
    <cellStyle name="표준 16 8 3 4" xfId="25906"/>
    <cellStyle name="표준 16 8 4" xfId="5420"/>
    <cellStyle name="표준 16 8 4 2" xfId="14429"/>
    <cellStyle name="표준 16 8 4 2 2" xfId="35305"/>
    <cellStyle name="표준 16 8 4 3" xfId="26567"/>
    <cellStyle name="표준 16 8 5" xfId="7223"/>
    <cellStyle name="표준 16 8 5 2" xfId="16230"/>
    <cellStyle name="표준 16 8 5 2 2" xfId="37106"/>
    <cellStyle name="표준 16 8 5 3" xfId="28368"/>
    <cellStyle name="표준 16 8 6" xfId="7867"/>
    <cellStyle name="표준 16 8 6 2" xfId="16873"/>
    <cellStyle name="표준 16 8 6 2 2" xfId="37749"/>
    <cellStyle name="표준 16 8 6 3" xfId="29011"/>
    <cellStyle name="표준 16 8 7" xfId="8715"/>
    <cellStyle name="표준 16 8 7 2" xfId="17720"/>
    <cellStyle name="표준 16 8 7 2 2" xfId="38596"/>
    <cellStyle name="표준 16 8 7 3" xfId="29858"/>
    <cellStyle name="표준 16 8 8" xfId="9540"/>
    <cellStyle name="표준 16 8 8 2" xfId="18538"/>
    <cellStyle name="표준 16 8 8 2 2" xfId="39414"/>
    <cellStyle name="표준 16 8 8 3" xfId="30676"/>
    <cellStyle name="표준 16 8 9" xfId="10595"/>
    <cellStyle name="표준 16 8 9 2" xfId="19366"/>
    <cellStyle name="표준 16 8 9 2 2" xfId="40242"/>
    <cellStyle name="표준 16 8 9 3" xfId="31506"/>
    <cellStyle name="표준 16 9" xfId="3374"/>
    <cellStyle name="표준 16 9 10" xfId="12837"/>
    <cellStyle name="표준 16 9 10 2" xfId="33714"/>
    <cellStyle name="표준 16 9 11" xfId="24964"/>
    <cellStyle name="표준 16 9 2" xfId="4967"/>
    <cellStyle name="표준 16 9 2 2" xfId="6794"/>
    <cellStyle name="표준 16 9 2 2 2" xfId="15803"/>
    <cellStyle name="표준 16 9 2 2 2 2" xfId="36679"/>
    <cellStyle name="표준 16 9 2 2 3" xfId="27941"/>
    <cellStyle name="표준 16 9 2 3" xfId="13985"/>
    <cellStyle name="표준 16 9 2 3 2" xfId="34861"/>
    <cellStyle name="표준 16 9 2 4" xfId="26123"/>
    <cellStyle name="표준 16 9 3" xfId="5647"/>
    <cellStyle name="표준 16 9 3 2" xfId="14656"/>
    <cellStyle name="표준 16 9 3 2 2" xfId="35532"/>
    <cellStyle name="표준 16 9 3 3" xfId="26794"/>
    <cellStyle name="표준 16 9 4" xfId="7440"/>
    <cellStyle name="표준 16 9 4 2" xfId="16447"/>
    <cellStyle name="표준 16 9 4 2 2" xfId="37323"/>
    <cellStyle name="표준 16 9 4 3" xfId="28585"/>
    <cellStyle name="표준 16 9 5" xfId="8084"/>
    <cellStyle name="표준 16 9 5 2" xfId="17090"/>
    <cellStyle name="표준 16 9 5 2 2" xfId="37966"/>
    <cellStyle name="표준 16 9 5 3" xfId="29228"/>
    <cellStyle name="표준 16 9 6" xfId="8932"/>
    <cellStyle name="표준 16 9 6 2" xfId="17937"/>
    <cellStyle name="표준 16 9 6 2 2" xfId="38813"/>
    <cellStyle name="표준 16 9 6 3" xfId="30075"/>
    <cellStyle name="표준 16 9 7" xfId="9757"/>
    <cellStyle name="표준 16 9 7 2" xfId="18755"/>
    <cellStyle name="표준 16 9 7 2 2" xfId="39631"/>
    <cellStyle name="표준 16 9 7 3" xfId="30893"/>
    <cellStyle name="표준 16 9 8" xfId="10812"/>
    <cellStyle name="표준 16 9 8 2" xfId="19583"/>
    <cellStyle name="표준 16 9 8 2 2" xfId="40459"/>
    <cellStyle name="표준 16 9 8 3" xfId="31723"/>
    <cellStyle name="표준 16 9 9" xfId="11678"/>
    <cellStyle name="표준 16 9 9 2" xfId="20444"/>
    <cellStyle name="표준 16 9 9 2 2" xfId="41320"/>
    <cellStyle name="표준 16 9 9 3" xfId="32584"/>
    <cellStyle name="표준 17" xfId="2931"/>
    <cellStyle name="표준 17 10" xfId="4540"/>
    <cellStyle name="표준 17 10 2" xfId="6374"/>
    <cellStyle name="표준 17 10 2 2" xfId="15383"/>
    <cellStyle name="표준 17 10 2 2 2" xfId="36259"/>
    <cellStyle name="표준 17 10 2 3" xfId="27521"/>
    <cellStyle name="표준 17 10 3" xfId="11037"/>
    <cellStyle name="표준 17 10 3 2" xfId="19807"/>
    <cellStyle name="표준 17 10 3 2 2" xfId="40683"/>
    <cellStyle name="표준 17 10 3 3" xfId="31947"/>
    <cellStyle name="표준 17 10 4" xfId="11902"/>
    <cellStyle name="표준 17 10 4 2" xfId="20668"/>
    <cellStyle name="표준 17 10 4 2 2" xfId="41544"/>
    <cellStyle name="표준 17 10 4 3" xfId="32808"/>
    <cellStyle name="표준 17 10 5" xfId="13565"/>
    <cellStyle name="표준 17 10 5 2" xfId="34441"/>
    <cellStyle name="표준 17 10 6" xfId="25703"/>
    <cellStyle name="표준 17 11" xfId="5217"/>
    <cellStyle name="표준 17 11 2" xfId="14226"/>
    <cellStyle name="표준 17 11 2 2" xfId="35102"/>
    <cellStyle name="표준 17 11 3" xfId="26364"/>
    <cellStyle name="표준 17 12" xfId="7019"/>
    <cellStyle name="표준 17 12 2" xfId="16027"/>
    <cellStyle name="표준 17 12 2 2" xfId="36903"/>
    <cellStyle name="표준 17 12 3" xfId="28165"/>
    <cellStyle name="표준 17 13" xfId="7664"/>
    <cellStyle name="표준 17 13 2" xfId="16670"/>
    <cellStyle name="표준 17 13 2 2" xfId="37546"/>
    <cellStyle name="표준 17 13 3" xfId="28808"/>
    <cellStyle name="표준 17 14" xfId="8512"/>
    <cellStyle name="표준 17 14 2" xfId="17517"/>
    <cellStyle name="표준 17 14 2 2" xfId="38393"/>
    <cellStyle name="표준 17 14 3" xfId="29655"/>
    <cellStyle name="표준 17 15" xfId="9336"/>
    <cellStyle name="표준 17 15 2" xfId="18335"/>
    <cellStyle name="표준 17 15 2 2" xfId="39211"/>
    <cellStyle name="표준 17 15 3" xfId="30473"/>
    <cellStyle name="표준 17 16" xfId="10392"/>
    <cellStyle name="표준 17 16 2" xfId="19163"/>
    <cellStyle name="표준 17 16 2 2" xfId="40039"/>
    <cellStyle name="표준 17 16 3" xfId="31303"/>
    <cellStyle name="표준 17 17" xfId="11258"/>
    <cellStyle name="표준 17 17 2" xfId="20024"/>
    <cellStyle name="표준 17 17 2 2" xfId="40900"/>
    <cellStyle name="표준 17 17 3" xfId="32164"/>
    <cellStyle name="표준 17 18" xfId="12406"/>
    <cellStyle name="표준 17 18 2" xfId="33284"/>
    <cellStyle name="표준 17 19" xfId="24230"/>
    <cellStyle name="표준 17 2" xfId="2932"/>
    <cellStyle name="표준 17 2 10" xfId="10393"/>
    <cellStyle name="표준 17 2 10 2" xfId="19164"/>
    <cellStyle name="표준 17 2 10 2 2" xfId="40040"/>
    <cellStyle name="표준 17 2 10 3" xfId="31304"/>
    <cellStyle name="표준 17 2 11" xfId="11259"/>
    <cellStyle name="표준 17 2 11 2" xfId="20025"/>
    <cellStyle name="표준 17 2 11 2 2" xfId="40901"/>
    <cellStyle name="표준 17 2 11 3" xfId="32165"/>
    <cellStyle name="표준 17 2 12" xfId="12407"/>
    <cellStyle name="표준 17 2 12 2" xfId="33285"/>
    <cellStyle name="표준 17 2 13" xfId="24535"/>
    <cellStyle name="표준 17 2 2" xfId="3150"/>
    <cellStyle name="표준 17 2 2 10" xfId="11469"/>
    <cellStyle name="표준 17 2 2 10 2" xfId="20235"/>
    <cellStyle name="표준 17 2 2 10 2 2" xfId="41111"/>
    <cellStyle name="표준 17 2 2 10 3" xfId="32375"/>
    <cellStyle name="표준 17 2 2 11" xfId="12618"/>
    <cellStyle name="표준 17 2 2 11 2" xfId="33495"/>
    <cellStyle name="표준 17 2 2 12" xfId="24745"/>
    <cellStyle name="표준 17 2 2 2" xfId="3592"/>
    <cellStyle name="표준 17 2 2 2 2" xfId="5865"/>
    <cellStyle name="표준 17 2 2 2 2 2" xfId="14874"/>
    <cellStyle name="표준 17 2 2 2 2 2 2" xfId="35750"/>
    <cellStyle name="표준 17 2 2 2 2 3" xfId="27012"/>
    <cellStyle name="표준 17 2 2 2 3" xfId="13055"/>
    <cellStyle name="표준 17 2 2 2 3 2" xfId="33932"/>
    <cellStyle name="표준 17 2 2 2 4" xfId="25182"/>
    <cellStyle name="표준 17 2 2 3" xfId="4753"/>
    <cellStyle name="표준 17 2 2 3 2" xfId="6585"/>
    <cellStyle name="표준 17 2 2 3 2 2" xfId="15594"/>
    <cellStyle name="표준 17 2 2 3 2 2 2" xfId="36470"/>
    <cellStyle name="표준 17 2 2 3 2 3" xfId="27732"/>
    <cellStyle name="표준 17 2 2 3 3" xfId="13776"/>
    <cellStyle name="표준 17 2 2 3 3 2" xfId="34652"/>
    <cellStyle name="표준 17 2 2 3 4" xfId="25914"/>
    <cellStyle name="표준 17 2 2 4" xfId="5428"/>
    <cellStyle name="표준 17 2 2 4 2" xfId="14437"/>
    <cellStyle name="표준 17 2 2 4 2 2" xfId="35313"/>
    <cellStyle name="표준 17 2 2 4 3" xfId="26575"/>
    <cellStyle name="표준 17 2 2 5" xfId="7231"/>
    <cellStyle name="표준 17 2 2 5 2" xfId="16238"/>
    <cellStyle name="표준 17 2 2 5 2 2" xfId="37114"/>
    <cellStyle name="표준 17 2 2 5 3" xfId="28376"/>
    <cellStyle name="표준 17 2 2 6" xfId="7875"/>
    <cellStyle name="표준 17 2 2 6 2" xfId="16881"/>
    <cellStyle name="표준 17 2 2 6 2 2" xfId="37757"/>
    <cellStyle name="표준 17 2 2 6 3" xfId="29019"/>
    <cellStyle name="표준 17 2 2 7" xfId="8723"/>
    <cellStyle name="표준 17 2 2 7 2" xfId="17728"/>
    <cellStyle name="표준 17 2 2 7 2 2" xfId="38604"/>
    <cellStyle name="표준 17 2 2 7 3" xfId="29866"/>
    <cellStyle name="표준 17 2 2 8" xfId="9548"/>
    <cellStyle name="표준 17 2 2 8 2" xfId="18546"/>
    <cellStyle name="표준 17 2 2 8 2 2" xfId="39422"/>
    <cellStyle name="표준 17 2 2 8 3" xfId="30684"/>
    <cellStyle name="표준 17 2 2 9" xfId="10603"/>
    <cellStyle name="표준 17 2 2 9 2" xfId="19374"/>
    <cellStyle name="표준 17 2 2 9 2 2" xfId="40250"/>
    <cellStyle name="표준 17 2 2 9 3" xfId="31514"/>
    <cellStyle name="표준 17 2 3" xfId="3382"/>
    <cellStyle name="표준 17 2 3 10" xfId="12845"/>
    <cellStyle name="표준 17 2 3 10 2" xfId="33722"/>
    <cellStyle name="표준 17 2 3 11" xfId="24972"/>
    <cellStyle name="표준 17 2 3 2" xfId="4975"/>
    <cellStyle name="표준 17 2 3 2 2" xfId="6802"/>
    <cellStyle name="표준 17 2 3 2 2 2" xfId="15811"/>
    <cellStyle name="표준 17 2 3 2 2 2 2" xfId="36687"/>
    <cellStyle name="표준 17 2 3 2 2 3" xfId="27949"/>
    <cellStyle name="표준 17 2 3 2 3" xfId="13993"/>
    <cellStyle name="표준 17 2 3 2 3 2" xfId="34869"/>
    <cellStyle name="표준 17 2 3 2 4" xfId="26131"/>
    <cellStyle name="표준 17 2 3 3" xfId="5655"/>
    <cellStyle name="표준 17 2 3 3 2" xfId="14664"/>
    <cellStyle name="표준 17 2 3 3 2 2" xfId="35540"/>
    <cellStyle name="표준 17 2 3 3 3" xfId="26802"/>
    <cellStyle name="표준 17 2 3 4" xfId="7448"/>
    <cellStyle name="표준 17 2 3 4 2" xfId="16455"/>
    <cellStyle name="표준 17 2 3 4 2 2" xfId="37331"/>
    <cellStyle name="표준 17 2 3 4 3" xfId="28593"/>
    <cellStyle name="표준 17 2 3 5" xfId="8092"/>
    <cellStyle name="표준 17 2 3 5 2" xfId="17098"/>
    <cellStyle name="표준 17 2 3 5 2 2" xfId="37974"/>
    <cellStyle name="표준 17 2 3 5 3" xfId="29236"/>
    <cellStyle name="표준 17 2 3 6" xfId="8940"/>
    <cellStyle name="표준 17 2 3 6 2" xfId="17945"/>
    <cellStyle name="표준 17 2 3 6 2 2" xfId="38821"/>
    <cellStyle name="표준 17 2 3 6 3" xfId="30083"/>
    <cellStyle name="표준 17 2 3 7" xfId="9765"/>
    <cellStyle name="표준 17 2 3 7 2" xfId="18763"/>
    <cellStyle name="표준 17 2 3 7 2 2" xfId="39639"/>
    <cellStyle name="표준 17 2 3 7 3" xfId="30901"/>
    <cellStyle name="표준 17 2 3 8" xfId="10820"/>
    <cellStyle name="표준 17 2 3 8 2" xfId="19591"/>
    <cellStyle name="표준 17 2 3 8 2 2" xfId="40467"/>
    <cellStyle name="표준 17 2 3 8 3" xfId="31731"/>
    <cellStyle name="표준 17 2 3 9" xfId="11686"/>
    <cellStyle name="표준 17 2 3 9 2" xfId="20452"/>
    <cellStyle name="표준 17 2 3 9 2 2" xfId="41328"/>
    <cellStyle name="표준 17 2 3 9 3" xfId="32592"/>
    <cellStyle name="표준 17 2 4" xfId="4541"/>
    <cellStyle name="표준 17 2 4 2" xfId="6375"/>
    <cellStyle name="표준 17 2 4 2 2" xfId="15384"/>
    <cellStyle name="표준 17 2 4 2 2 2" xfId="36260"/>
    <cellStyle name="표준 17 2 4 2 3" xfId="27522"/>
    <cellStyle name="표준 17 2 4 3" xfId="11038"/>
    <cellStyle name="표준 17 2 4 3 2" xfId="19808"/>
    <cellStyle name="표준 17 2 4 3 2 2" xfId="40684"/>
    <cellStyle name="표준 17 2 4 3 3" xfId="31948"/>
    <cellStyle name="표준 17 2 4 4" xfId="11903"/>
    <cellStyle name="표준 17 2 4 4 2" xfId="20669"/>
    <cellStyle name="표준 17 2 4 4 2 2" xfId="41545"/>
    <cellStyle name="표준 17 2 4 4 3" xfId="32809"/>
    <cellStyle name="표준 17 2 4 5" xfId="13566"/>
    <cellStyle name="표준 17 2 4 5 2" xfId="34442"/>
    <cellStyle name="표준 17 2 4 6" xfId="25704"/>
    <cellStyle name="표준 17 2 5" xfId="5218"/>
    <cellStyle name="표준 17 2 5 2" xfId="14227"/>
    <cellStyle name="표준 17 2 5 2 2" xfId="35103"/>
    <cellStyle name="표준 17 2 5 3" xfId="26365"/>
    <cellStyle name="표준 17 2 6" xfId="7020"/>
    <cellStyle name="표준 17 2 6 2" xfId="16028"/>
    <cellStyle name="표준 17 2 6 2 2" xfId="36904"/>
    <cellStyle name="표준 17 2 6 3" xfId="28166"/>
    <cellStyle name="표준 17 2 7" xfId="7665"/>
    <cellStyle name="표준 17 2 7 2" xfId="16671"/>
    <cellStyle name="표준 17 2 7 2 2" xfId="37547"/>
    <cellStyle name="표준 17 2 7 3" xfId="28809"/>
    <cellStyle name="표준 17 2 8" xfId="8513"/>
    <cellStyle name="표준 17 2 8 2" xfId="17518"/>
    <cellStyle name="표준 17 2 8 2 2" xfId="38394"/>
    <cellStyle name="표준 17 2 8 3" xfId="29656"/>
    <cellStyle name="표준 17 2 9" xfId="9337"/>
    <cellStyle name="표준 17 2 9 2" xfId="18336"/>
    <cellStyle name="표준 17 2 9 2 2" xfId="39212"/>
    <cellStyle name="표준 17 2 9 3" xfId="30474"/>
    <cellStyle name="표준 17 20" xfId="24534"/>
    <cellStyle name="표준 17 3" xfId="2933"/>
    <cellStyle name="표준 17 3 10" xfId="10394"/>
    <cellStyle name="표준 17 3 10 2" xfId="19165"/>
    <cellStyle name="표준 17 3 10 2 2" xfId="40041"/>
    <cellStyle name="표준 17 3 10 3" xfId="31305"/>
    <cellStyle name="표준 17 3 11" xfId="11260"/>
    <cellStyle name="표준 17 3 11 2" xfId="20026"/>
    <cellStyle name="표준 17 3 11 2 2" xfId="40902"/>
    <cellStyle name="표준 17 3 11 3" xfId="32166"/>
    <cellStyle name="표준 17 3 12" xfId="12408"/>
    <cellStyle name="표준 17 3 12 2" xfId="33286"/>
    <cellStyle name="표준 17 3 13" xfId="24536"/>
    <cellStyle name="표준 17 3 2" xfId="3151"/>
    <cellStyle name="표준 17 3 2 10" xfId="11470"/>
    <cellStyle name="표준 17 3 2 10 2" xfId="20236"/>
    <cellStyle name="표준 17 3 2 10 2 2" xfId="41112"/>
    <cellStyle name="표준 17 3 2 10 3" xfId="32376"/>
    <cellStyle name="표준 17 3 2 11" xfId="12619"/>
    <cellStyle name="표준 17 3 2 11 2" xfId="33496"/>
    <cellStyle name="표준 17 3 2 12" xfId="24746"/>
    <cellStyle name="표준 17 3 2 2" xfId="3593"/>
    <cellStyle name="표준 17 3 2 2 2" xfId="5866"/>
    <cellStyle name="표준 17 3 2 2 2 2" xfId="14875"/>
    <cellStyle name="표준 17 3 2 2 2 2 2" xfId="35751"/>
    <cellStyle name="표준 17 3 2 2 2 3" xfId="27013"/>
    <cellStyle name="표준 17 3 2 2 3" xfId="13056"/>
    <cellStyle name="표준 17 3 2 2 3 2" xfId="33933"/>
    <cellStyle name="표준 17 3 2 2 4" xfId="25183"/>
    <cellStyle name="표준 17 3 2 3" xfId="4754"/>
    <cellStyle name="표준 17 3 2 3 2" xfId="6586"/>
    <cellStyle name="표준 17 3 2 3 2 2" xfId="15595"/>
    <cellStyle name="표준 17 3 2 3 2 2 2" xfId="36471"/>
    <cellStyle name="표준 17 3 2 3 2 3" xfId="27733"/>
    <cellStyle name="표준 17 3 2 3 3" xfId="13777"/>
    <cellStyle name="표준 17 3 2 3 3 2" xfId="34653"/>
    <cellStyle name="표준 17 3 2 3 4" xfId="25915"/>
    <cellStyle name="표준 17 3 2 4" xfId="5429"/>
    <cellStyle name="표준 17 3 2 4 2" xfId="14438"/>
    <cellStyle name="표준 17 3 2 4 2 2" xfId="35314"/>
    <cellStyle name="표준 17 3 2 4 3" xfId="26576"/>
    <cellStyle name="표준 17 3 2 5" xfId="7232"/>
    <cellStyle name="표준 17 3 2 5 2" xfId="16239"/>
    <cellStyle name="표준 17 3 2 5 2 2" xfId="37115"/>
    <cellStyle name="표준 17 3 2 5 3" xfId="28377"/>
    <cellStyle name="표준 17 3 2 6" xfId="7876"/>
    <cellStyle name="표준 17 3 2 6 2" xfId="16882"/>
    <cellStyle name="표준 17 3 2 6 2 2" xfId="37758"/>
    <cellStyle name="표준 17 3 2 6 3" xfId="29020"/>
    <cellStyle name="표준 17 3 2 7" xfId="8724"/>
    <cellStyle name="표준 17 3 2 7 2" xfId="17729"/>
    <cellStyle name="표준 17 3 2 7 2 2" xfId="38605"/>
    <cellStyle name="표준 17 3 2 7 3" xfId="29867"/>
    <cellStyle name="표준 17 3 2 8" xfId="9549"/>
    <cellStyle name="표준 17 3 2 8 2" xfId="18547"/>
    <cellStyle name="표준 17 3 2 8 2 2" xfId="39423"/>
    <cellStyle name="표준 17 3 2 8 3" xfId="30685"/>
    <cellStyle name="표준 17 3 2 9" xfId="10604"/>
    <cellStyle name="표준 17 3 2 9 2" xfId="19375"/>
    <cellStyle name="표준 17 3 2 9 2 2" xfId="40251"/>
    <cellStyle name="표준 17 3 2 9 3" xfId="31515"/>
    <cellStyle name="표준 17 3 3" xfId="3383"/>
    <cellStyle name="표준 17 3 3 10" xfId="12846"/>
    <cellStyle name="표준 17 3 3 10 2" xfId="33723"/>
    <cellStyle name="표준 17 3 3 11" xfId="24973"/>
    <cellStyle name="표준 17 3 3 2" xfId="4976"/>
    <cellStyle name="표준 17 3 3 2 2" xfId="6803"/>
    <cellStyle name="표준 17 3 3 2 2 2" xfId="15812"/>
    <cellStyle name="표준 17 3 3 2 2 2 2" xfId="36688"/>
    <cellStyle name="표준 17 3 3 2 2 3" xfId="27950"/>
    <cellStyle name="표준 17 3 3 2 3" xfId="13994"/>
    <cellStyle name="표준 17 3 3 2 3 2" xfId="34870"/>
    <cellStyle name="표준 17 3 3 2 4" xfId="26132"/>
    <cellStyle name="표준 17 3 3 3" xfId="5656"/>
    <cellStyle name="표준 17 3 3 3 2" xfId="14665"/>
    <cellStyle name="표준 17 3 3 3 2 2" xfId="35541"/>
    <cellStyle name="표준 17 3 3 3 3" xfId="26803"/>
    <cellStyle name="표준 17 3 3 4" xfId="7449"/>
    <cellStyle name="표준 17 3 3 4 2" xfId="16456"/>
    <cellStyle name="표준 17 3 3 4 2 2" xfId="37332"/>
    <cellStyle name="표준 17 3 3 4 3" xfId="28594"/>
    <cellStyle name="표준 17 3 3 5" xfId="8093"/>
    <cellStyle name="표준 17 3 3 5 2" xfId="17099"/>
    <cellStyle name="표준 17 3 3 5 2 2" xfId="37975"/>
    <cellStyle name="표준 17 3 3 5 3" xfId="29237"/>
    <cellStyle name="표준 17 3 3 6" xfId="8941"/>
    <cellStyle name="표준 17 3 3 6 2" xfId="17946"/>
    <cellStyle name="표준 17 3 3 6 2 2" xfId="38822"/>
    <cellStyle name="표준 17 3 3 6 3" xfId="30084"/>
    <cellStyle name="표준 17 3 3 7" xfId="9766"/>
    <cellStyle name="표준 17 3 3 7 2" xfId="18764"/>
    <cellStyle name="표준 17 3 3 7 2 2" xfId="39640"/>
    <cellStyle name="표준 17 3 3 7 3" xfId="30902"/>
    <cellStyle name="표준 17 3 3 8" xfId="10821"/>
    <cellStyle name="표준 17 3 3 8 2" xfId="19592"/>
    <cellStyle name="표준 17 3 3 8 2 2" xfId="40468"/>
    <cellStyle name="표준 17 3 3 8 3" xfId="31732"/>
    <cellStyle name="표준 17 3 3 9" xfId="11687"/>
    <cellStyle name="표준 17 3 3 9 2" xfId="20453"/>
    <cellStyle name="표준 17 3 3 9 2 2" xfId="41329"/>
    <cellStyle name="표준 17 3 3 9 3" xfId="32593"/>
    <cellStyle name="표준 17 3 4" xfId="4542"/>
    <cellStyle name="표준 17 3 4 2" xfId="6376"/>
    <cellStyle name="표준 17 3 4 2 2" xfId="15385"/>
    <cellStyle name="표준 17 3 4 2 2 2" xfId="36261"/>
    <cellStyle name="표준 17 3 4 2 3" xfId="27523"/>
    <cellStyle name="표준 17 3 4 3" xfId="11039"/>
    <cellStyle name="표준 17 3 4 3 2" xfId="19809"/>
    <cellStyle name="표준 17 3 4 3 2 2" xfId="40685"/>
    <cellStyle name="표준 17 3 4 3 3" xfId="31949"/>
    <cellStyle name="표준 17 3 4 4" xfId="11904"/>
    <cellStyle name="표준 17 3 4 4 2" xfId="20670"/>
    <cellStyle name="표준 17 3 4 4 2 2" xfId="41546"/>
    <cellStyle name="표준 17 3 4 4 3" xfId="32810"/>
    <cellStyle name="표준 17 3 4 5" xfId="13567"/>
    <cellStyle name="표준 17 3 4 5 2" xfId="34443"/>
    <cellStyle name="표준 17 3 4 6" xfId="25705"/>
    <cellStyle name="표준 17 3 5" xfId="5219"/>
    <cellStyle name="표준 17 3 5 2" xfId="14228"/>
    <cellStyle name="표준 17 3 5 2 2" xfId="35104"/>
    <cellStyle name="표준 17 3 5 3" xfId="26366"/>
    <cellStyle name="표준 17 3 6" xfId="7021"/>
    <cellStyle name="표준 17 3 6 2" xfId="16029"/>
    <cellStyle name="표준 17 3 6 2 2" xfId="36905"/>
    <cellStyle name="표준 17 3 6 3" xfId="28167"/>
    <cellStyle name="표준 17 3 7" xfId="7666"/>
    <cellStyle name="표준 17 3 7 2" xfId="16672"/>
    <cellStyle name="표준 17 3 7 2 2" xfId="37548"/>
    <cellStyle name="표준 17 3 7 3" xfId="28810"/>
    <cellStyle name="표준 17 3 8" xfId="8514"/>
    <cellStyle name="표준 17 3 8 2" xfId="17519"/>
    <cellStyle name="표준 17 3 8 2 2" xfId="38395"/>
    <cellStyle name="표준 17 3 8 3" xfId="29657"/>
    <cellStyle name="표준 17 3 9" xfId="9338"/>
    <cellStyle name="표준 17 3 9 2" xfId="18337"/>
    <cellStyle name="표준 17 3 9 2 2" xfId="39213"/>
    <cellStyle name="표준 17 3 9 3" xfId="30475"/>
    <cellStyle name="표준 17 4" xfId="2934"/>
    <cellStyle name="표준 17 4 10" xfId="10395"/>
    <cellStyle name="표준 17 4 10 2" xfId="19166"/>
    <cellStyle name="표준 17 4 10 2 2" xfId="40042"/>
    <cellStyle name="표준 17 4 10 3" xfId="31306"/>
    <cellStyle name="표준 17 4 11" xfId="11261"/>
    <cellStyle name="표준 17 4 11 2" xfId="20027"/>
    <cellStyle name="표준 17 4 11 2 2" xfId="40903"/>
    <cellStyle name="표준 17 4 11 3" xfId="32167"/>
    <cellStyle name="표준 17 4 12" xfId="12409"/>
    <cellStyle name="표준 17 4 12 2" xfId="33287"/>
    <cellStyle name="표준 17 4 13" xfId="24537"/>
    <cellStyle name="표준 17 4 2" xfId="3152"/>
    <cellStyle name="표준 17 4 2 10" xfId="11471"/>
    <cellStyle name="표준 17 4 2 10 2" xfId="20237"/>
    <cellStyle name="표준 17 4 2 10 2 2" xfId="41113"/>
    <cellStyle name="표준 17 4 2 10 3" xfId="32377"/>
    <cellStyle name="표준 17 4 2 11" xfId="12620"/>
    <cellStyle name="표준 17 4 2 11 2" xfId="33497"/>
    <cellStyle name="표준 17 4 2 12" xfId="24747"/>
    <cellStyle name="표준 17 4 2 2" xfId="3594"/>
    <cellStyle name="표준 17 4 2 2 2" xfId="5867"/>
    <cellStyle name="표준 17 4 2 2 2 2" xfId="14876"/>
    <cellStyle name="표준 17 4 2 2 2 2 2" xfId="35752"/>
    <cellStyle name="표준 17 4 2 2 2 3" xfId="27014"/>
    <cellStyle name="표준 17 4 2 2 3" xfId="13057"/>
    <cellStyle name="표준 17 4 2 2 3 2" xfId="33934"/>
    <cellStyle name="표준 17 4 2 2 4" xfId="25184"/>
    <cellStyle name="표준 17 4 2 3" xfId="4755"/>
    <cellStyle name="표준 17 4 2 3 2" xfId="6587"/>
    <cellStyle name="표준 17 4 2 3 2 2" xfId="15596"/>
    <cellStyle name="표준 17 4 2 3 2 2 2" xfId="36472"/>
    <cellStyle name="표준 17 4 2 3 2 3" xfId="27734"/>
    <cellStyle name="표준 17 4 2 3 3" xfId="13778"/>
    <cellStyle name="표준 17 4 2 3 3 2" xfId="34654"/>
    <cellStyle name="표준 17 4 2 3 4" xfId="25916"/>
    <cellStyle name="표준 17 4 2 4" xfId="5430"/>
    <cellStyle name="표준 17 4 2 4 2" xfId="14439"/>
    <cellStyle name="표준 17 4 2 4 2 2" xfId="35315"/>
    <cellStyle name="표준 17 4 2 4 3" xfId="26577"/>
    <cellStyle name="표준 17 4 2 5" xfId="7233"/>
    <cellStyle name="표준 17 4 2 5 2" xfId="16240"/>
    <cellStyle name="표준 17 4 2 5 2 2" xfId="37116"/>
    <cellStyle name="표준 17 4 2 5 3" xfId="28378"/>
    <cellStyle name="표준 17 4 2 6" xfId="7877"/>
    <cellStyle name="표준 17 4 2 6 2" xfId="16883"/>
    <cellStyle name="표준 17 4 2 6 2 2" xfId="37759"/>
    <cellStyle name="표준 17 4 2 6 3" xfId="29021"/>
    <cellStyle name="표준 17 4 2 7" xfId="8725"/>
    <cellStyle name="표준 17 4 2 7 2" xfId="17730"/>
    <cellStyle name="표준 17 4 2 7 2 2" xfId="38606"/>
    <cellStyle name="표준 17 4 2 7 3" xfId="29868"/>
    <cellStyle name="표준 17 4 2 8" xfId="9550"/>
    <cellStyle name="표준 17 4 2 8 2" xfId="18548"/>
    <cellStyle name="표준 17 4 2 8 2 2" xfId="39424"/>
    <cellStyle name="표준 17 4 2 8 3" xfId="30686"/>
    <cellStyle name="표준 17 4 2 9" xfId="10605"/>
    <cellStyle name="표준 17 4 2 9 2" xfId="19376"/>
    <cellStyle name="표준 17 4 2 9 2 2" xfId="40252"/>
    <cellStyle name="표준 17 4 2 9 3" xfId="31516"/>
    <cellStyle name="표준 17 4 3" xfId="3384"/>
    <cellStyle name="표준 17 4 3 10" xfId="12847"/>
    <cellStyle name="표준 17 4 3 10 2" xfId="33724"/>
    <cellStyle name="표준 17 4 3 11" xfId="24974"/>
    <cellStyle name="표준 17 4 3 2" xfId="4977"/>
    <cellStyle name="표준 17 4 3 2 2" xfId="6804"/>
    <cellStyle name="표준 17 4 3 2 2 2" xfId="15813"/>
    <cellStyle name="표준 17 4 3 2 2 2 2" xfId="36689"/>
    <cellStyle name="표준 17 4 3 2 2 3" xfId="27951"/>
    <cellStyle name="표준 17 4 3 2 3" xfId="13995"/>
    <cellStyle name="표준 17 4 3 2 3 2" xfId="34871"/>
    <cellStyle name="표준 17 4 3 2 4" xfId="26133"/>
    <cellStyle name="표준 17 4 3 3" xfId="5657"/>
    <cellStyle name="표준 17 4 3 3 2" xfId="14666"/>
    <cellStyle name="표준 17 4 3 3 2 2" xfId="35542"/>
    <cellStyle name="표준 17 4 3 3 3" xfId="26804"/>
    <cellStyle name="표준 17 4 3 4" xfId="7450"/>
    <cellStyle name="표준 17 4 3 4 2" xfId="16457"/>
    <cellStyle name="표준 17 4 3 4 2 2" xfId="37333"/>
    <cellStyle name="표준 17 4 3 4 3" xfId="28595"/>
    <cellStyle name="표준 17 4 3 5" xfId="8094"/>
    <cellStyle name="표준 17 4 3 5 2" xfId="17100"/>
    <cellStyle name="표준 17 4 3 5 2 2" xfId="37976"/>
    <cellStyle name="표준 17 4 3 5 3" xfId="29238"/>
    <cellStyle name="표준 17 4 3 6" xfId="8942"/>
    <cellStyle name="표준 17 4 3 6 2" xfId="17947"/>
    <cellStyle name="표준 17 4 3 6 2 2" xfId="38823"/>
    <cellStyle name="표준 17 4 3 6 3" xfId="30085"/>
    <cellStyle name="표준 17 4 3 7" xfId="9767"/>
    <cellStyle name="표준 17 4 3 7 2" xfId="18765"/>
    <cellStyle name="표준 17 4 3 7 2 2" xfId="39641"/>
    <cellStyle name="표준 17 4 3 7 3" xfId="30903"/>
    <cellStyle name="표준 17 4 3 8" xfId="10822"/>
    <cellStyle name="표준 17 4 3 8 2" xfId="19593"/>
    <cellStyle name="표준 17 4 3 8 2 2" xfId="40469"/>
    <cellStyle name="표준 17 4 3 8 3" xfId="31733"/>
    <cellStyle name="표준 17 4 3 9" xfId="11688"/>
    <cellStyle name="표준 17 4 3 9 2" xfId="20454"/>
    <cellStyle name="표준 17 4 3 9 2 2" xfId="41330"/>
    <cellStyle name="표준 17 4 3 9 3" xfId="32594"/>
    <cellStyle name="표준 17 4 4" xfId="4543"/>
    <cellStyle name="표준 17 4 4 2" xfId="6377"/>
    <cellStyle name="표준 17 4 4 2 2" xfId="15386"/>
    <cellStyle name="표준 17 4 4 2 2 2" xfId="36262"/>
    <cellStyle name="표준 17 4 4 2 3" xfId="27524"/>
    <cellStyle name="표준 17 4 4 3" xfId="11040"/>
    <cellStyle name="표준 17 4 4 3 2" xfId="19810"/>
    <cellStyle name="표준 17 4 4 3 2 2" xfId="40686"/>
    <cellStyle name="표준 17 4 4 3 3" xfId="31950"/>
    <cellStyle name="표준 17 4 4 4" xfId="11905"/>
    <cellStyle name="표준 17 4 4 4 2" xfId="20671"/>
    <cellStyle name="표준 17 4 4 4 2 2" xfId="41547"/>
    <cellStyle name="표준 17 4 4 4 3" xfId="32811"/>
    <cellStyle name="표준 17 4 4 5" xfId="13568"/>
    <cellStyle name="표준 17 4 4 5 2" xfId="34444"/>
    <cellStyle name="표준 17 4 4 6" xfId="25706"/>
    <cellStyle name="표준 17 4 5" xfId="5220"/>
    <cellStyle name="표준 17 4 5 2" xfId="14229"/>
    <cellStyle name="표준 17 4 5 2 2" xfId="35105"/>
    <cellStyle name="표준 17 4 5 3" xfId="26367"/>
    <cellStyle name="표준 17 4 6" xfId="7022"/>
    <cellStyle name="표준 17 4 6 2" xfId="16030"/>
    <cellStyle name="표준 17 4 6 2 2" xfId="36906"/>
    <cellStyle name="표준 17 4 6 3" xfId="28168"/>
    <cellStyle name="표준 17 4 7" xfId="7667"/>
    <cellStyle name="표준 17 4 7 2" xfId="16673"/>
    <cellStyle name="표준 17 4 7 2 2" xfId="37549"/>
    <cellStyle name="표준 17 4 7 3" xfId="28811"/>
    <cellStyle name="표준 17 4 8" xfId="8515"/>
    <cellStyle name="표준 17 4 8 2" xfId="17520"/>
    <cellStyle name="표준 17 4 8 2 2" xfId="38396"/>
    <cellStyle name="표준 17 4 8 3" xfId="29658"/>
    <cellStyle name="표준 17 4 9" xfId="9339"/>
    <cellStyle name="표준 17 4 9 2" xfId="18338"/>
    <cellStyle name="표준 17 4 9 2 2" xfId="39214"/>
    <cellStyle name="표준 17 4 9 3" xfId="30476"/>
    <cellStyle name="표준 17 5" xfId="2935"/>
    <cellStyle name="표준 17 5 10" xfId="10396"/>
    <cellStyle name="표준 17 5 10 2" xfId="19167"/>
    <cellStyle name="표준 17 5 10 2 2" xfId="40043"/>
    <cellStyle name="표준 17 5 10 3" xfId="31307"/>
    <cellStyle name="표준 17 5 11" xfId="11262"/>
    <cellStyle name="표준 17 5 11 2" xfId="20028"/>
    <cellStyle name="표준 17 5 11 2 2" xfId="40904"/>
    <cellStyle name="표준 17 5 11 3" xfId="32168"/>
    <cellStyle name="표준 17 5 12" xfId="12410"/>
    <cellStyle name="표준 17 5 12 2" xfId="33288"/>
    <cellStyle name="표준 17 5 13" xfId="24538"/>
    <cellStyle name="표준 17 5 2" xfId="3153"/>
    <cellStyle name="표준 17 5 2 10" xfId="11472"/>
    <cellStyle name="표준 17 5 2 10 2" xfId="20238"/>
    <cellStyle name="표준 17 5 2 10 2 2" xfId="41114"/>
    <cellStyle name="표준 17 5 2 10 3" xfId="32378"/>
    <cellStyle name="표준 17 5 2 11" xfId="12621"/>
    <cellStyle name="표준 17 5 2 11 2" xfId="33498"/>
    <cellStyle name="표준 17 5 2 12" xfId="24748"/>
    <cellStyle name="표준 17 5 2 2" xfId="3595"/>
    <cellStyle name="표준 17 5 2 2 2" xfId="5868"/>
    <cellStyle name="표준 17 5 2 2 2 2" xfId="14877"/>
    <cellStyle name="표준 17 5 2 2 2 2 2" xfId="35753"/>
    <cellStyle name="표준 17 5 2 2 2 3" xfId="27015"/>
    <cellStyle name="표준 17 5 2 2 3" xfId="13058"/>
    <cellStyle name="표준 17 5 2 2 3 2" xfId="33935"/>
    <cellStyle name="표준 17 5 2 2 4" xfId="25185"/>
    <cellStyle name="표준 17 5 2 3" xfId="4756"/>
    <cellStyle name="표준 17 5 2 3 2" xfId="6588"/>
    <cellStyle name="표준 17 5 2 3 2 2" xfId="15597"/>
    <cellStyle name="표준 17 5 2 3 2 2 2" xfId="36473"/>
    <cellStyle name="표준 17 5 2 3 2 3" xfId="27735"/>
    <cellStyle name="표준 17 5 2 3 3" xfId="13779"/>
    <cellStyle name="표준 17 5 2 3 3 2" xfId="34655"/>
    <cellStyle name="표준 17 5 2 3 4" xfId="25917"/>
    <cellStyle name="표준 17 5 2 4" xfId="5431"/>
    <cellStyle name="표준 17 5 2 4 2" xfId="14440"/>
    <cellStyle name="표준 17 5 2 4 2 2" xfId="35316"/>
    <cellStyle name="표준 17 5 2 4 3" xfId="26578"/>
    <cellStyle name="표준 17 5 2 5" xfId="7234"/>
    <cellStyle name="표준 17 5 2 5 2" xfId="16241"/>
    <cellStyle name="표준 17 5 2 5 2 2" xfId="37117"/>
    <cellStyle name="표준 17 5 2 5 3" xfId="28379"/>
    <cellStyle name="표준 17 5 2 6" xfId="7878"/>
    <cellStyle name="표준 17 5 2 6 2" xfId="16884"/>
    <cellStyle name="표준 17 5 2 6 2 2" xfId="37760"/>
    <cellStyle name="표준 17 5 2 6 3" xfId="29022"/>
    <cellStyle name="표준 17 5 2 7" xfId="8726"/>
    <cellStyle name="표준 17 5 2 7 2" xfId="17731"/>
    <cellStyle name="표준 17 5 2 7 2 2" xfId="38607"/>
    <cellStyle name="표준 17 5 2 7 3" xfId="29869"/>
    <cellStyle name="표준 17 5 2 8" xfId="9551"/>
    <cellStyle name="표준 17 5 2 8 2" xfId="18549"/>
    <cellStyle name="표준 17 5 2 8 2 2" xfId="39425"/>
    <cellStyle name="표준 17 5 2 8 3" xfId="30687"/>
    <cellStyle name="표준 17 5 2 9" xfId="10606"/>
    <cellStyle name="표준 17 5 2 9 2" xfId="19377"/>
    <cellStyle name="표준 17 5 2 9 2 2" xfId="40253"/>
    <cellStyle name="표준 17 5 2 9 3" xfId="31517"/>
    <cellStyle name="표준 17 5 3" xfId="3385"/>
    <cellStyle name="표준 17 5 3 10" xfId="12848"/>
    <cellStyle name="표준 17 5 3 10 2" xfId="33725"/>
    <cellStyle name="표준 17 5 3 11" xfId="24975"/>
    <cellStyle name="표준 17 5 3 2" xfId="4978"/>
    <cellStyle name="표준 17 5 3 2 2" xfId="6805"/>
    <cellStyle name="표준 17 5 3 2 2 2" xfId="15814"/>
    <cellStyle name="표준 17 5 3 2 2 2 2" xfId="36690"/>
    <cellStyle name="표준 17 5 3 2 2 3" xfId="27952"/>
    <cellStyle name="표준 17 5 3 2 3" xfId="13996"/>
    <cellStyle name="표준 17 5 3 2 3 2" xfId="34872"/>
    <cellStyle name="표준 17 5 3 2 4" xfId="26134"/>
    <cellStyle name="표준 17 5 3 3" xfId="5658"/>
    <cellStyle name="표준 17 5 3 3 2" xfId="14667"/>
    <cellStyle name="표준 17 5 3 3 2 2" xfId="35543"/>
    <cellStyle name="표준 17 5 3 3 3" xfId="26805"/>
    <cellStyle name="표준 17 5 3 4" xfId="7451"/>
    <cellStyle name="표준 17 5 3 4 2" xfId="16458"/>
    <cellStyle name="표준 17 5 3 4 2 2" xfId="37334"/>
    <cellStyle name="표준 17 5 3 4 3" xfId="28596"/>
    <cellStyle name="표준 17 5 3 5" xfId="8095"/>
    <cellStyle name="표준 17 5 3 5 2" xfId="17101"/>
    <cellStyle name="표준 17 5 3 5 2 2" xfId="37977"/>
    <cellStyle name="표준 17 5 3 5 3" xfId="29239"/>
    <cellStyle name="표준 17 5 3 6" xfId="8943"/>
    <cellStyle name="표준 17 5 3 6 2" xfId="17948"/>
    <cellStyle name="표준 17 5 3 6 2 2" xfId="38824"/>
    <cellStyle name="표준 17 5 3 6 3" xfId="30086"/>
    <cellStyle name="표준 17 5 3 7" xfId="9768"/>
    <cellStyle name="표준 17 5 3 7 2" xfId="18766"/>
    <cellStyle name="표준 17 5 3 7 2 2" xfId="39642"/>
    <cellStyle name="표준 17 5 3 7 3" xfId="30904"/>
    <cellStyle name="표준 17 5 3 8" xfId="10823"/>
    <cellStyle name="표준 17 5 3 8 2" xfId="19594"/>
    <cellStyle name="표준 17 5 3 8 2 2" xfId="40470"/>
    <cellStyle name="표준 17 5 3 8 3" xfId="31734"/>
    <cellStyle name="표준 17 5 3 9" xfId="11689"/>
    <cellStyle name="표준 17 5 3 9 2" xfId="20455"/>
    <cellStyle name="표준 17 5 3 9 2 2" xfId="41331"/>
    <cellStyle name="표준 17 5 3 9 3" xfId="32595"/>
    <cellStyle name="표준 17 5 4" xfId="4544"/>
    <cellStyle name="표준 17 5 4 2" xfId="6378"/>
    <cellStyle name="표준 17 5 4 2 2" xfId="15387"/>
    <cellStyle name="표준 17 5 4 2 2 2" xfId="36263"/>
    <cellStyle name="표준 17 5 4 2 3" xfId="27525"/>
    <cellStyle name="표준 17 5 4 3" xfId="11041"/>
    <cellStyle name="표준 17 5 4 3 2" xfId="19811"/>
    <cellStyle name="표준 17 5 4 3 2 2" xfId="40687"/>
    <cellStyle name="표준 17 5 4 3 3" xfId="31951"/>
    <cellStyle name="표준 17 5 4 4" xfId="11906"/>
    <cellStyle name="표준 17 5 4 4 2" xfId="20672"/>
    <cellStyle name="표준 17 5 4 4 2 2" xfId="41548"/>
    <cellStyle name="표준 17 5 4 4 3" xfId="32812"/>
    <cellStyle name="표준 17 5 4 5" xfId="13569"/>
    <cellStyle name="표준 17 5 4 5 2" xfId="34445"/>
    <cellStyle name="표준 17 5 4 6" xfId="25707"/>
    <cellStyle name="표준 17 5 5" xfId="5221"/>
    <cellStyle name="표준 17 5 5 2" xfId="14230"/>
    <cellStyle name="표준 17 5 5 2 2" xfId="35106"/>
    <cellStyle name="표준 17 5 5 3" xfId="26368"/>
    <cellStyle name="표준 17 5 6" xfId="7023"/>
    <cellStyle name="표준 17 5 6 2" xfId="16031"/>
    <cellStyle name="표준 17 5 6 2 2" xfId="36907"/>
    <cellStyle name="표준 17 5 6 3" xfId="28169"/>
    <cellStyle name="표준 17 5 7" xfId="7668"/>
    <cellStyle name="표준 17 5 7 2" xfId="16674"/>
    <cellStyle name="표준 17 5 7 2 2" xfId="37550"/>
    <cellStyle name="표준 17 5 7 3" xfId="28812"/>
    <cellStyle name="표준 17 5 8" xfId="8516"/>
    <cellStyle name="표준 17 5 8 2" xfId="17521"/>
    <cellStyle name="표준 17 5 8 2 2" xfId="38397"/>
    <cellStyle name="표준 17 5 8 3" xfId="29659"/>
    <cellStyle name="표준 17 5 9" xfId="9340"/>
    <cellStyle name="표준 17 5 9 2" xfId="18339"/>
    <cellStyle name="표준 17 5 9 2 2" xfId="39215"/>
    <cellStyle name="표준 17 5 9 3" xfId="30477"/>
    <cellStyle name="표준 17 6" xfId="2936"/>
    <cellStyle name="표준 17 6 10" xfId="10397"/>
    <cellStyle name="표준 17 6 10 2" xfId="19168"/>
    <cellStyle name="표준 17 6 10 2 2" xfId="40044"/>
    <cellStyle name="표준 17 6 10 3" xfId="31308"/>
    <cellStyle name="표준 17 6 11" xfId="11263"/>
    <cellStyle name="표준 17 6 11 2" xfId="20029"/>
    <cellStyle name="표준 17 6 11 2 2" xfId="40905"/>
    <cellStyle name="표준 17 6 11 3" xfId="32169"/>
    <cellStyle name="표준 17 6 12" xfId="12411"/>
    <cellStyle name="표준 17 6 12 2" xfId="33289"/>
    <cellStyle name="표준 17 6 13" xfId="24539"/>
    <cellStyle name="표준 17 6 2" xfId="3154"/>
    <cellStyle name="표준 17 6 2 10" xfId="11473"/>
    <cellStyle name="표준 17 6 2 10 2" xfId="20239"/>
    <cellStyle name="표준 17 6 2 10 2 2" xfId="41115"/>
    <cellStyle name="표준 17 6 2 10 3" xfId="32379"/>
    <cellStyle name="표준 17 6 2 11" xfId="12622"/>
    <cellStyle name="표준 17 6 2 11 2" xfId="33499"/>
    <cellStyle name="표준 17 6 2 12" xfId="24749"/>
    <cellStyle name="표준 17 6 2 2" xfId="3596"/>
    <cellStyle name="표준 17 6 2 2 2" xfId="5869"/>
    <cellStyle name="표준 17 6 2 2 2 2" xfId="14878"/>
    <cellStyle name="표준 17 6 2 2 2 2 2" xfId="35754"/>
    <cellStyle name="표준 17 6 2 2 2 3" xfId="27016"/>
    <cellStyle name="표준 17 6 2 2 3" xfId="13059"/>
    <cellStyle name="표준 17 6 2 2 3 2" xfId="33936"/>
    <cellStyle name="표준 17 6 2 2 4" xfId="25186"/>
    <cellStyle name="표준 17 6 2 3" xfId="4757"/>
    <cellStyle name="표준 17 6 2 3 2" xfId="6589"/>
    <cellStyle name="표준 17 6 2 3 2 2" xfId="15598"/>
    <cellStyle name="표준 17 6 2 3 2 2 2" xfId="36474"/>
    <cellStyle name="표준 17 6 2 3 2 3" xfId="27736"/>
    <cellStyle name="표준 17 6 2 3 3" xfId="13780"/>
    <cellStyle name="표준 17 6 2 3 3 2" xfId="34656"/>
    <cellStyle name="표준 17 6 2 3 4" xfId="25918"/>
    <cellStyle name="표준 17 6 2 4" xfId="5432"/>
    <cellStyle name="표준 17 6 2 4 2" xfId="14441"/>
    <cellStyle name="표준 17 6 2 4 2 2" xfId="35317"/>
    <cellStyle name="표준 17 6 2 4 3" xfId="26579"/>
    <cellStyle name="표준 17 6 2 5" xfId="7235"/>
    <cellStyle name="표준 17 6 2 5 2" xfId="16242"/>
    <cellStyle name="표준 17 6 2 5 2 2" xfId="37118"/>
    <cellStyle name="표준 17 6 2 5 3" xfId="28380"/>
    <cellStyle name="표준 17 6 2 6" xfId="7879"/>
    <cellStyle name="표준 17 6 2 6 2" xfId="16885"/>
    <cellStyle name="표준 17 6 2 6 2 2" xfId="37761"/>
    <cellStyle name="표준 17 6 2 6 3" xfId="29023"/>
    <cellStyle name="표준 17 6 2 7" xfId="8727"/>
    <cellStyle name="표준 17 6 2 7 2" xfId="17732"/>
    <cellStyle name="표준 17 6 2 7 2 2" xfId="38608"/>
    <cellStyle name="표준 17 6 2 7 3" xfId="29870"/>
    <cellStyle name="표준 17 6 2 8" xfId="9552"/>
    <cellStyle name="표준 17 6 2 8 2" xfId="18550"/>
    <cellStyle name="표준 17 6 2 8 2 2" xfId="39426"/>
    <cellStyle name="표준 17 6 2 8 3" xfId="30688"/>
    <cellStyle name="표준 17 6 2 9" xfId="10607"/>
    <cellStyle name="표준 17 6 2 9 2" xfId="19378"/>
    <cellStyle name="표준 17 6 2 9 2 2" xfId="40254"/>
    <cellStyle name="표준 17 6 2 9 3" xfId="31518"/>
    <cellStyle name="표준 17 6 3" xfId="3386"/>
    <cellStyle name="표준 17 6 3 10" xfId="12849"/>
    <cellStyle name="표준 17 6 3 10 2" xfId="33726"/>
    <cellStyle name="표준 17 6 3 11" xfId="24976"/>
    <cellStyle name="표준 17 6 3 2" xfId="4979"/>
    <cellStyle name="표준 17 6 3 2 2" xfId="6806"/>
    <cellStyle name="표준 17 6 3 2 2 2" xfId="15815"/>
    <cellStyle name="표준 17 6 3 2 2 2 2" xfId="36691"/>
    <cellStyle name="표준 17 6 3 2 2 3" xfId="27953"/>
    <cellStyle name="표준 17 6 3 2 3" xfId="13997"/>
    <cellStyle name="표준 17 6 3 2 3 2" xfId="34873"/>
    <cellStyle name="표준 17 6 3 2 4" xfId="26135"/>
    <cellStyle name="표준 17 6 3 3" xfId="5659"/>
    <cellStyle name="표준 17 6 3 3 2" xfId="14668"/>
    <cellStyle name="표준 17 6 3 3 2 2" xfId="35544"/>
    <cellStyle name="표준 17 6 3 3 3" xfId="26806"/>
    <cellStyle name="표준 17 6 3 4" xfId="7452"/>
    <cellStyle name="표준 17 6 3 4 2" xfId="16459"/>
    <cellStyle name="표준 17 6 3 4 2 2" xfId="37335"/>
    <cellStyle name="표준 17 6 3 4 3" xfId="28597"/>
    <cellStyle name="표준 17 6 3 5" xfId="8096"/>
    <cellStyle name="표준 17 6 3 5 2" xfId="17102"/>
    <cellStyle name="표준 17 6 3 5 2 2" xfId="37978"/>
    <cellStyle name="표준 17 6 3 5 3" xfId="29240"/>
    <cellStyle name="표준 17 6 3 6" xfId="8944"/>
    <cellStyle name="표준 17 6 3 6 2" xfId="17949"/>
    <cellStyle name="표준 17 6 3 6 2 2" xfId="38825"/>
    <cellStyle name="표준 17 6 3 6 3" xfId="30087"/>
    <cellStyle name="표준 17 6 3 7" xfId="9769"/>
    <cellStyle name="표준 17 6 3 7 2" xfId="18767"/>
    <cellStyle name="표준 17 6 3 7 2 2" xfId="39643"/>
    <cellStyle name="표준 17 6 3 7 3" xfId="30905"/>
    <cellStyle name="표준 17 6 3 8" xfId="10824"/>
    <cellStyle name="표준 17 6 3 8 2" xfId="19595"/>
    <cellStyle name="표준 17 6 3 8 2 2" xfId="40471"/>
    <cellStyle name="표준 17 6 3 8 3" xfId="31735"/>
    <cellStyle name="표준 17 6 3 9" xfId="11690"/>
    <cellStyle name="표준 17 6 3 9 2" xfId="20456"/>
    <cellStyle name="표준 17 6 3 9 2 2" xfId="41332"/>
    <cellStyle name="표준 17 6 3 9 3" xfId="32596"/>
    <cellStyle name="표준 17 6 4" xfId="4545"/>
    <cellStyle name="표준 17 6 4 2" xfId="6379"/>
    <cellStyle name="표준 17 6 4 2 2" xfId="15388"/>
    <cellStyle name="표준 17 6 4 2 2 2" xfId="36264"/>
    <cellStyle name="표준 17 6 4 2 3" xfId="27526"/>
    <cellStyle name="표준 17 6 4 3" xfId="11042"/>
    <cellStyle name="표준 17 6 4 3 2" xfId="19812"/>
    <cellStyle name="표준 17 6 4 3 2 2" xfId="40688"/>
    <cellStyle name="표준 17 6 4 3 3" xfId="31952"/>
    <cellStyle name="표준 17 6 4 4" xfId="11907"/>
    <cellStyle name="표준 17 6 4 4 2" xfId="20673"/>
    <cellStyle name="표준 17 6 4 4 2 2" xfId="41549"/>
    <cellStyle name="표준 17 6 4 4 3" xfId="32813"/>
    <cellStyle name="표준 17 6 4 5" xfId="13570"/>
    <cellStyle name="표준 17 6 4 5 2" xfId="34446"/>
    <cellStyle name="표준 17 6 4 6" xfId="25708"/>
    <cellStyle name="표준 17 6 5" xfId="5222"/>
    <cellStyle name="표준 17 6 5 2" xfId="14231"/>
    <cellStyle name="표준 17 6 5 2 2" xfId="35107"/>
    <cellStyle name="표준 17 6 5 3" xfId="26369"/>
    <cellStyle name="표준 17 6 6" xfId="7024"/>
    <cellStyle name="표준 17 6 6 2" xfId="16032"/>
    <cellStyle name="표준 17 6 6 2 2" xfId="36908"/>
    <cellStyle name="표준 17 6 6 3" xfId="28170"/>
    <cellStyle name="표준 17 6 7" xfId="7669"/>
    <cellStyle name="표준 17 6 7 2" xfId="16675"/>
    <cellStyle name="표준 17 6 7 2 2" xfId="37551"/>
    <cellStyle name="표준 17 6 7 3" xfId="28813"/>
    <cellStyle name="표준 17 6 8" xfId="8517"/>
    <cellStyle name="표준 17 6 8 2" xfId="17522"/>
    <cellStyle name="표준 17 6 8 2 2" xfId="38398"/>
    <cellStyle name="표준 17 6 8 3" xfId="29660"/>
    <cellStyle name="표준 17 6 9" xfId="9341"/>
    <cellStyle name="표준 17 6 9 2" xfId="18340"/>
    <cellStyle name="표준 17 6 9 2 2" xfId="39216"/>
    <cellStyle name="표준 17 6 9 3" xfId="30478"/>
    <cellStyle name="표준 17 7" xfId="2937"/>
    <cellStyle name="표준 17 7 10" xfId="10398"/>
    <cellStyle name="표준 17 7 10 2" xfId="19169"/>
    <cellStyle name="표준 17 7 10 2 2" xfId="40045"/>
    <cellStyle name="표준 17 7 10 3" xfId="31309"/>
    <cellStyle name="표준 17 7 11" xfId="11264"/>
    <cellStyle name="표준 17 7 11 2" xfId="20030"/>
    <cellStyle name="표준 17 7 11 2 2" xfId="40906"/>
    <cellStyle name="표준 17 7 11 3" xfId="32170"/>
    <cellStyle name="표준 17 7 12" xfId="12412"/>
    <cellStyle name="표준 17 7 12 2" xfId="33290"/>
    <cellStyle name="표준 17 7 13" xfId="24540"/>
    <cellStyle name="표준 17 7 2" xfId="3155"/>
    <cellStyle name="표준 17 7 2 10" xfId="11474"/>
    <cellStyle name="표준 17 7 2 10 2" xfId="20240"/>
    <cellStyle name="표준 17 7 2 10 2 2" xfId="41116"/>
    <cellStyle name="표준 17 7 2 10 3" xfId="32380"/>
    <cellStyle name="표준 17 7 2 11" xfId="12623"/>
    <cellStyle name="표준 17 7 2 11 2" xfId="33500"/>
    <cellStyle name="표준 17 7 2 12" xfId="24750"/>
    <cellStyle name="표준 17 7 2 2" xfId="3597"/>
    <cellStyle name="표준 17 7 2 2 2" xfId="5870"/>
    <cellStyle name="표준 17 7 2 2 2 2" xfId="14879"/>
    <cellStyle name="표준 17 7 2 2 2 2 2" xfId="35755"/>
    <cellStyle name="표준 17 7 2 2 2 3" xfId="27017"/>
    <cellStyle name="표준 17 7 2 2 3" xfId="13060"/>
    <cellStyle name="표준 17 7 2 2 3 2" xfId="33937"/>
    <cellStyle name="표준 17 7 2 2 4" xfId="25187"/>
    <cellStyle name="표준 17 7 2 3" xfId="4758"/>
    <cellStyle name="표준 17 7 2 3 2" xfId="6590"/>
    <cellStyle name="표준 17 7 2 3 2 2" xfId="15599"/>
    <cellStyle name="표준 17 7 2 3 2 2 2" xfId="36475"/>
    <cellStyle name="표준 17 7 2 3 2 3" xfId="27737"/>
    <cellStyle name="표준 17 7 2 3 3" xfId="13781"/>
    <cellStyle name="표준 17 7 2 3 3 2" xfId="34657"/>
    <cellStyle name="표준 17 7 2 3 4" xfId="25919"/>
    <cellStyle name="표준 17 7 2 4" xfId="5433"/>
    <cellStyle name="표준 17 7 2 4 2" xfId="14442"/>
    <cellStyle name="표준 17 7 2 4 2 2" xfId="35318"/>
    <cellStyle name="표준 17 7 2 4 3" xfId="26580"/>
    <cellStyle name="표준 17 7 2 5" xfId="7236"/>
    <cellStyle name="표준 17 7 2 5 2" xfId="16243"/>
    <cellStyle name="표준 17 7 2 5 2 2" xfId="37119"/>
    <cellStyle name="표준 17 7 2 5 3" xfId="28381"/>
    <cellStyle name="표준 17 7 2 6" xfId="7880"/>
    <cellStyle name="표준 17 7 2 6 2" xfId="16886"/>
    <cellStyle name="표준 17 7 2 6 2 2" xfId="37762"/>
    <cellStyle name="표준 17 7 2 6 3" xfId="29024"/>
    <cellStyle name="표준 17 7 2 7" xfId="8728"/>
    <cellStyle name="표준 17 7 2 7 2" xfId="17733"/>
    <cellStyle name="표준 17 7 2 7 2 2" xfId="38609"/>
    <cellStyle name="표준 17 7 2 7 3" xfId="29871"/>
    <cellStyle name="표준 17 7 2 8" xfId="9553"/>
    <cellStyle name="표준 17 7 2 8 2" xfId="18551"/>
    <cellStyle name="표준 17 7 2 8 2 2" xfId="39427"/>
    <cellStyle name="표준 17 7 2 8 3" xfId="30689"/>
    <cellStyle name="표준 17 7 2 9" xfId="10608"/>
    <cellStyle name="표준 17 7 2 9 2" xfId="19379"/>
    <cellStyle name="표준 17 7 2 9 2 2" xfId="40255"/>
    <cellStyle name="표준 17 7 2 9 3" xfId="31519"/>
    <cellStyle name="표준 17 7 3" xfId="3387"/>
    <cellStyle name="표준 17 7 3 10" xfId="12850"/>
    <cellStyle name="표준 17 7 3 10 2" xfId="33727"/>
    <cellStyle name="표준 17 7 3 11" xfId="24977"/>
    <cellStyle name="표준 17 7 3 2" xfId="4980"/>
    <cellStyle name="표준 17 7 3 2 2" xfId="6807"/>
    <cellStyle name="표준 17 7 3 2 2 2" xfId="15816"/>
    <cellStyle name="표준 17 7 3 2 2 2 2" xfId="36692"/>
    <cellStyle name="표준 17 7 3 2 2 3" xfId="27954"/>
    <cellStyle name="표준 17 7 3 2 3" xfId="13998"/>
    <cellStyle name="표준 17 7 3 2 3 2" xfId="34874"/>
    <cellStyle name="표준 17 7 3 2 4" xfId="26136"/>
    <cellStyle name="표준 17 7 3 3" xfId="5660"/>
    <cellStyle name="표준 17 7 3 3 2" xfId="14669"/>
    <cellStyle name="표준 17 7 3 3 2 2" xfId="35545"/>
    <cellStyle name="표준 17 7 3 3 3" xfId="26807"/>
    <cellStyle name="표준 17 7 3 4" xfId="7453"/>
    <cellStyle name="표준 17 7 3 4 2" xfId="16460"/>
    <cellStyle name="표준 17 7 3 4 2 2" xfId="37336"/>
    <cellStyle name="표준 17 7 3 4 3" xfId="28598"/>
    <cellStyle name="표준 17 7 3 5" xfId="8097"/>
    <cellStyle name="표준 17 7 3 5 2" xfId="17103"/>
    <cellStyle name="표준 17 7 3 5 2 2" xfId="37979"/>
    <cellStyle name="표준 17 7 3 5 3" xfId="29241"/>
    <cellStyle name="표준 17 7 3 6" xfId="8945"/>
    <cellStyle name="표준 17 7 3 6 2" xfId="17950"/>
    <cellStyle name="표준 17 7 3 6 2 2" xfId="38826"/>
    <cellStyle name="표준 17 7 3 6 3" xfId="30088"/>
    <cellStyle name="표준 17 7 3 7" xfId="9770"/>
    <cellStyle name="표준 17 7 3 7 2" xfId="18768"/>
    <cellStyle name="표준 17 7 3 7 2 2" xfId="39644"/>
    <cellStyle name="표준 17 7 3 7 3" xfId="30906"/>
    <cellStyle name="표준 17 7 3 8" xfId="10825"/>
    <cellStyle name="표준 17 7 3 8 2" xfId="19596"/>
    <cellStyle name="표준 17 7 3 8 2 2" xfId="40472"/>
    <cellStyle name="표준 17 7 3 8 3" xfId="31736"/>
    <cellStyle name="표준 17 7 3 9" xfId="11691"/>
    <cellStyle name="표준 17 7 3 9 2" xfId="20457"/>
    <cellStyle name="표준 17 7 3 9 2 2" xfId="41333"/>
    <cellStyle name="표준 17 7 3 9 3" xfId="32597"/>
    <cellStyle name="표준 17 7 4" xfId="4546"/>
    <cellStyle name="표준 17 7 4 2" xfId="6380"/>
    <cellStyle name="표준 17 7 4 2 2" xfId="15389"/>
    <cellStyle name="표준 17 7 4 2 2 2" xfId="36265"/>
    <cellStyle name="표준 17 7 4 2 3" xfId="27527"/>
    <cellStyle name="표준 17 7 4 3" xfId="11043"/>
    <cellStyle name="표준 17 7 4 3 2" xfId="19813"/>
    <cellStyle name="표준 17 7 4 3 2 2" xfId="40689"/>
    <cellStyle name="표준 17 7 4 3 3" xfId="31953"/>
    <cellStyle name="표준 17 7 4 4" xfId="11908"/>
    <cellStyle name="표준 17 7 4 4 2" xfId="20674"/>
    <cellStyle name="표준 17 7 4 4 2 2" xfId="41550"/>
    <cellStyle name="표준 17 7 4 4 3" xfId="32814"/>
    <cellStyle name="표준 17 7 4 5" xfId="13571"/>
    <cellStyle name="표준 17 7 4 5 2" xfId="34447"/>
    <cellStyle name="표준 17 7 4 6" xfId="25709"/>
    <cellStyle name="표준 17 7 5" xfId="5223"/>
    <cellStyle name="표준 17 7 5 2" xfId="14232"/>
    <cellStyle name="표준 17 7 5 2 2" xfId="35108"/>
    <cellStyle name="표준 17 7 5 3" xfId="26370"/>
    <cellStyle name="표준 17 7 6" xfId="7025"/>
    <cellStyle name="표준 17 7 6 2" xfId="16033"/>
    <cellStyle name="표준 17 7 6 2 2" xfId="36909"/>
    <cellStyle name="표준 17 7 6 3" xfId="28171"/>
    <cellStyle name="표준 17 7 7" xfId="7670"/>
    <cellStyle name="표준 17 7 7 2" xfId="16676"/>
    <cellStyle name="표준 17 7 7 2 2" xfId="37552"/>
    <cellStyle name="표준 17 7 7 3" xfId="28814"/>
    <cellStyle name="표준 17 7 8" xfId="8518"/>
    <cellStyle name="표준 17 7 8 2" xfId="17523"/>
    <cellStyle name="표준 17 7 8 2 2" xfId="38399"/>
    <cellStyle name="표준 17 7 8 3" xfId="29661"/>
    <cellStyle name="표준 17 7 9" xfId="9342"/>
    <cellStyle name="표준 17 7 9 2" xfId="18341"/>
    <cellStyle name="표준 17 7 9 2 2" xfId="39217"/>
    <cellStyle name="표준 17 7 9 3" xfId="30479"/>
    <cellStyle name="표준 17 8" xfId="3149"/>
    <cellStyle name="표준 17 8 10" xfId="11468"/>
    <cellStyle name="표준 17 8 10 2" xfId="20234"/>
    <cellStyle name="표준 17 8 10 2 2" xfId="41110"/>
    <cellStyle name="표준 17 8 10 3" xfId="32374"/>
    <cellStyle name="표준 17 8 11" xfId="12617"/>
    <cellStyle name="표준 17 8 11 2" xfId="33494"/>
    <cellStyle name="표준 17 8 12" xfId="24744"/>
    <cellStyle name="표준 17 8 2" xfId="3591"/>
    <cellStyle name="표준 17 8 2 2" xfId="5864"/>
    <cellStyle name="표준 17 8 2 2 2" xfId="14873"/>
    <cellStyle name="표준 17 8 2 2 2 2" xfId="35749"/>
    <cellStyle name="표준 17 8 2 2 3" xfId="27011"/>
    <cellStyle name="표준 17 8 2 3" xfId="13054"/>
    <cellStyle name="표준 17 8 2 3 2" xfId="33931"/>
    <cellStyle name="표준 17 8 2 4" xfId="25181"/>
    <cellStyle name="표준 17 8 3" xfId="4752"/>
    <cellStyle name="표준 17 8 3 2" xfId="6584"/>
    <cellStyle name="표준 17 8 3 2 2" xfId="15593"/>
    <cellStyle name="표준 17 8 3 2 2 2" xfId="36469"/>
    <cellStyle name="표준 17 8 3 2 3" xfId="27731"/>
    <cellStyle name="표준 17 8 3 3" xfId="13775"/>
    <cellStyle name="표준 17 8 3 3 2" xfId="34651"/>
    <cellStyle name="표준 17 8 3 4" xfId="25913"/>
    <cellStyle name="표준 17 8 4" xfId="5427"/>
    <cellStyle name="표준 17 8 4 2" xfId="14436"/>
    <cellStyle name="표준 17 8 4 2 2" xfId="35312"/>
    <cellStyle name="표준 17 8 4 3" xfId="26574"/>
    <cellStyle name="표준 17 8 5" xfId="7230"/>
    <cellStyle name="표준 17 8 5 2" xfId="16237"/>
    <cellStyle name="표준 17 8 5 2 2" xfId="37113"/>
    <cellStyle name="표준 17 8 5 3" xfId="28375"/>
    <cellStyle name="표준 17 8 6" xfId="7874"/>
    <cellStyle name="표준 17 8 6 2" xfId="16880"/>
    <cellStyle name="표준 17 8 6 2 2" xfId="37756"/>
    <cellStyle name="표준 17 8 6 3" xfId="29018"/>
    <cellStyle name="표준 17 8 7" xfId="8722"/>
    <cellStyle name="표준 17 8 7 2" xfId="17727"/>
    <cellStyle name="표준 17 8 7 2 2" xfId="38603"/>
    <cellStyle name="표준 17 8 7 3" xfId="29865"/>
    <cellStyle name="표준 17 8 8" xfId="9547"/>
    <cellStyle name="표준 17 8 8 2" xfId="18545"/>
    <cellStyle name="표준 17 8 8 2 2" xfId="39421"/>
    <cellStyle name="표준 17 8 8 3" xfId="30683"/>
    <cellStyle name="표준 17 8 9" xfId="10602"/>
    <cellStyle name="표준 17 8 9 2" xfId="19373"/>
    <cellStyle name="표준 17 8 9 2 2" xfId="40249"/>
    <cellStyle name="표준 17 8 9 3" xfId="31513"/>
    <cellStyle name="표준 17 9" xfId="3381"/>
    <cellStyle name="표준 17 9 10" xfId="12844"/>
    <cellStyle name="표준 17 9 10 2" xfId="33721"/>
    <cellStyle name="표준 17 9 11" xfId="24971"/>
    <cellStyle name="표준 17 9 2" xfId="4974"/>
    <cellStyle name="표준 17 9 2 2" xfId="6801"/>
    <cellStyle name="표준 17 9 2 2 2" xfId="15810"/>
    <cellStyle name="표준 17 9 2 2 2 2" xfId="36686"/>
    <cellStyle name="표준 17 9 2 2 3" xfId="27948"/>
    <cellStyle name="표준 17 9 2 3" xfId="13992"/>
    <cellStyle name="표준 17 9 2 3 2" xfId="34868"/>
    <cellStyle name="표준 17 9 2 4" xfId="26130"/>
    <cellStyle name="표준 17 9 3" xfId="5654"/>
    <cellStyle name="표준 17 9 3 2" xfId="14663"/>
    <cellStyle name="표준 17 9 3 2 2" xfId="35539"/>
    <cellStyle name="표준 17 9 3 3" xfId="26801"/>
    <cellStyle name="표준 17 9 4" xfId="7447"/>
    <cellStyle name="표준 17 9 4 2" xfId="16454"/>
    <cellStyle name="표준 17 9 4 2 2" xfId="37330"/>
    <cellStyle name="표준 17 9 4 3" xfId="28592"/>
    <cellStyle name="표준 17 9 5" xfId="8091"/>
    <cellStyle name="표준 17 9 5 2" xfId="17097"/>
    <cellStyle name="표준 17 9 5 2 2" xfId="37973"/>
    <cellStyle name="표준 17 9 5 3" xfId="29235"/>
    <cellStyle name="표준 17 9 6" xfId="8939"/>
    <cellStyle name="표준 17 9 6 2" xfId="17944"/>
    <cellStyle name="표준 17 9 6 2 2" xfId="38820"/>
    <cellStyle name="표준 17 9 6 3" xfId="30082"/>
    <cellStyle name="표준 17 9 7" xfId="9764"/>
    <cellStyle name="표준 17 9 7 2" xfId="18762"/>
    <cellStyle name="표준 17 9 7 2 2" xfId="39638"/>
    <cellStyle name="표준 17 9 7 3" xfId="30900"/>
    <cellStyle name="표준 17 9 8" xfId="10819"/>
    <cellStyle name="표준 17 9 8 2" xfId="19590"/>
    <cellStyle name="표준 17 9 8 2 2" xfId="40466"/>
    <cellStyle name="표준 17 9 8 3" xfId="31730"/>
    <cellStyle name="표준 17 9 9" xfId="11685"/>
    <cellStyle name="표준 17 9 9 2" xfId="20451"/>
    <cellStyle name="표준 17 9 9 2 2" xfId="41327"/>
    <cellStyle name="표준 17 9 9 3" xfId="32591"/>
    <cellStyle name="표준 18" xfId="2938"/>
    <cellStyle name="표준 18 10" xfId="4547"/>
    <cellStyle name="표준 18 10 2" xfId="6381"/>
    <cellStyle name="표준 18 10 2 2" xfId="15390"/>
    <cellStyle name="표준 18 10 2 2 2" xfId="36266"/>
    <cellStyle name="표준 18 10 2 3" xfId="27528"/>
    <cellStyle name="표준 18 10 3" xfId="11044"/>
    <cellStyle name="표준 18 10 3 2" xfId="19814"/>
    <cellStyle name="표준 18 10 3 2 2" xfId="40690"/>
    <cellStyle name="표준 18 10 3 3" xfId="31954"/>
    <cellStyle name="표준 18 10 4" xfId="11909"/>
    <cellStyle name="표준 18 10 4 2" xfId="20675"/>
    <cellStyle name="표준 18 10 4 2 2" xfId="41551"/>
    <cellStyle name="표준 18 10 4 3" xfId="32815"/>
    <cellStyle name="표준 18 10 5" xfId="13572"/>
    <cellStyle name="표준 18 10 5 2" xfId="34448"/>
    <cellStyle name="표준 18 10 6" xfId="25710"/>
    <cellStyle name="표준 18 11" xfId="5224"/>
    <cellStyle name="표준 18 11 2" xfId="14233"/>
    <cellStyle name="표준 18 11 2 2" xfId="35109"/>
    <cellStyle name="표준 18 11 3" xfId="26371"/>
    <cellStyle name="표준 18 12" xfId="7026"/>
    <cellStyle name="표준 18 12 2" xfId="16034"/>
    <cellStyle name="표준 18 12 2 2" xfId="36910"/>
    <cellStyle name="표준 18 12 3" xfId="28172"/>
    <cellStyle name="표준 18 13" xfId="7671"/>
    <cellStyle name="표준 18 13 2" xfId="16677"/>
    <cellStyle name="표준 18 13 2 2" xfId="37553"/>
    <cellStyle name="표준 18 13 3" xfId="28815"/>
    <cellStyle name="표준 18 14" xfId="8519"/>
    <cellStyle name="표준 18 14 2" xfId="17524"/>
    <cellStyle name="표준 18 14 2 2" xfId="38400"/>
    <cellStyle name="표준 18 14 3" xfId="29662"/>
    <cellStyle name="표준 18 15" xfId="9343"/>
    <cellStyle name="표준 18 15 2" xfId="18342"/>
    <cellStyle name="표준 18 15 2 2" xfId="39218"/>
    <cellStyle name="표준 18 15 3" xfId="30480"/>
    <cellStyle name="표준 18 16" xfId="10399"/>
    <cellStyle name="표준 18 16 2" xfId="19170"/>
    <cellStyle name="표준 18 16 2 2" xfId="40046"/>
    <cellStyle name="표준 18 16 3" xfId="31310"/>
    <cellStyle name="표준 18 17" xfId="11265"/>
    <cellStyle name="표준 18 17 2" xfId="20031"/>
    <cellStyle name="표준 18 17 2 2" xfId="40907"/>
    <cellStyle name="표준 18 17 3" xfId="32171"/>
    <cellStyle name="표준 18 18" xfId="12413"/>
    <cellStyle name="표준 18 18 2" xfId="33291"/>
    <cellStyle name="표준 18 19" xfId="24231"/>
    <cellStyle name="표준 18 2" xfId="2939"/>
    <cellStyle name="표준 18 2 10" xfId="10400"/>
    <cellStyle name="표준 18 2 10 2" xfId="19171"/>
    <cellStyle name="표준 18 2 10 2 2" xfId="40047"/>
    <cellStyle name="표준 18 2 10 3" xfId="31311"/>
    <cellStyle name="표준 18 2 11" xfId="11266"/>
    <cellStyle name="표준 18 2 11 2" xfId="20032"/>
    <cellStyle name="표준 18 2 11 2 2" xfId="40908"/>
    <cellStyle name="표준 18 2 11 3" xfId="32172"/>
    <cellStyle name="표준 18 2 12" xfId="12414"/>
    <cellStyle name="표준 18 2 12 2" xfId="33292"/>
    <cellStyle name="표준 18 2 13" xfId="24542"/>
    <cellStyle name="표준 18 2 2" xfId="3157"/>
    <cellStyle name="표준 18 2 2 10" xfId="11476"/>
    <cellStyle name="표준 18 2 2 10 2" xfId="20242"/>
    <cellStyle name="표준 18 2 2 10 2 2" xfId="41118"/>
    <cellStyle name="표준 18 2 2 10 3" xfId="32382"/>
    <cellStyle name="표준 18 2 2 11" xfId="12625"/>
    <cellStyle name="표준 18 2 2 11 2" xfId="33502"/>
    <cellStyle name="표준 18 2 2 12" xfId="24752"/>
    <cellStyle name="표준 18 2 2 2" xfId="3599"/>
    <cellStyle name="표준 18 2 2 2 2" xfId="5872"/>
    <cellStyle name="표준 18 2 2 2 2 2" xfId="14881"/>
    <cellStyle name="표준 18 2 2 2 2 2 2" xfId="35757"/>
    <cellStyle name="표준 18 2 2 2 2 3" xfId="27019"/>
    <cellStyle name="표준 18 2 2 2 3" xfId="13062"/>
    <cellStyle name="표준 18 2 2 2 3 2" xfId="33939"/>
    <cellStyle name="표준 18 2 2 2 4" xfId="25189"/>
    <cellStyle name="표준 18 2 2 3" xfId="4760"/>
    <cellStyle name="표준 18 2 2 3 2" xfId="6592"/>
    <cellStyle name="표준 18 2 2 3 2 2" xfId="15601"/>
    <cellStyle name="표준 18 2 2 3 2 2 2" xfId="36477"/>
    <cellStyle name="표준 18 2 2 3 2 3" xfId="27739"/>
    <cellStyle name="표준 18 2 2 3 3" xfId="13783"/>
    <cellStyle name="표준 18 2 2 3 3 2" xfId="34659"/>
    <cellStyle name="표준 18 2 2 3 4" xfId="25921"/>
    <cellStyle name="표준 18 2 2 4" xfId="5435"/>
    <cellStyle name="표준 18 2 2 4 2" xfId="14444"/>
    <cellStyle name="표준 18 2 2 4 2 2" xfId="35320"/>
    <cellStyle name="표준 18 2 2 4 3" xfId="26582"/>
    <cellStyle name="표준 18 2 2 5" xfId="7238"/>
    <cellStyle name="표준 18 2 2 5 2" xfId="16245"/>
    <cellStyle name="표준 18 2 2 5 2 2" xfId="37121"/>
    <cellStyle name="표준 18 2 2 5 3" xfId="28383"/>
    <cellStyle name="표준 18 2 2 6" xfId="7882"/>
    <cellStyle name="표준 18 2 2 6 2" xfId="16888"/>
    <cellStyle name="표준 18 2 2 6 2 2" xfId="37764"/>
    <cellStyle name="표준 18 2 2 6 3" xfId="29026"/>
    <cellStyle name="표준 18 2 2 7" xfId="8730"/>
    <cellStyle name="표준 18 2 2 7 2" xfId="17735"/>
    <cellStyle name="표준 18 2 2 7 2 2" xfId="38611"/>
    <cellStyle name="표준 18 2 2 7 3" xfId="29873"/>
    <cellStyle name="표준 18 2 2 8" xfId="9555"/>
    <cellStyle name="표준 18 2 2 8 2" xfId="18553"/>
    <cellStyle name="표준 18 2 2 8 2 2" xfId="39429"/>
    <cellStyle name="표준 18 2 2 8 3" xfId="30691"/>
    <cellStyle name="표준 18 2 2 9" xfId="10610"/>
    <cellStyle name="표준 18 2 2 9 2" xfId="19381"/>
    <cellStyle name="표준 18 2 2 9 2 2" xfId="40257"/>
    <cellStyle name="표준 18 2 2 9 3" xfId="31521"/>
    <cellStyle name="표준 18 2 3" xfId="3389"/>
    <cellStyle name="표준 18 2 3 10" xfId="12852"/>
    <cellStyle name="표준 18 2 3 10 2" xfId="33729"/>
    <cellStyle name="표준 18 2 3 11" xfId="24979"/>
    <cellStyle name="표준 18 2 3 2" xfId="4982"/>
    <cellStyle name="표준 18 2 3 2 2" xfId="6809"/>
    <cellStyle name="표준 18 2 3 2 2 2" xfId="15818"/>
    <cellStyle name="표준 18 2 3 2 2 2 2" xfId="36694"/>
    <cellStyle name="표준 18 2 3 2 2 3" xfId="27956"/>
    <cellStyle name="표준 18 2 3 2 3" xfId="14000"/>
    <cellStyle name="표준 18 2 3 2 3 2" xfId="34876"/>
    <cellStyle name="표준 18 2 3 2 4" xfId="26138"/>
    <cellStyle name="표준 18 2 3 3" xfId="5662"/>
    <cellStyle name="표준 18 2 3 3 2" xfId="14671"/>
    <cellStyle name="표준 18 2 3 3 2 2" xfId="35547"/>
    <cellStyle name="표준 18 2 3 3 3" xfId="26809"/>
    <cellStyle name="표준 18 2 3 4" xfId="7455"/>
    <cellStyle name="표준 18 2 3 4 2" xfId="16462"/>
    <cellStyle name="표준 18 2 3 4 2 2" xfId="37338"/>
    <cellStyle name="표준 18 2 3 4 3" xfId="28600"/>
    <cellStyle name="표준 18 2 3 5" xfId="8099"/>
    <cellStyle name="표준 18 2 3 5 2" xfId="17105"/>
    <cellStyle name="표준 18 2 3 5 2 2" xfId="37981"/>
    <cellStyle name="표준 18 2 3 5 3" xfId="29243"/>
    <cellStyle name="표준 18 2 3 6" xfId="8947"/>
    <cellStyle name="표준 18 2 3 6 2" xfId="17952"/>
    <cellStyle name="표준 18 2 3 6 2 2" xfId="38828"/>
    <cellStyle name="표준 18 2 3 6 3" xfId="30090"/>
    <cellStyle name="표준 18 2 3 7" xfId="9772"/>
    <cellStyle name="표준 18 2 3 7 2" xfId="18770"/>
    <cellStyle name="표준 18 2 3 7 2 2" xfId="39646"/>
    <cellStyle name="표준 18 2 3 7 3" xfId="30908"/>
    <cellStyle name="표준 18 2 3 8" xfId="10827"/>
    <cellStyle name="표준 18 2 3 8 2" xfId="19598"/>
    <cellStyle name="표준 18 2 3 8 2 2" xfId="40474"/>
    <cellStyle name="표준 18 2 3 8 3" xfId="31738"/>
    <cellStyle name="표준 18 2 3 9" xfId="11693"/>
    <cellStyle name="표준 18 2 3 9 2" xfId="20459"/>
    <cellStyle name="표준 18 2 3 9 2 2" xfId="41335"/>
    <cellStyle name="표준 18 2 3 9 3" xfId="32599"/>
    <cellStyle name="표준 18 2 4" xfId="4548"/>
    <cellStyle name="표준 18 2 4 2" xfId="6382"/>
    <cellStyle name="표준 18 2 4 2 2" xfId="15391"/>
    <cellStyle name="표준 18 2 4 2 2 2" xfId="36267"/>
    <cellStyle name="표준 18 2 4 2 3" xfId="27529"/>
    <cellStyle name="표준 18 2 4 3" xfId="11045"/>
    <cellStyle name="표준 18 2 4 3 2" xfId="19815"/>
    <cellStyle name="표준 18 2 4 3 2 2" xfId="40691"/>
    <cellStyle name="표준 18 2 4 3 3" xfId="31955"/>
    <cellStyle name="표준 18 2 4 4" xfId="11910"/>
    <cellStyle name="표준 18 2 4 4 2" xfId="20676"/>
    <cellStyle name="표준 18 2 4 4 2 2" xfId="41552"/>
    <cellStyle name="표준 18 2 4 4 3" xfId="32816"/>
    <cellStyle name="표준 18 2 4 5" xfId="13573"/>
    <cellStyle name="표준 18 2 4 5 2" xfId="34449"/>
    <cellStyle name="표준 18 2 4 6" xfId="25711"/>
    <cellStyle name="표준 18 2 5" xfId="5225"/>
    <cellStyle name="표준 18 2 5 2" xfId="14234"/>
    <cellStyle name="표준 18 2 5 2 2" xfId="35110"/>
    <cellStyle name="표준 18 2 5 3" xfId="26372"/>
    <cellStyle name="표준 18 2 6" xfId="7027"/>
    <cellStyle name="표준 18 2 6 2" xfId="16035"/>
    <cellStyle name="표준 18 2 6 2 2" xfId="36911"/>
    <cellStyle name="표준 18 2 6 3" xfId="28173"/>
    <cellStyle name="표준 18 2 7" xfId="7672"/>
    <cellStyle name="표준 18 2 7 2" xfId="16678"/>
    <cellStyle name="표준 18 2 7 2 2" xfId="37554"/>
    <cellStyle name="표준 18 2 7 3" xfId="28816"/>
    <cellStyle name="표준 18 2 8" xfId="8520"/>
    <cellStyle name="표준 18 2 8 2" xfId="17525"/>
    <cellStyle name="표준 18 2 8 2 2" xfId="38401"/>
    <cellStyle name="표준 18 2 8 3" xfId="29663"/>
    <cellStyle name="표준 18 2 9" xfId="9344"/>
    <cellStyle name="표준 18 2 9 2" xfId="18343"/>
    <cellStyle name="표준 18 2 9 2 2" xfId="39219"/>
    <cellStyle name="표준 18 2 9 3" xfId="30481"/>
    <cellStyle name="표준 18 20" xfId="24541"/>
    <cellStyle name="표준 18 3" xfId="2940"/>
    <cellStyle name="표준 18 3 10" xfId="10401"/>
    <cellStyle name="표준 18 3 10 2" xfId="19172"/>
    <cellStyle name="표준 18 3 10 2 2" xfId="40048"/>
    <cellStyle name="표준 18 3 10 3" xfId="31312"/>
    <cellStyle name="표준 18 3 11" xfId="11267"/>
    <cellStyle name="표준 18 3 11 2" xfId="20033"/>
    <cellStyle name="표준 18 3 11 2 2" xfId="40909"/>
    <cellStyle name="표준 18 3 11 3" xfId="32173"/>
    <cellStyle name="표준 18 3 12" xfId="12415"/>
    <cellStyle name="표준 18 3 12 2" xfId="33293"/>
    <cellStyle name="표준 18 3 13" xfId="24543"/>
    <cellStyle name="표준 18 3 2" xfId="3158"/>
    <cellStyle name="표준 18 3 2 10" xfId="11477"/>
    <cellStyle name="표준 18 3 2 10 2" xfId="20243"/>
    <cellStyle name="표준 18 3 2 10 2 2" xfId="41119"/>
    <cellStyle name="표준 18 3 2 10 3" xfId="32383"/>
    <cellStyle name="표준 18 3 2 11" xfId="12626"/>
    <cellStyle name="표준 18 3 2 11 2" xfId="33503"/>
    <cellStyle name="표준 18 3 2 12" xfId="24753"/>
    <cellStyle name="표준 18 3 2 2" xfId="3600"/>
    <cellStyle name="표준 18 3 2 2 2" xfId="5873"/>
    <cellStyle name="표준 18 3 2 2 2 2" xfId="14882"/>
    <cellStyle name="표준 18 3 2 2 2 2 2" xfId="35758"/>
    <cellStyle name="표준 18 3 2 2 2 3" xfId="27020"/>
    <cellStyle name="표준 18 3 2 2 3" xfId="13063"/>
    <cellStyle name="표준 18 3 2 2 3 2" xfId="33940"/>
    <cellStyle name="표준 18 3 2 2 4" xfId="25190"/>
    <cellStyle name="표준 18 3 2 3" xfId="4761"/>
    <cellStyle name="표준 18 3 2 3 2" xfId="6593"/>
    <cellStyle name="표준 18 3 2 3 2 2" xfId="15602"/>
    <cellStyle name="표준 18 3 2 3 2 2 2" xfId="36478"/>
    <cellStyle name="표준 18 3 2 3 2 3" xfId="27740"/>
    <cellStyle name="표준 18 3 2 3 3" xfId="13784"/>
    <cellStyle name="표준 18 3 2 3 3 2" xfId="34660"/>
    <cellStyle name="표준 18 3 2 3 4" xfId="25922"/>
    <cellStyle name="표준 18 3 2 4" xfId="5436"/>
    <cellStyle name="표준 18 3 2 4 2" xfId="14445"/>
    <cellStyle name="표준 18 3 2 4 2 2" xfId="35321"/>
    <cellStyle name="표준 18 3 2 4 3" xfId="26583"/>
    <cellStyle name="표준 18 3 2 5" xfId="7239"/>
    <cellStyle name="표준 18 3 2 5 2" xfId="16246"/>
    <cellStyle name="표준 18 3 2 5 2 2" xfId="37122"/>
    <cellStyle name="표준 18 3 2 5 3" xfId="28384"/>
    <cellStyle name="표준 18 3 2 6" xfId="7883"/>
    <cellStyle name="표준 18 3 2 6 2" xfId="16889"/>
    <cellStyle name="표준 18 3 2 6 2 2" xfId="37765"/>
    <cellStyle name="표준 18 3 2 6 3" xfId="29027"/>
    <cellStyle name="표준 18 3 2 7" xfId="8731"/>
    <cellStyle name="표준 18 3 2 7 2" xfId="17736"/>
    <cellStyle name="표준 18 3 2 7 2 2" xfId="38612"/>
    <cellStyle name="표준 18 3 2 7 3" xfId="29874"/>
    <cellStyle name="표준 18 3 2 8" xfId="9556"/>
    <cellStyle name="표준 18 3 2 8 2" xfId="18554"/>
    <cellStyle name="표준 18 3 2 8 2 2" xfId="39430"/>
    <cellStyle name="표준 18 3 2 8 3" xfId="30692"/>
    <cellStyle name="표준 18 3 2 9" xfId="10611"/>
    <cellStyle name="표준 18 3 2 9 2" xfId="19382"/>
    <cellStyle name="표준 18 3 2 9 2 2" xfId="40258"/>
    <cellStyle name="표준 18 3 2 9 3" xfId="31522"/>
    <cellStyle name="표준 18 3 3" xfId="3390"/>
    <cellStyle name="표준 18 3 3 10" xfId="12853"/>
    <cellStyle name="표준 18 3 3 10 2" xfId="33730"/>
    <cellStyle name="표준 18 3 3 11" xfId="24980"/>
    <cellStyle name="표준 18 3 3 2" xfId="4983"/>
    <cellStyle name="표준 18 3 3 2 2" xfId="6810"/>
    <cellStyle name="표준 18 3 3 2 2 2" xfId="15819"/>
    <cellStyle name="표준 18 3 3 2 2 2 2" xfId="36695"/>
    <cellStyle name="표준 18 3 3 2 2 3" xfId="27957"/>
    <cellStyle name="표준 18 3 3 2 3" xfId="14001"/>
    <cellStyle name="표준 18 3 3 2 3 2" xfId="34877"/>
    <cellStyle name="표준 18 3 3 2 4" xfId="26139"/>
    <cellStyle name="표준 18 3 3 3" xfId="5663"/>
    <cellStyle name="표준 18 3 3 3 2" xfId="14672"/>
    <cellStyle name="표준 18 3 3 3 2 2" xfId="35548"/>
    <cellStyle name="표준 18 3 3 3 3" xfId="26810"/>
    <cellStyle name="표준 18 3 3 4" xfId="7456"/>
    <cellStyle name="표준 18 3 3 4 2" xfId="16463"/>
    <cellStyle name="표준 18 3 3 4 2 2" xfId="37339"/>
    <cellStyle name="표준 18 3 3 4 3" xfId="28601"/>
    <cellStyle name="표준 18 3 3 5" xfId="8100"/>
    <cellStyle name="표준 18 3 3 5 2" xfId="17106"/>
    <cellStyle name="표준 18 3 3 5 2 2" xfId="37982"/>
    <cellStyle name="표준 18 3 3 5 3" xfId="29244"/>
    <cellStyle name="표준 18 3 3 6" xfId="8948"/>
    <cellStyle name="표준 18 3 3 6 2" xfId="17953"/>
    <cellStyle name="표준 18 3 3 6 2 2" xfId="38829"/>
    <cellStyle name="표준 18 3 3 6 3" xfId="30091"/>
    <cellStyle name="표준 18 3 3 7" xfId="9773"/>
    <cellStyle name="표준 18 3 3 7 2" xfId="18771"/>
    <cellStyle name="표준 18 3 3 7 2 2" xfId="39647"/>
    <cellStyle name="표준 18 3 3 7 3" xfId="30909"/>
    <cellStyle name="표준 18 3 3 8" xfId="10828"/>
    <cellStyle name="표준 18 3 3 8 2" xfId="19599"/>
    <cellStyle name="표준 18 3 3 8 2 2" xfId="40475"/>
    <cellStyle name="표준 18 3 3 8 3" xfId="31739"/>
    <cellStyle name="표준 18 3 3 9" xfId="11694"/>
    <cellStyle name="표준 18 3 3 9 2" xfId="20460"/>
    <cellStyle name="표준 18 3 3 9 2 2" xfId="41336"/>
    <cellStyle name="표준 18 3 3 9 3" xfId="32600"/>
    <cellStyle name="표준 18 3 4" xfId="4549"/>
    <cellStyle name="표준 18 3 4 2" xfId="6383"/>
    <cellStyle name="표준 18 3 4 2 2" xfId="15392"/>
    <cellStyle name="표준 18 3 4 2 2 2" xfId="36268"/>
    <cellStyle name="표준 18 3 4 2 3" xfId="27530"/>
    <cellStyle name="표준 18 3 4 3" xfId="11046"/>
    <cellStyle name="표준 18 3 4 3 2" xfId="19816"/>
    <cellStyle name="표준 18 3 4 3 2 2" xfId="40692"/>
    <cellStyle name="표준 18 3 4 3 3" xfId="31956"/>
    <cellStyle name="표준 18 3 4 4" xfId="11911"/>
    <cellStyle name="표준 18 3 4 4 2" xfId="20677"/>
    <cellStyle name="표준 18 3 4 4 2 2" xfId="41553"/>
    <cellStyle name="표준 18 3 4 4 3" xfId="32817"/>
    <cellStyle name="표준 18 3 4 5" xfId="13574"/>
    <cellStyle name="표준 18 3 4 5 2" xfId="34450"/>
    <cellStyle name="표준 18 3 4 6" xfId="25712"/>
    <cellStyle name="표준 18 3 5" xfId="5226"/>
    <cellStyle name="표준 18 3 5 2" xfId="14235"/>
    <cellStyle name="표준 18 3 5 2 2" xfId="35111"/>
    <cellStyle name="표준 18 3 5 3" xfId="26373"/>
    <cellStyle name="표준 18 3 6" xfId="7028"/>
    <cellStyle name="표준 18 3 6 2" xfId="16036"/>
    <cellStyle name="표준 18 3 6 2 2" xfId="36912"/>
    <cellStyle name="표준 18 3 6 3" xfId="28174"/>
    <cellStyle name="표준 18 3 7" xfId="7673"/>
    <cellStyle name="표준 18 3 7 2" xfId="16679"/>
    <cellStyle name="표준 18 3 7 2 2" xfId="37555"/>
    <cellStyle name="표준 18 3 7 3" xfId="28817"/>
    <cellStyle name="표준 18 3 8" xfId="8521"/>
    <cellStyle name="표준 18 3 8 2" xfId="17526"/>
    <cellStyle name="표준 18 3 8 2 2" xfId="38402"/>
    <cellStyle name="표준 18 3 8 3" xfId="29664"/>
    <cellStyle name="표준 18 3 9" xfId="9345"/>
    <cellStyle name="표준 18 3 9 2" xfId="18344"/>
    <cellStyle name="표준 18 3 9 2 2" xfId="39220"/>
    <cellStyle name="표준 18 3 9 3" xfId="30482"/>
    <cellStyle name="표준 18 4" xfId="2941"/>
    <cellStyle name="표준 18 4 10" xfId="10402"/>
    <cellStyle name="표준 18 4 10 2" xfId="19173"/>
    <cellStyle name="표준 18 4 10 2 2" xfId="40049"/>
    <cellStyle name="표준 18 4 10 3" xfId="31313"/>
    <cellStyle name="표준 18 4 11" xfId="11268"/>
    <cellStyle name="표준 18 4 11 2" xfId="20034"/>
    <cellStyle name="표준 18 4 11 2 2" xfId="40910"/>
    <cellStyle name="표준 18 4 11 3" xfId="32174"/>
    <cellStyle name="표준 18 4 12" xfId="12416"/>
    <cellStyle name="표준 18 4 12 2" xfId="33294"/>
    <cellStyle name="표준 18 4 13" xfId="24544"/>
    <cellStyle name="표준 18 4 2" xfId="3159"/>
    <cellStyle name="표준 18 4 2 10" xfId="11478"/>
    <cellStyle name="표준 18 4 2 10 2" xfId="20244"/>
    <cellStyle name="표준 18 4 2 10 2 2" xfId="41120"/>
    <cellStyle name="표준 18 4 2 10 3" xfId="32384"/>
    <cellStyle name="표준 18 4 2 11" xfId="12627"/>
    <cellStyle name="표준 18 4 2 11 2" xfId="33504"/>
    <cellStyle name="표준 18 4 2 12" xfId="24754"/>
    <cellStyle name="표준 18 4 2 2" xfId="3601"/>
    <cellStyle name="표준 18 4 2 2 2" xfId="5874"/>
    <cellStyle name="표준 18 4 2 2 2 2" xfId="14883"/>
    <cellStyle name="표준 18 4 2 2 2 2 2" xfId="35759"/>
    <cellStyle name="표준 18 4 2 2 2 3" xfId="27021"/>
    <cellStyle name="표준 18 4 2 2 3" xfId="13064"/>
    <cellStyle name="표준 18 4 2 2 3 2" xfId="33941"/>
    <cellStyle name="표준 18 4 2 2 4" xfId="25191"/>
    <cellStyle name="표준 18 4 2 3" xfId="4762"/>
    <cellStyle name="표준 18 4 2 3 2" xfId="6594"/>
    <cellStyle name="표준 18 4 2 3 2 2" xfId="15603"/>
    <cellStyle name="표준 18 4 2 3 2 2 2" xfId="36479"/>
    <cellStyle name="표준 18 4 2 3 2 3" xfId="27741"/>
    <cellStyle name="표준 18 4 2 3 3" xfId="13785"/>
    <cellStyle name="표준 18 4 2 3 3 2" xfId="34661"/>
    <cellStyle name="표준 18 4 2 3 4" xfId="25923"/>
    <cellStyle name="표준 18 4 2 4" xfId="5437"/>
    <cellStyle name="표준 18 4 2 4 2" xfId="14446"/>
    <cellStyle name="표준 18 4 2 4 2 2" xfId="35322"/>
    <cellStyle name="표준 18 4 2 4 3" xfId="26584"/>
    <cellStyle name="표준 18 4 2 5" xfId="7240"/>
    <cellStyle name="표준 18 4 2 5 2" xfId="16247"/>
    <cellStyle name="표준 18 4 2 5 2 2" xfId="37123"/>
    <cellStyle name="표준 18 4 2 5 3" xfId="28385"/>
    <cellStyle name="표준 18 4 2 6" xfId="7884"/>
    <cellStyle name="표준 18 4 2 6 2" xfId="16890"/>
    <cellStyle name="표준 18 4 2 6 2 2" xfId="37766"/>
    <cellStyle name="표준 18 4 2 6 3" xfId="29028"/>
    <cellStyle name="표준 18 4 2 7" xfId="8732"/>
    <cellStyle name="표준 18 4 2 7 2" xfId="17737"/>
    <cellStyle name="표준 18 4 2 7 2 2" xfId="38613"/>
    <cellStyle name="표준 18 4 2 7 3" xfId="29875"/>
    <cellStyle name="표준 18 4 2 8" xfId="9557"/>
    <cellStyle name="표준 18 4 2 8 2" xfId="18555"/>
    <cellStyle name="표준 18 4 2 8 2 2" xfId="39431"/>
    <cellStyle name="표준 18 4 2 8 3" xfId="30693"/>
    <cellStyle name="표준 18 4 2 9" xfId="10612"/>
    <cellStyle name="표준 18 4 2 9 2" xfId="19383"/>
    <cellStyle name="표준 18 4 2 9 2 2" xfId="40259"/>
    <cellStyle name="표준 18 4 2 9 3" xfId="31523"/>
    <cellStyle name="표준 18 4 3" xfId="3391"/>
    <cellStyle name="표준 18 4 3 10" xfId="12854"/>
    <cellStyle name="표준 18 4 3 10 2" xfId="33731"/>
    <cellStyle name="표준 18 4 3 11" xfId="24981"/>
    <cellStyle name="표준 18 4 3 2" xfId="4984"/>
    <cellStyle name="표준 18 4 3 2 2" xfId="6811"/>
    <cellStyle name="표준 18 4 3 2 2 2" xfId="15820"/>
    <cellStyle name="표준 18 4 3 2 2 2 2" xfId="36696"/>
    <cellStyle name="표준 18 4 3 2 2 3" xfId="27958"/>
    <cellStyle name="표준 18 4 3 2 3" xfId="14002"/>
    <cellStyle name="표준 18 4 3 2 3 2" xfId="34878"/>
    <cellStyle name="표준 18 4 3 2 4" xfId="26140"/>
    <cellStyle name="표준 18 4 3 3" xfId="5664"/>
    <cellStyle name="표준 18 4 3 3 2" xfId="14673"/>
    <cellStyle name="표준 18 4 3 3 2 2" xfId="35549"/>
    <cellStyle name="표준 18 4 3 3 3" xfId="26811"/>
    <cellStyle name="표준 18 4 3 4" xfId="7457"/>
    <cellStyle name="표준 18 4 3 4 2" xfId="16464"/>
    <cellStyle name="표준 18 4 3 4 2 2" xfId="37340"/>
    <cellStyle name="표준 18 4 3 4 3" xfId="28602"/>
    <cellStyle name="표준 18 4 3 5" xfId="8101"/>
    <cellStyle name="표준 18 4 3 5 2" xfId="17107"/>
    <cellStyle name="표준 18 4 3 5 2 2" xfId="37983"/>
    <cellStyle name="표준 18 4 3 5 3" xfId="29245"/>
    <cellStyle name="표준 18 4 3 6" xfId="8949"/>
    <cellStyle name="표준 18 4 3 6 2" xfId="17954"/>
    <cellStyle name="표준 18 4 3 6 2 2" xfId="38830"/>
    <cellStyle name="표준 18 4 3 6 3" xfId="30092"/>
    <cellStyle name="표준 18 4 3 7" xfId="9774"/>
    <cellStyle name="표준 18 4 3 7 2" xfId="18772"/>
    <cellStyle name="표준 18 4 3 7 2 2" xfId="39648"/>
    <cellStyle name="표준 18 4 3 7 3" xfId="30910"/>
    <cellStyle name="표준 18 4 3 8" xfId="10829"/>
    <cellStyle name="표준 18 4 3 8 2" xfId="19600"/>
    <cellStyle name="표준 18 4 3 8 2 2" xfId="40476"/>
    <cellStyle name="표준 18 4 3 8 3" xfId="31740"/>
    <cellStyle name="표준 18 4 3 9" xfId="11695"/>
    <cellStyle name="표준 18 4 3 9 2" xfId="20461"/>
    <cellStyle name="표준 18 4 3 9 2 2" xfId="41337"/>
    <cellStyle name="표준 18 4 3 9 3" xfId="32601"/>
    <cellStyle name="표준 18 4 4" xfId="4550"/>
    <cellStyle name="표준 18 4 4 2" xfId="6384"/>
    <cellStyle name="표준 18 4 4 2 2" xfId="15393"/>
    <cellStyle name="표준 18 4 4 2 2 2" xfId="36269"/>
    <cellStyle name="표준 18 4 4 2 3" xfId="27531"/>
    <cellStyle name="표준 18 4 4 3" xfId="11047"/>
    <cellStyle name="표준 18 4 4 3 2" xfId="19817"/>
    <cellStyle name="표준 18 4 4 3 2 2" xfId="40693"/>
    <cellStyle name="표준 18 4 4 3 3" xfId="31957"/>
    <cellStyle name="표준 18 4 4 4" xfId="11912"/>
    <cellStyle name="표준 18 4 4 4 2" xfId="20678"/>
    <cellStyle name="표준 18 4 4 4 2 2" xfId="41554"/>
    <cellStyle name="표준 18 4 4 4 3" xfId="32818"/>
    <cellStyle name="표준 18 4 4 5" xfId="13575"/>
    <cellStyle name="표준 18 4 4 5 2" xfId="34451"/>
    <cellStyle name="표준 18 4 4 6" xfId="25713"/>
    <cellStyle name="표준 18 4 5" xfId="5227"/>
    <cellStyle name="표준 18 4 5 2" xfId="14236"/>
    <cellStyle name="표준 18 4 5 2 2" xfId="35112"/>
    <cellStyle name="표준 18 4 5 3" xfId="26374"/>
    <cellStyle name="표준 18 4 6" xfId="7029"/>
    <cellStyle name="표준 18 4 6 2" xfId="16037"/>
    <cellStyle name="표준 18 4 6 2 2" xfId="36913"/>
    <cellStyle name="표준 18 4 6 3" xfId="28175"/>
    <cellStyle name="표준 18 4 7" xfId="7674"/>
    <cellStyle name="표준 18 4 7 2" xfId="16680"/>
    <cellStyle name="표준 18 4 7 2 2" xfId="37556"/>
    <cellStyle name="표준 18 4 7 3" xfId="28818"/>
    <cellStyle name="표준 18 4 8" xfId="8522"/>
    <cellStyle name="표준 18 4 8 2" xfId="17527"/>
    <cellStyle name="표준 18 4 8 2 2" xfId="38403"/>
    <cellStyle name="표준 18 4 8 3" xfId="29665"/>
    <cellStyle name="표준 18 4 9" xfId="9346"/>
    <cellStyle name="표준 18 4 9 2" xfId="18345"/>
    <cellStyle name="표준 18 4 9 2 2" xfId="39221"/>
    <cellStyle name="표준 18 4 9 3" xfId="30483"/>
    <cellStyle name="표준 18 5" xfId="2942"/>
    <cellStyle name="표준 18 5 10" xfId="10403"/>
    <cellStyle name="표준 18 5 10 2" xfId="19174"/>
    <cellStyle name="표준 18 5 10 2 2" xfId="40050"/>
    <cellStyle name="표준 18 5 10 3" xfId="31314"/>
    <cellStyle name="표준 18 5 11" xfId="11269"/>
    <cellStyle name="표준 18 5 11 2" xfId="20035"/>
    <cellStyle name="표준 18 5 11 2 2" xfId="40911"/>
    <cellStyle name="표준 18 5 11 3" xfId="32175"/>
    <cellStyle name="표준 18 5 12" xfId="12417"/>
    <cellStyle name="표준 18 5 12 2" xfId="33295"/>
    <cellStyle name="표준 18 5 13" xfId="24545"/>
    <cellStyle name="표준 18 5 2" xfId="3160"/>
    <cellStyle name="표준 18 5 2 10" xfId="11479"/>
    <cellStyle name="표준 18 5 2 10 2" xfId="20245"/>
    <cellStyle name="표준 18 5 2 10 2 2" xfId="41121"/>
    <cellStyle name="표준 18 5 2 10 3" xfId="32385"/>
    <cellStyle name="표준 18 5 2 11" xfId="12628"/>
    <cellStyle name="표준 18 5 2 11 2" xfId="33505"/>
    <cellStyle name="표준 18 5 2 12" xfId="24755"/>
    <cellStyle name="표준 18 5 2 2" xfId="3602"/>
    <cellStyle name="표준 18 5 2 2 2" xfId="5875"/>
    <cellStyle name="표준 18 5 2 2 2 2" xfId="14884"/>
    <cellStyle name="표준 18 5 2 2 2 2 2" xfId="35760"/>
    <cellStyle name="표준 18 5 2 2 2 3" xfId="27022"/>
    <cellStyle name="표준 18 5 2 2 3" xfId="13065"/>
    <cellStyle name="표준 18 5 2 2 3 2" xfId="33942"/>
    <cellStyle name="표준 18 5 2 2 4" xfId="25192"/>
    <cellStyle name="표준 18 5 2 3" xfId="4763"/>
    <cellStyle name="표준 18 5 2 3 2" xfId="6595"/>
    <cellStyle name="표준 18 5 2 3 2 2" xfId="15604"/>
    <cellStyle name="표준 18 5 2 3 2 2 2" xfId="36480"/>
    <cellStyle name="표준 18 5 2 3 2 3" xfId="27742"/>
    <cellStyle name="표준 18 5 2 3 3" xfId="13786"/>
    <cellStyle name="표준 18 5 2 3 3 2" xfId="34662"/>
    <cellStyle name="표준 18 5 2 3 4" xfId="25924"/>
    <cellStyle name="표준 18 5 2 4" xfId="5438"/>
    <cellStyle name="표준 18 5 2 4 2" xfId="14447"/>
    <cellStyle name="표준 18 5 2 4 2 2" xfId="35323"/>
    <cellStyle name="표준 18 5 2 4 3" xfId="26585"/>
    <cellStyle name="표준 18 5 2 5" xfId="7241"/>
    <cellStyle name="표준 18 5 2 5 2" xfId="16248"/>
    <cellStyle name="표준 18 5 2 5 2 2" xfId="37124"/>
    <cellStyle name="표준 18 5 2 5 3" xfId="28386"/>
    <cellStyle name="표준 18 5 2 6" xfId="7885"/>
    <cellStyle name="표준 18 5 2 6 2" xfId="16891"/>
    <cellStyle name="표준 18 5 2 6 2 2" xfId="37767"/>
    <cellStyle name="표준 18 5 2 6 3" xfId="29029"/>
    <cellStyle name="표준 18 5 2 7" xfId="8733"/>
    <cellStyle name="표준 18 5 2 7 2" xfId="17738"/>
    <cellStyle name="표준 18 5 2 7 2 2" xfId="38614"/>
    <cellStyle name="표준 18 5 2 7 3" xfId="29876"/>
    <cellStyle name="표준 18 5 2 8" xfId="9558"/>
    <cellStyle name="표준 18 5 2 8 2" xfId="18556"/>
    <cellStyle name="표준 18 5 2 8 2 2" xfId="39432"/>
    <cellStyle name="표준 18 5 2 8 3" xfId="30694"/>
    <cellStyle name="표준 18 5 2 9" xfId="10613"/>
    <cellStyle name="표준 18 5 2 9 2" xfId="19384"/>
    <cellStyle name="표준 18 5 2 9 2 2" xfId="40260"/>
    <cellStyle name="표준 18 5 2 9 3" xfId="31524"/>
    <cellStyle name="표준 18 5 3" xfId="3392"/>
    <cellStyle name="표준 18 5 3 10" xfId="12855"/>
    <cellStyle name="표준 18 5 3 10 2" xfId="33732"/>
    <cellStyle name="표준 18 5 3 11" xfId="24982"/>
    <cellStyle name="표준 18 5 3 2" xfId="4985"/>
    <cellStyle name="표준 18 5 3 2 2" xfId="6812"/>
    <cellStyle name="표준 18 5 3 2 2 2" xfId="15821"/>
    <cellStyle name="표준 18 5 3 2 2 2 2" xfId="36697"/>
    <cellStyle name="표준 18 5 3 2 2 3" xfId="27959"/>
    <cellStyle name="표준 18 5 3 2 3" xfId="14003"/>
    <cellStyle name="표준 18 5 3 2 3 2" xfId="34879"/>
    <cellStyle name="표준 18 5 3 2 4" xfId="26141"/>
    <cellStyle name="표준 18 5 3 3" xfId="5665"/>
    <cellStyle name="표준 18 5 3 3 2" xfId="14674"/>
    <cellStyle name="표준 18 5 3 3 2 2" xfId="35550"/>
    <cellStyle name="표준 18 5 3 3 3" xfId="26812"/>
    <cellStyle name="표준 18 5 3 4" xfId="7458"/>
    <cellStyle name="표준 18 5 3 4 2" xfId="16465"/>
    <cellStyle name="표준 18 5 3 4 2 2" xfId="37341"/>
    <cellStyle name="표준 18 5 3 4 3" xfId="28603"/>
    <cellStyle name="표준 18 5 3 5" xfId="8102"/>
    <cellStyle name="표준 18 5 3 5 2" xfId="17108"/>
    <cellStyle name="표준 18 5 3 5 2 2" xfId="37984"/>
    <cellStyle name="표준 18 5 3 5 3" xfId="29246"/>
    <cellStyle name="표준 18 5 3 6" xfId="8950"/>
    <cellStyle name="표준 18 5 3 6 2" xfId="17955"/>
    <cellStyle name="표준 18 5 3 6 2 2" xfId="38831"/>
    <cellStyle name="표준 18 5 3 6 3" xfId="30093"/>
    <cellStyle name="표준 18 5 3 7" xfId="9775"/>
    <cellStyle name="표준 18 5 3 7 2" xfId="18773"/>
    <cellStyle name="표준 18 5 3 7 2 2" xfId="39649"/>
    <cellStyle name="표준 18 5 3 7 3" xfId="30911"/>
    <cellStyle name="표준 18 5 3 8" xfId="10830"/>
    <cellStyle name="표준 18 5 3 8 2" xfId="19601"/>
    <cellStyle name="표준 18 5 3 8 2 2" xfId="40477"/>
    <cellStyle name="표준 18 5 3 8 3" xfId="31741"/>
    <cellStyle name="표준 18 5 3 9" xfId="11696"/>
    <cellStyle name="표준 18 5 3 9 2" xfId="20462"/>
    <cellStyle name="표준 18 5 3 9 2 2" xfId="41338"/>
    <cellStyle name="표준 18 5 3 9 3" xfId="32602"/>
    <cellStyle name="표준 18 5 4" xfId="4551"/>
    <cellStyle name="표준 18 5 4 2" xfId="6385"/>
    <cellStyle name="표준 18 5 4 2 2" xfId="15394"/>
    <cellStyle name="표준 18 5 4 2 2 2" xfId="36270"/>
    <cellStyle name="표준 18 5 4 2 3" xfId="27532"/>
    <cellStyle name="표준 18 5 4 3" xfId="11048"/>
    <cellStyle name="표준 18 5 4 3 2" xfId="19818"/>
    <cellStyle name="표준 18 5 4 3 2 2" xfId="40694"/>
    <cellStyle name="표준 18 5 4 3 3" xfId="31958"/>
    <cellStyle name="표준 18 5 4 4" xfId="11913"/>
    <cellStyle name="표준 18 5 4 4 2" xfId="20679"/>
    <cellStyle name="표준 18 5 4 4 2 2" xfId="41555"/>
    <cellStyle name="표준 18 5 4 4 3" xfId="32819"/>
    <cellStyle name="표준 18 5 4 5" xfId="13576"/>
    <cellStyle name="표준 18 5 4 5 2" xfId="34452"/>
    <cellStyle name="표준 18 5 4 6" xfId="25714"/>
    <cellStyle name="표준 18 5 5" xfId="5228"/>
    <cellStyle name="표준 18 5 5 2" xfId="14237"/>
    <cellStyle name="표준 18 5 5 2 2" xfId="35113"/>
    <cellStyle name="표준 18 5 5 3" xfId="26375"/>
    <cellStyle name="표준 18 5 6" xfId="7030"/>
    <cellStyle name="표준 18 5 6 2" xfId="16038"/>
    <cellStyle name="표준 18 5 6 2 2" xfId="36914"/>
    <cellStyle name="표준 18 5 6 3" xfId="28176"/>
    <cellStyle name="표준 18 5 7" xfId="7675"/>
    <cellStyle name="표준 18 5 7 2" xfId="16681"/>
    <cellStyle name="표준 18 5 7 2 2" xfId="37557"/>
    <cellStyle name="표준 18 5 7 3" xfId="28819"/>
    <cellStyle name="표준 18 5 8" xfId="8523"/>
    <cellStyle name="표준 18 5 8 2" xfId="17528"/>
    <cellStyle name="표준 18 5 8 2 2" xfId="38404"/>
    <cellStyle name="표준 18 5 8 3" xfId="29666"/>
    <cellStyle name="표준 18 5 9" xfId="9347"/>
    <cellStyle name="표준 18 5 9 2" xfId="18346"/>
    <cellStyle name="표준 18 5 9 2 2" xfId="39222"/>
    <cellStyle name="표준 18 5 9 3" xfId="30484"/>
    <cellStyle name="표준 18 6" xfId="2943"/>
    <cellStyle name="표준 18 6 10" xfId="10404"/>
    <cellStyle name="표준 18 6 10 2" xfId="19175"/>
    <cellStyle name="표준 18 6 10 2 2" xfId="40051"/>
    <cellStyle name="표준 18 6 10 3" xfId="31315"/>
    <cellStyle name="표준 18 6 11" xfId="11270"/>
    <cellStyle name="표준 18 6 11 2" xfId="20036"/>
    <cellStyle name="표준 18 6 11 2 2" xfId="40912"/>
    <cellStyle name="표준 18 6 11 3" xfId="32176"/>
    <cellStyle name="표준 18 6 12" xfId="12418"/>
    <cellStyle name="표준 18 6 12 2" xfId="33296"/>
    <cellStyle name="표준 18 6 13" xfId="24546"/>
    <cellStyle name="표준 18 6 2" xfId="3161"/>
    <cellStyle name="표준 18 6 2 10" xfId="11480"/>
    <cellStyle name="표준 18 6 2 10 2" xfId="20246"/>
    <cellStyle name="표준 18 6 2 10 2 2" xfId="41122"/>
    <cellStyle name="표준 18 6 2 10 3" xfId="32386"/>
    <cellStyle name="표준 18 6 2 11" xfId="12629"/>
    <cellStyle name="표준 18 6 2 11 2" xfId="33506"/>
    <cellStyle name="표준 18 6 2 12" xfId="24756"/>
    <cellStyle name="표준 18 6 2 2" xfId="3603"/>
    <cellStyle name="표준 18 6 2 2 2" xfId="5876"/>
    <cellStyle name="표준 18 6 2 2 2 2" xfId="14885"/>
    <cellStyle name="표준 18 6 2 2 2 2 2" xfId="35761"/>
    <cellStyle name="표준 18 6 2 2 2 3" xfId="27023"/>
    <cellStyle name="표준 18 6 2 2 3" xfId="13066"/>
    <cellStyle name="표준 18 6 2 2 3 2" xfId="33943"/>
    <cellStyle name="표준 18 6 2 2 4" xfId="25193"/>
    <cellStyle name="표준 18 6 2 3" xfId="4764"/>
    <cellStyle name="표준 18 6 2 3 2" xfId="6596"/>
    <cellStyle name="표준 18 6 2 3 2 2" xfId="15605"/>
    <cellStyle name="표준 18 6 2 3 2 2 2" xfId="36481"/>
    <cellStyle name="표준 18 6 2 3 2 3" xfId="27743"/>
    <cellStyle name="표준 18 6 2 3 3" xfId="13787"/>
    <cellStyle name="표준 18 6 2 3 3 2" xfId="34663"/>
    <cellStyle name="표준 18 6 2 3 4" xfId="25925"/>
    <cellStyle name="표준 18 6 2 4" xfId="5439"/>
    <cellStyle name="표준 18 6 2 4 2" xfId="14448"/>
    <cellStyle name="표준 18 6 2 4 2 2" xfId="35324"/>
    <cellStyle name="표준 18 6 2 4 3" xfId="26586"/>
    <cellStyle name="표준 18 6 2 5" xfId="7242"/>
    <cellStyle name="표준 18 6 2 5 2" xfId="16249"/>
    <cellStyle name="표준 18 6 2 5 2 2" xfId="37125"/>
    <cellStyle name="표준 18 6 2 5 3" xfId="28387"/>
    <cellStyle name="표준 18 6 2 6" xfId="7886"/>
    <cellStyle name="표준 18 6 2 6 2" xfId="16892"/>
    <cellStyle name="표준 18 6 2 6 2 2" xfId="37768"/>
    <cellStyle name="표준 18 6 2 6 3" xfId="29030"/>
    <cellStyle name="표준 18 6 2 7" xfId="8734"/>
    <cellStyle name="표준 18 6 2 7 2" xfId="17739"/>
    <cellStyle name="표준 18 6 2 7 2 2" xfId="38615"/>
    <cellStyle name="표준 18 6 2 7 3" xfId="29877"/>
    <cellStyle name="표준 18 6 2 8" xfId="9559"/>
    <cellStyle name="표준 18 6 2 8 2" xfId="18557"/>
    <cellStyle name="표준 18 6 2 8 2 2" xfId="39433"/>
    <cellStyle name="표준 18 6 2 8 3" xfId="30695"/>
    <cellStyle name="표준 18 6 2 9" xfId="10614"/>
    <cellStyle name="표준 18 6 2 9 2" xfId="19385"/>
    <cellStyle name="표준 18 6 2 9 2 2" xfId="40261"/>
    <cellStyle name="표준 18 6 2 9 3" xfId="31525"/>
    <cellStyle name="표준 18 6 3" xfId="3393"/>
    <cellStyle name="표준 18 6 3 10" xfId="12856"/>
    <cellStyle name="표준 18 6 3 10 2" xfId="33733"/>
    <cellStyle name="표준 18 6 3 11" xfId="24983"/>
    <cellStyle name="표준 18 6 3 2" xfId="4986"/>
    <cellStyle name="표준 18 6 3 2 2" xfId="6813"/>
    <cellStyle name="표준 18 6 3 2 2 2" xfId="15822"/>
    <cellStyle name="표준 18 6 3 2 2 2 2" xfId="36698"/>
    <cellStyle name="표준 18 6 3 2 2 3" xfId="27960"/>
    <cellStyle name="표준 18 6 3 2 3" xfId="14004"/>
    <cellStyle name="표준 18 6 3 2 3 2" xfId="34880"/>
    <cellStyle name="표준 18 6 3 2 4" xfId="26142"/>
    <cellStyle name="표준 18 6 3 3" xfId="5666"/>
    <cellStyle name="표준 18 6 3 3 2" xfId="14675"/>
    <cellStyle name="표준 18 6 3 3 2 2" xfId="35551"/>
    <cellStyle name="표준 18 6 3 3 3" xfId="26813"/>
    <cellStyle name="표준 18 6 3 4" xfId="7459"/>
    <cellStyle name="표준 18 6 3 4 2" xfId="16466"/>
    <cellStyle name="표준 18 6 3 4 2 2" xfId="37342"/>
    <cellStyle name="표준 18 6 3 4 3" xfId="28604"/>
    <cellStyle name="표준 18 6 3 5" xfId="8103"/>
    <cellStyle name="표준 18 6 3 5 2" xfId="17109"/>
    <cellStyle name="표준 18 6 3 5 2 2" xfId="37985"/>
    <cellStyle name="표준 18 6 3 5 3" xfId="29247"/>
    <cellStyle name="표준 18 6 3 6" xfId="8951"/>
    <cellStyle name="표준 18 6 3 6 2" xfId="17956"/>
    <cellStyle name="표준 18 6 3 6 2 2" xfId="38832"/>
    <cellStyle name="표준 18 6 3 6 3" xfId="30094"/>
    <cellStyle name="표준 18 6 3 7" xfId="9776"/>
    <cellStyle name="표준 18 6 3 7 2" xfId="18774"/>
    <cellStyle name="표준 18 6 3 7 2 2" xfId="39650"/>
    <cellStyle name="표준 18 6 3 7 3" xfId="30912"/>
    <cellStyle name="표준 18 6 3 8" xfId="10831"/>
    <cellStyle name="표준 18 6 3 8 2" xfId="19602"/>
    <cellStyle name="표준 18 6 3 8 2 2" xfId="40478"/>
    <cellStyle name="표준 18 6 3 8 3" xfId="31742"/>
    <cellStyle name="표준 18 6 3 9" xfId="11697"/>
    <cellStyle name="표준 18 6 3 9 2" xfId="20463"/>
    <cellStyle name="표준 18 6 3 9 2 2" xfId="41339"/>
    <cellStyle name="표준 18 6 3 9 3" xfId="32603"/>
    <cellStyle name="표준 18 6 4" xfId="4552"/>
    <cellStyle name="표준 18 6 4 2" xfId="6386"/>
    <cellStyle name="표준 18 6 4 2 2" xfId="15395"/>
    <cellStyle name="표준 18 6 4 2 2 2" xfId="36271"/>
    <cellStyle name="표준 18 6 4 2 3" xfId="27533"/>
    <cellStyle name="표준 18 6 4 3" xfId="11049"/>
    <cellStyle name="표준 18 6 4 3 2" xfId="19819"/>
    <cellStyle name="표준 18 6 4 3 2 2" xfId="40695"/>
    <cellStyle name="표준 18 6 4 3 3" xfId="31959"/>
    <cellStyle name="표준 18 6 4 4" xfId="11914"/>
    <cellStyle name="표준 18 6 4 4 2" xfId="20680"/>
    <cellStyle name="표준 18 6 4 4 2 2" xfId="41556"/>
    <cellStyle name="표준 18 6 4 4 3" xfId="32820"/>
    <cellStyle name="표준 18 6 4 5" xfId="13577"/>
    <cellStyle name="표준 18 6 4 5 2" xfId="34453"/>
    <cellStyle name="표준 18 6 4 6" xfId="25715"/>
    <cellStyle name="표준 18 6 5" xfId="5229"/>
    <cellStyle name="표준 18 6 5 2" xfId="14238"/>
    <cellStyle name="표준 18 6 5 2 2" xfId="35114"/>
    <cellStyle name="표준 18 6 5 3" xfId="26376"/>
    <cellStyle name="표준 18 6 6" xfId="7031"/>
    <cellStyle name="표준 18 6 6 2" xfId="16039"/>
    <cellStyle name="표준 18 6 6 2 2" xfId="36915"/>
    <cellStyle name="표준 18 6 6 3" xfId="28177"/>
    <cellStyle name="표준 18 6 7" xfId="7676"/>
    <cellStyle name="표준 18 6 7 2" xfId="16682"/>
    <cellStyle name="표준 18 6 7 2 2" xfId="37558"/>
    <cellStyle name="표준 18 6 7 3" xfId="28820"/>
    <cellStyle name="표준 18 6 8" xfId="8524"/>
    <cellStyle name="표준 18 6 8 2" xfId="17529"/>
    <cellStyle name="표준 18 6 8 2 2" xfId="38405"/>
    <cellStyle name="표준 18 6 8 3" xfId="29667"/>
    <cellStyle name="표준 18 6 9" xfId="9348"/>
    <cellStyle name="표준 18 6 9 2" xfId="18347"/>
    <cellStyle name="표준 18 6 9 2 2" xfId="39223"/>
    <cellStyle name="표준 18 6 9 3" xfId="30485"/>
    <cellStyle name="표준 18 7" xfId="2944"/>
    <cellStyle name="표준 18 7 10" xfId="10405"/>
    <cellStyle name="표준 18 7 10 2" xfId="19176"/>
    <cellStyle name="표준 18 7 10 2 2" xfId="40052"/>
    <cellStyle name="표준 18 7 10 3" xfId="31316"/>
    <cellStyle name="표준 18 7 11" xfId="11271"/>
    <cellStyle name="표준 18 7 11 2" xfId="20037"/>
    <cellStyle name="표준 18 7 11 2 2" xfId="40913"/>
    <cellStyle name="표준 18 7 11 3" xfId="32177"/>
    <cellStyle name="표준 18 7 12" xfId="12419"/>
    <cellStyle name="표준 18 7 12 2" xfId="33297"/>
    <cellStyle name="표준 18 7 13" xfId="24547"/>
    <cellStyle name="표준 18 7 2" xfId="3162"/>
    <cellStyle name="표준 18 7 2 10" xfId="11481"/>
    <cellStyle name="표준 18 7 2 10 2" xfId="20247"/>
    <cellStyle name="표준 18 7 2 10 2 2" xfId="41123"/>
    <cellStyle name="표준 18 7 2 10 3" xfId="32387"/>
    <cellStyle name="표준 18 7 2 11" xfId="12630"/>
    <cellStyle name="표준 18 7 2 11 2" xfId="33507"/>
    <cellStyle name="표준 18 7 2 12" xfId="24757"/>
    <cellStyle name="표준 18 7 2 2" xfId="3604"/>
    <cellStyle name="표준 18 7 2 2 2" xfId="5877"/>
    <cellStyle name="표준 18 7 2 2 2 2" xfId="14886"/>
    <cellStyle name="표준 18 7 2 2 2 2 2" xfId="35762"/>
    <cellStyle name="표준 18 7 2 2 2 3" xfId="27024"/>
    <cellStyle name="표준 18 7 2 2 3" xfId="13067"/>
    <cellStyle name="표준 18 7 2 2 3 2" xfId="33944"/>
    <cellStyle name="표준 18 7 2 2 4" xfId="25194"/>
    <cellStyle name="표준 18 7 2 3" xfId="4765"/>
    <cellStyle name="표준 18 7 2 3 2" xfId="6597"/>
    <cellStyle name="표준 18 7 2 3 2 2" xfId="15606"/>
    <cellStyle name="표준 18 7 2 3 2 2 2" xfId="36482"/>
    <cellStyle name="표준 18 7 2 3 2 3" xfId="27744"/>
    <cellStyle name="표준 18 7 2 3 3" xfId="13788"/>
    <cellStyle name="표준 18 7 2 3 3 2" xfId="34664"/>
    <cellStyle name="표준 18 7 2 3 4" xfId="25926"/>
    <cellStyle name="표준 18 7 2 4" xfId="5440"/>
    <cellStyle name="표준 18 7 2 4 2" xfId="14449"/>
    <cellStyle name="표준 18 7 2 4 2 2" xfId="35325"/>
    <cellStyle name="표준 18 7 2 4 3" xfId="26587"/>
    <cellStyle name="표준 18 7 2 5" xfId="7243"/>
    <cellStyle name="표준 18 7 2 5 2" xfId="16250"/>
    <cellStyle name="표준 18 7 2 5 2 2" xfId="37126"/>
    <cellStyle name="표준 18 7 2 5 3" xfId="28388"/>
    <cellStyle name="표준 18 7 2 6" xfId="7887"/>
    <cellStyle name="표준 18 7 2 6 2" xfId="16893"/>
    <cellStyle name="표준 18 7 2 6 2 2" xfId="37769"/>
    <cellStyle name="표준 18 7 2 6 3" xfId="29031"/>
    <cellStyle name="표준 18 7 2 7" xfId="8735"/>
    <cellStyle name="표준 18 7 2 7 2" xfId="17740"/>
    <cellStyle name="표준 18 7 2 7 2 2" xfId="38616"/>
    <cellStyle name="표준 18 7 2 7 3" xfId="29878"/>
    <cellStyle name="표준 18 7 2 8" xfId="9560"/>
    <cellStyle name="표준 18 7 2 8 2" xfId="18558"/>
    <cellStyle name="표준 18 7 2 8 2 2" xfId="39434"/>
    <cellStyle name="표준 18 7 2 8 3" xfId="30696"/>
    <cellStyle name="표준 18 7 2 9" xfId="10615"/>
    <cellStyle name="표준 18 7 2 9 2" xfId="19386"/>
    <cellStyle name="표준 18 7 2 9 2 2" xfId="40262"/>
    <cellStyle name="표준 18 7 2 9 3" xfId="31526"/>
    <cellStyle name="표준 18 7 3" xfId="3394"/>
    <cellStyle name="표준 18 7 3 10" xfId="12857"/>
    <cellStyle name="표준 18 7 3 10 2" xfId="33734"/>
    <cellStyle name="표준 18 7 3 11" xfId="24984"/>
    <cellStyle name="표준 18 7 3 2" xfId="4987"/>
    <cellStyle name="표준 18 7 3 2 2" xfId="6814"/>
    <cellStyle name="표준 18 7 3 2 2 2" xfId="15823"/>
    <cellStyle name="표준 18 7 3 2 2 2 2" xfId="36699"/>
    <cellStyle name="표준 18 7 3 2 2 3" xfId="27961"/>
    <cellStyle name="표준 18 7 3 2 3" xfId="14005"/>
    <cellStyle name="표준 18 7 3 2 3 2" xfId="34881"/>
    <cellStyle name="표준 18 7 3 2 4" xfId="26143"/>
    <cellStyle name="표준 18 7 3 3" xfId="5667"/>
    <cellStyle name="표준 18 7 3 3 2" xfId="14676"/>
    <cellStyle name="표준 18 7 3 3 2 2" xfId="35552"/>
    <cellStyle name="표준 18 7 3 3 3" xfId="26814"/>
    <cellStyle name="표준 18 7 3 4" xfId="7460"/>
    <cellStyle name="표준 18 7 3 4 2" xfId="16467"/>
    <cellStyle name="표준 18 7 3 4 2 2" xfId="37343"/>
    <cellStyle name="표준 18 7 3 4 3" xfId="28605"/>
    <cellStyle name="표준 18 7 3 5" xfId="8104"/>
    <cellStyle name="표준 18 7 3 5 2" xfId="17110"/>
    <cellStyle name="표준 18 7 3 5 2 2" xfId="37986"/>
    <cellStyle name="표준 18 7 3 5 3" xfId="29248"/>
    <cellStyle name="표준 18 7 3 6" xfId="8952"/>
    <cellStyle name="표준 18 7 3 6 2" xfId="17957"/>
    <cellStyle name="표준 18 7 3 6 2 2" xfId="38833"/>
    <cellStyle name="표준 18 7 3 6 3" xfId="30095"/>
    <cellStyle name="표준 18 7 3 7" xfId="9777"/>
    <cellStyle name="표준 18 7 3 7 2" xfId="18775"/>
    <cellStyle name="표준 18 7 3 7 2 2" xfId="39651"/>
    <cellStyle name="표준 18 7 3 7 3" xfId="30913"/>
    <cellStyle name="표준 18 7 3 8" xfId="10832"/>
    <cellStyle name="표준 18 7 3 8 2" xfId="19603"/>
    <cellStyle name="표준 18 7 3 8 2 2" xfId="40479"/>
    <cellStyle name="표준 18 7 3 8 3" xfId="31743"/>
    <cellStyle name="표준 18 7 3 9" xfId="11698"/>
    <cellStyle name="표준 18 7 3 9 2" xfId="20464"/>
    <cellStyle name="표준 18 7 3 9 2 2" xfId="41340"/>
    <cellStyle name="표준 18 7 3 9 3" xfId="32604"/>
    <cellStyle name="표준 18 7 4" xfId="4553"/>
    <cellStyle name="표준 18 7 4 2" xfId="6387"/>
    <cellStyle name="표준 18 7 4 2 2" xfId="15396"/>
    <cellStyle name="표준 18 7 4 2 2 2" xfId="36272"/>
    <cellStyle name="표준 18 7 4 2 3" xfId="27534"/>
    <cellStyle name="표준 18 7 4 3" xfId="11050"/>
    <cellStyle name="표준 18 7 4 3 2" xfId="19820"/>
    <cellStyle name="표준 18 7 4 3 2 2" xfId="40696"/>
    <cellStyle name="표준 18 7 4 3 3" xfId="31960"/>
    <cellStyle name="표준 18 7 4 4" xfId="11915"/>
    <cellStyle name="표준 18 7 4 4 2" xfId="20681"/>
    <cellStyle name="표준 18 7 4 4 2 2" xfId="41557"/>
    <cellStyle name="표준 18 7 4 4 3" xfId="32821"/>
    <cellStyle name="표준 18 7 4 5" xfId="13578"/>
    <cellStyle name="표준 18 7 4 5 2" xfId="34454"/>
    <cellStyle name="표준 18 7 4 6" xfId="25716"/>
    <cellStyle name="표준 18 7 5" xfId="5230"/>
    <cellStyle name="표준 18 7 5 2" xfId="14239"/>
    <cellStyle name="표준 18 7 5 2 2" xfId="35115"/>
    <cellStyle name="표준 18 7 5 3" xfId="26377"/>
    <cellStyle name="표준 18 7 6" xfId="7032"/>
    <cellStyle name="표준 18 7 6 2" xfId="16040"/>
    <cellStyle name="표준 18 7 6 2 2" xfId="36916"/>
    <cellStyle name="표준 18 7 6 3" xfId="28178"/>
    <cellStyle name="표준 18 7 7" xfId="7677"/>
    <cellStyle name="표준 18 7 7 2" xfId="16683"/>
    <cellStyle name="표준 18 7 7 2 2" xfId="37559"/>
    <cellStyle name="표준 18 7 7 3" xfId="28821"/>
    <cellStyle name="표준 18 7 8" xfId="8525"/>
    <cellStyle name="표준 18 7 8 2" xfId="17530"/>
    <cellStyle name="표준 18 7 8 2 2" xfId="38406"/>
    <cellStyle name="표준 18 7 8 3" xfId="29668"/>
    <cellStyle name="표준 18 7 9" xfId="9349"/>
    <cellStyle name="표준 18 7 9 2" xfId="18348"/>
    <cellStyle name="표준 18 7 9 2 2" xfId="39224"/>
    <cellStyle name="표준 18 7 9 3" xfId="30486"/>
    <cellStyle name="표준 18 8" xfId="3156"/>
    <cellStyle name="표준 18 8 10" xfId="11475"/>
    <cellStyle name="표준 18 8 10 2" xfId="20241"/>
    <cellStyle name="표준 18 8 10 2 2" xfId="41117"/>
    <cellStyle name="표준 18 8 10 3" xfId="32381"/>
    <cellStyle name="표준 18 8 11" xfId="12624"/>
    <cellStyle name="표준 18 8 11 2" xfId="33501"/>
    <cellStyle name="표준 18 8 12" xfId="24751"/>
    <cellStyle name="표준 18 8 2" xfId="3598"/>
    <cellStyle name="표준 18 8 2 2" xfId="5871"/>
    <cellStyle name="표준 18 8 2 2 2" xfId="14880"/>
    <cellStyle name="표준 18 8 2 2 2 2" xfId="35756"/>
    <cellStyle name="표준 18 8 2 2 3" xfId="27018"/>
    <cellStyle name="표준 18 8 2 3" xfId="13061"/>
    <cellStyle name="표준 18 8 2 3 2" xfId="33938"/>
    <cellStyle name="표준 18 8 2 4" xfId="25188"/>
    <cellStyle name="표준 18 8 3" xfId="4759"/>
    <cellStyle name="표준 18 8 3 2" xfId="6591"/>
    <cellStyle name="표준 18 8 3 2 2" xfId="15600"/>
    <cellStyle name="표준 18 8 3 2 2 2" xfId="36476"/>
    <cellStyle name="표준 18 8 3 2 3" xfId="27738"/>
    <cellStyle name="표준 18 8 3 3" xfId="13782"/>
    <cellStyle name="표준 18 8 3 3 2" xfId="34658"/>
    <cellStyle name="표준 18 8 3 4" xfId="25920"/>
    <cellStyle name="표준 18 8 4" xfId="5434"/>
    <cellStyle name="표준 18 8 4 2" xfId="14443"/>
    <cellStyle name="표준 18 8 4 2 2" xfId="35319"/>
    <cellStyle name="표준 18 8 4 3" xfId="26581"/>
    <cellStyle name="표준 18 8 5" xfId="7237"/>
    <cellStyle name="표준 18 8 5 2" xfId="16244"/>
    <cellStyle name="표준 18 8 5 2 2" xfId="37120"/>
    <cellStyle name="표준 18 8 5 3" xfId="28382"/>
    <cellStyle name="표준 18 8 6" xfId="7881"/>
    <cellStyle name="표준 18 8 6 2" xfId="16887"/>
    <cellStyle name="표준 18 8 6 2 2" xfId="37763"/>
    <cellStyle name="표준 18 8 6 3" xfId="29025"/>
    <cellStyle name="표준 18 8 7" xfId="8729"/>
    <cellStyle name="표준 18 8 7 2" xfId="17734"/>
    <cellStyle name="표준 18 8 7 2 2" xfId="38610"/>
    <cellStyle name="표준 18 8 7 3" xfId="29872"/>
    <cellStyle name="표준 18 8 8" xfId="9554"/>
    <cellStyle name="표준 18 8 8 2" xfId="18552"/>
    <cellStyle name="표준 18 8 8 2 2" xfId="39428"/>
    <cellStyle name="표준 18 8 8 3" xfId="30690"/>
    <cellStyle name="표준 18 8 9" xfId="10609"/>
    <cellStyle name="표준 18 8 9 2" xfId="19380"/>
    <cellStyle name="표준 18 8 9 2 2" xfId="40256"/>
    <cellStyle name="표준 18 8 9 3" xfId="31520"/>
    <cellStyle name="표준 18 9" xfId="3388"/>
    <cellStyle name="표준 18 9 10" xfId="12851"/>
    <cellStyle name="표준 18 9 10 2" xfId="33728"/>
    <cellStyle name="표준 18 9 11" xfId="24978"/>
    <cellStyle name="표준 18 9 2" xfId="4981"/>
    <cellStyle name="표준 18 9 2 2" xfId="6808"/>
    <cellStyle name="표준 18 9 2 2 2" xfId="15817"/>
    <cellStyle name="표준 18 9 2 2 2 2" xfId="36693"/>
    <cellStyle name="표준 18 9 2 2 3" xfId="27955"/>
    <cellStyle name="표준 18 9 2 3" xfId="13999"/>
    <cellStyle name="표준 18 9 2 3 2" xfId="34875"/>
    <cellStyle name="표준 18 9 2 4" xfId="26137"/>
    <cellStyle name="표준 18 9 3" xfId="5661"/>
    <cellStyle name="표준 18 9 3 2" xfId="14670"/>
    <cellStyle name="표준 18 9 3 2 2" xfId="35546"/>
    <cellStyle name="표준 18 9 3 3" xfId="26808"/>
    <cellStyle name="표준 18 9 4" xfId="7454"/>
    <cellStyle name="표준 18 9 4 2" xfId="16461"/>
    <cellStyle name="표준 18 9 4 2 2" xfId="37337"/>
    <cellStyle name="표준 18 9 4 3" xfId="28599"/>
    <cellStyle name="표준 18 9 5" xfId="8098"/>
    <cellStyle name="표준 18 9 5 2" xfId="17104"/>
    <cellStyle name="표준 18 9 5 2 2" xfId="37980"/>
    <cellStyle name="표준 18 9 5 3" xfId="29242"/>
    <cellStyle name="표준 18 9 6" xfId="8946"/>
    <cellStyle name="표준 18 9 6 2" xfId="17951"/>
    <cellStyle name="표준 18 9 6 2 2" xfId="38827"/>
    <cellStyle name="표준 18 9 6 3" xfId="30089"/>
    <cellStyle name="표준 18 9 7" xfId="9771"/>
    <cellStyle name="표준 18 9 7 2" xfId="18769"/>
    <cellStyle name="표준 18 9 7 2 2" xfId="39645"/>
    <cellStyle name="표준 18 9 7 3" xfId="30907"/>
    <cellStyle name="표준 18 9 8" xfId="10826"/>
    <cellStyle name="표준 18 9 8 2" xfId="19597"/>
    <cellStyle name="표준 18 9 8 2 2" xfId="40473"/>
    <cellStyle name="표준 18 9 8 3" xfId="31737"/>
    <cellStyle name="표준 18 9 9" xfId="11692"/>
    <cellStyle name="표준 18 9 9 2" xfId="20458"/>
    <cellStyle name="표준 18 9 9 2 2" xfId="41334"/>
    <cellStyle name="표준 18 9 9 3" xfId="32598"/>
    <cellStyle name="표준 19" xfId="2945"/>
    <cellStyle name="표준 19 10" xfId="4554"/>
    <cellStyle name="표준 19 10 2" xfId="6388"/>
    <cellStyle name="표준 19 10 2 2" xfId="15397"/>
    <cellStyle name="표준 19 10 2 2 2" xfId="36273"/>
    <cellStyle name="표준 19 10 2 3" xfId="27535"/>
    <cellStyle name="표준 19 10 3" xfId="11051"/>
    <cellStyle name="표준 19 10 3 2" xfId="19821"/>
    <cellStyle name="표준 19 10 3 2 2" xfId="40697"/>
    <cellStyle name="표준 19 10 3 3" xfId="31961"/>
    <cellStyle name="표준 19 10 4" xfId="11916"/>
    <cellStyle name="표준 19 10 4 2" xfId="20682"/>
    <cellStyle name="표준 19 10 4 2 2" xfId="41558"/>
    <cellStyle name="표준 19 10 4 3" xfId="32822"/>
    <cellStyle name="표준 19 10 5" xfId="13579"/>
    <cellStyle name="표준 19 10 5 2" xfId="34455"/>
    <cellStyle name="표준 19 10 6" xfId="25717"/>
    <cellStyle name="표준 19 11" xfId="5231"/>
    <cellStyle name="표준 19 11 2" xfId="14240"/>
    <cellStyle name="표준 19 11 2 2" xfId="35116"/>
    <cellStyle name="표준 19 11 3" xfId="26378"/>
    <cellStyle name="표준 19 12" xfId="7033"/>
    <cellStyle name="표준 19 12 2" xfId="16041"/>
    <cellStyle name="표준 19 12 2 2" xfId="36917"/>
    <cellStyle name="표준 19 12 3" xfId="28179"/>
    <cellStyle name="표준 19 13" xfId="7678"/>
    <cellStyle name="표준 19 13 2" xfId="16684"/>
    <cellStyle name="표준 19 13 2 2" xfId="37560"/>
    <cellStyle name="표준 19 13 3" xfId="28822"/>
    <cellStyle name="표준 19 14" xfId="8526"/>
    <cellStyle name="표준 19 14 2" xfId="17531"/>
    <cellStyle name="표준 19 14 2 2" xfId="38407"/>
    <cellStyle name="표준 19 14 3" xfId="29669"/>
    <cellStyle name="표준 19 15" xfId="9350"/>
    <cellStyle name="표준 19 15 2" xfId="18349"/>
    <cellStyle name="표준 19 15 2 2" xfId="39225"/>
    <cellStyle name="표준 19 15 3" xfId="30487"/>
    <cellStyle name="표준 19 16" xfId="10406"/>
    <cellStyle name="표준 19 16 2" xfId="19177"/>
    <cellStyle name="표준 19 16 2 2" xfId="40053"/>
    <cellStyle name="표준 19 16 3" xfId="31317"/>
    <cellStyle name="표준 19 17" xfId="11272"/>
    <cellStyle name="표준 19 17 2" xfId="20038"/>
    <cellStyle name="표준 19 17 2 2" xfId="40914"/>
    <cellStyle name="표준 19 17 3" xfId="32178"/>
    <cellStyle name="표준 19 18" xfId="12420"/>
    <cellStyle name="표준 19 18 2" xfId="33298"/>
    <cellStyle name="표준 19 19" xfId="24548"/>
    <cellStyle name="표준 19 2" xfId="2946"/>
    <cellStyle name="표준 19 2 10" xfId="10407"/>
    <cellStyle name="표준 19 2 10 2" xfId="19178"/>
    <cellStyle name="표준 19 2 10 2 2" xfId="40054"/>
    <cellStyle name="표준 19 2 10 3" xfId="31318"/>
    <cellStyle name="표준 19 2 11" xfId="11273"/>
    <cellStyle name="표준 19 2 11 2" xfId="20039"/>
    <cellStyle name="표준 19 2 11 2 2" xfId="40915"/>
    <cellStyle name="표준 19 2 11 3" xfId="32179"/>
    <cellStyle name="표준 19 2 12" xfId="12421"/>
    <cellStyle name="표준 19 2 12 2" xfId="33299"/>
    <cellStyle name="표준 19 2 13" xfId="24549"/>
    <cellStyle name="표준 19 2 2" xfId="3164"/>
    <cellStyle name="표준 19 2 2 10" xfId="11483"/>
    <cellStyle name="표준 19 2 2 10 2" xfId="20249"/>
    <cellStyle name="표준 19 2 2 10 2 2" xfId="41125"/>
    <cellStyle name="표준 19 2 2 10 3" xfId="32389"/>
    <cellStyle name="표준 19 2 2 11" xfId="12632"/>
    <cellStyle name="표준 19 2 2 11 2" xfId="33509"/>
    <cellStyle name="표준 19 2 2 12" xfId="24759"/>
    <cellStyle name="표준 19 2 2 2" xfId="3606"/>
    <cellStyle name="표준 19 2 2 2 2" xfId="5879"/>
    <cellStyle name="표준 19 2 2 2 2 2" xfId="14888"/>
    <cellStyle name="표준 19 2 2 2 2 2 2" xfId="35764"/>
    <cellStyle name="표준 19 2 2 2 2 3" xfId="27026"/>
    <cellStyle name="표준 19 2 2 2 3" xfId="13069"/>
    <cellStyle name="표준 19 2 2 2 3 2" xfId="33946"/>
    <cellStyle name="표준 19 2 2 2 4" xfId="25196"/>
    <cellStyle name="표준 19 2 2 3" xfId="4767"/>
    <cellStyle name="표준 19 2 2 3 2" xfId="6599"/>
    <cellStyle name="표준 19 2 2 3 2 2" xfId="15608"/>
    <cellStyle name="표준 19 2 2 3 2 2 2" xfId="36484"/>
    <cellStyle name="표준 19 2 2 3 2 3" xfId="27746"/>
    <cellStyle name="표준 19 2 2 3 3" xfId="13790"/>
    <cellStyle name="표준 19 2 2 3 3 2" xfId="34666"/>
    <cellStyle name="표준 19 2 2 3 4" xfId="25928"/>
    <cellStyle name="표준 19 2 2 4" xfId="5442"/>
    <cellStyle name="표준 19 2 2 4 2" xfId="14451"/>
    <cellStyle name="표준 19 2 2 4 2 2" xfId="35327"/>
    <cellStyle name="표준 19 2 2 4 3" xfId="26589"/>
    <cellStyle name="표준 19 2 2 5" xfId="7245"/>
    <cellStyle name="표준 19 2 2 5 2" xfId="16252"/>
    <cellStyle name="표준 19 2 2 5 2 2" xfId="37128"/>
    <cellStyle name="표준 19 2 2 5 3" xfId="28390"/>
    <cellStyle name="표준 19 2 2 6" xfId="7889"/>
    <cellStyle name="표준 19 2 2 6 2" xfId="16895"/>
    <cellStyle name="표준 19 2 2 6 2 2" xfId="37771"/>
    <cellStyle name="표준 19 2 2 6 3" xfId="29033"/>
    <cellStyle name="표준 19 2 2 7" xfId="8737"/>
    <cellStyle name="표준 19 2 2 7 2" xfId="17742"/>
    <cellStyle name="표준 19 2 2 7 2 2" xfId="38618"/>
    <cellStyle name="표준 19 2 2 7 3" xfId="29880"/>
    <cellStyle name="표준 19 2 2 8" xfId="9562"/>
    <cellStyle name="표준 19 2 2 8 2" xfId="18560"/>
    <cellStyle name="표준 19 2 2 8 2 2" xfId="39436"/>
    <cellStyle name="표준 19 2 2 8 3" xfId="30698"/>
    <cellStyle name="표준 19 2 2 9" xfId="10617"/>
    <cellStyle name="표준 19 2 2 9 2" xfId="19388"/>
    <cellStyle name="표준 19 2 2 9 2 2" xfId="40264"/>
    <cellStyle name="표준 19 2 2 9 3" xfId="31528"/>
    <cellStyle name="표준 19 2 3" xfId="3396"/>
    <cellStyle name="표준 19 2 3 10" xfId="12859"/>
    <cellStyle name="표준 19 2 3 10 2" xfId="33736"/>
    <cellStyle name="표준 19 2 3 11" xfId="24986"/>
    <cellStyle name="표준 19 2 3 2" xfId="4989"/>
    <cellStyle name="표준 19 2 3 2 2" xfId="6816"/>
    <cellStyle name="표준 19 2 3 2 2 2" xfId="15825"/>
    <cellStyle name="표준 19 2 3 2 2 2 2" xfId="36701"/>
    <cellStyle name="표준 19 2 3 2 2 3" xfId="27963"/>
    <cellStyle name="표준 19 2 3 2 3" xfId="14007"/>
    <cellStyle name="표준 19 2 3 2 3 2" xfId="34883"/>
    <cellStyle name="표준 19 2 3 2 4" xfId="26145"/>
    <cellStyle name="표준 19 2 3 3" xfId="5669"/>
    <cellStyle name="표준 19 2 3 3 2" xfId="14678"/>
    <cellStyle name="표준 19 2 3 3 2 2" xfId="35554"/>
    <cellStyle name="표준 19 2 3 3 3" xfId="26816"/>
    <cellStyle name="표준 19 2 3 4" xfId="7462"/>
    <cellStyle name="표준 19 2 3 4 2" xfId="16469"/>
    <cellStyle name="표준 19 2 3 4 2 2" xfId="37345"/>
    <cellStyle name="표준 19 2 3 4 3" xfId="28607"/>
    <cellStyle name="표준 19 2 3 5" xfId="8106"/>
    <cellStyle name="표준 19 2 3 5 2" xfId="17112"/>
    <cellStyle name="표준 19 2 3 5 2 2" xfId="37988"/>
    <cellStyle name="표준 19 2 3 5 3" xfId="29250"/>
    <cellStyle name="표준 19 2 3 6" xfId="8954"/>
    <cellStyle name="표준 19 2 3 6 2" xfId="17959"/>
    <cellStyle name="표준 19 2 3 6 2 2" xfId="38835"/>
    <cellStyle name="표준 19 2 3 6 3" xfId="30097"/>
    <cellStyle name="표준 19 2 3 7" xfId="9779"/>
    <cellStyle name="표준 19 2 3 7 2" xfId="18777"/>
    <cellStyle name="표준 19 2 3 7 2 2" xfId="39653"/>
    <cellStyle name="표준 19 2 3 7 3" xfId="30915"/>
    <cellStyle name="표준 19 2 3 8" xfId="10834"/>
    <cellStyle name="표준 19 2 3 8 2" xfId="19605"/>
    <cellStyle name="표준 19 2 3 8 2 2" xfId="40481"/>
    <cellStyle name="표준 19 2 3 8 3" xfId="31745"/>
    <cellStyle name="표준 19 2 3 9" xfId="11700"/>
    <cellStyle name="표준 19 2 3 9 2" xfId="20466"/>
    <cellStyle name="표준 19 2 3 9 2 2" xfId="41342"/>
    <cellStyle name="표준 19 2 3 9 3" xfId="32606"/>
    <cellStyle name="표준 19 2 4" xfId="4555"/>
    <cellStyle name="표준 19 2 4 2" xfId="6389"/>
    <cellStyle name="표준 19 2 4 2 2" xfId="15398"/>
    <cellStyle name="표준 19 2 4 2 2 2" xfId="36274"/>
    <cellStyle name="표준 19 2 4 2 3" xfId="27536"/>
    <cellStyle name="표준 19 2 4 3" xfId="11052"/>
    <cellStyle name="표준 19 2 4 3 2" xfId="19822"/>
    <cellStyle name="표준 19 2 4 3 2 2" xfId="40698"/>
    <cellStyle name="표준 19 2 4 3 3" xfId="31962"/>
    <cellStyle name="표준 19 2 4 4" xfId="11917"/>
    <cellStyle name="표준 19 2 4 4 2" xfId="20683"/>
    <cellStyle name="표준 19 2 4 4 2 2" xfId="41559"/>
    <cellStyle name="표준 19 2 4 4 3" xfId="32823"/>
    <cellStyle name="표준 19 2 4 5" xfId="13580"/>
    <cellStyle name="표준 19 2 4 5 2" xfId="34456"/>
    <cellStyle name="표준 19 2 4 6" xfId="25718"/>
    <cellStyle name="표준 19 2 5" xfId="5232"/>
    <cellStyle name="표준 19 2 5 2" xfId="14241"/>
    <cellStyle name="표준 19 2 5 2 2" xfId="35117"/>
    <cellStyle name="표준 19 2 5 3" xfId="26379"/>
    <cellStyle name="표준 19 2 6" xfId="7034"/>
    <cellStyle name="표준 19 2 6 2" xfId="16042"/>
    <cellStyle name="표준 19 2 6 2 2" xfId="36918"/>
    <cellStyle name="표준 19 2 6 3" xfId="28180"/>
    <cellStyle name="표준 19 2 7" xfId="7679"/>
    <cellStyle name="표준 19 2 7 2" xfId="16685"/>
    <cellStyle name="표준 19 2 7 2 2" xfId="37561"/>
    <cellStyle name="표준 19 2 7 3" xfId="28823"/>
    <cellStyle name="표준 19 2 8" xfId="8527"/>
    <cellStyle name="표준 19 2 8 2" xfId="17532"/>
    <cellStyle name="표준 19 2 8 2 2" xfId="38408"/>
    <cellStyle name="표준 19 2 8 3" xfId="29670"/>
    <cellStyle name="표준 19 2 9" xfId="9351"/>
    <cellStyle name="표준 19 2 9 2" xfId="18350"/>
    <cellStyle name="표준 19 2 9 2 2" xfId="39226"/>
    <cellStyle name="표준 19 2 9 3" xfId="30488"/>
    <cellStyle name="표준 19 3" xfId="2947"/>
    <cellStyle name="표준 19 3 10" xfId="10408"/>
    <cellStyle name="표준 19 3 10 2" xfId="19179"/>
    <cellStyle name="표준 19 3 10 2 2" xfId="40055"/>
    <cellStyle name="표준 19 3 10 3" xfId="31319"/>
    <cellStyle name="표준 19 3 11" xfId="11274"/>
    <cellStyle name="표준 19 3 11 2" xfId="20040"/>
    <cellStyle name="표준 19 3 11 2 2" xfId="40916"/>
    <cellStyle name="표준 19 3 11 3" xfId="32180"/>
    <cellStyle name="표준 19 3 12" xfId="12422"/>
    <cellStyle name="표준 19 3 12 2" xfId="33300"/>
    <cellStyle name="표준 19 3 13" xfId="24550"/>
    <cellStyle name="표준 19 3 2" xfId="3165"/>
    <cellStyle name="표준 19 3 2 10" xfId="11484"/>
    <cellStyle name="표준 19 3 2 10 2" xfId="20250"/>
    <cellStyle name="표준 19 3 2 10 2 2" xfId="41126"/>
    <cellStyle name="표준 19 3 2 10 3" xfId="32390"/>
    <cellStyle name="표준 19 3 2 11" xfId="12633"/>
    <cellStyle name="표준 19 3 2 11 2" xfId="33510"/>
    <cellStyle name="표준 19 3 2 12" xfId="24760"/>
    <cellStyle name="표준 19 3 2 2" xfId="3607"/>
    <cellStyle name="표준 19 3 2 2 2" xfId="5880"/>
    <cellStyle name="표준 19 3 2 2 2 2" xfId="14889"/>
    <cellStyle name="표준 19 3 2 2 2 2 2" xfId="35765"/>
    <cellStyle name="표준 19 3 2 2 2 3" xfId="27027"/>
    <cellStyle name="표준 19 3 2 2 3" xfId="13070"/>
    <cellStyle name="표준 19 3 2 2 3 2" xfId="33947"/>
    <cellStyle name="표준 19 3 2 2 4" xfId="25197"/>
    <cellStyle name="표준 19 3 2 3" xfId="4768"/>
    <cellStyle name="표준 19 3 2 3 2" xfId="6600"/>
    <cellStyle name="표준 19 3 2 3 2 2" xfId="15609"/>
    <cellStyle name="표준 19 3 2 3 2 2 2" xfId="36485"/>
    <cellStyle name="표준 19 3 2 3 2 3" xfId="27747"/>
    <cellStyle name="표준 19 3 2 3 3" xfId="13791"/>
    <cellStyle name="표준 19 3 2 3 3 2" xfId="34667"/>
    <cellStyle name="표준 19 3 2 3 4" xfId="25929"/>
    <cellStyle name="표준 19 3 2 4" xfId="5443"/>
    <cellStyle name="표준 19 3 2 4 2" xfId="14452"/>
    <cellStyle name="표준 19 3 2 4 2 2" xfId="35328"/>
    <cellStyle name="표준 19 3 2 4 3" xfId="26590"/>
    <cellStyle name="표준 19 3 2 5" xfId="7246"/>
    <cellStyle name="표준 19 3 2 5 2" xfId="16253"/>
    <cellStyle name="표준 19 3 2 5 2 2" xfId="37129"/>
    <cellStyle name="표준 19 3 2 5 3" xfId="28391"/>
    <cellStyle name="표준 19 3 2 6" xfId="7890"/>
    <cellStyle name="표준 19 3 2 6 2" xfId="16896"/>
    <cellStyle name="표준 19 3 2 6 2 2" xfId="37772"/>
    <cellStyle name="표준 19 3 2 6 3" xfId="29034"/>
    <cellStyle name="표준 19 3 2 7" xfId="8738"/>
    <cellStyle name="표준 19 3 2 7 2" xfId="17743"/>
    <cellStyle name="표준 19 3 2 7 2 2" xfId="38619"/>
    <cellStyle name="표준 19 3 2 7 3" xfId="29881"/>
    <cellStyle name="표준 19 3 2 8" xfId="9563"/>
    <cellStyle name="표준 19 3 2 8 2" xfId="18561"/>
    <cellStyle name="표준 19 3 2 8 2 2" xfId="39437"/>
    <cellStyle name="표준 19 3 2 8 3" xfId="30699"/>
    <cellStyle name="표준 19 3 2 9" xfId="10618"/>
    <cellStyle name="표준 19 3 2 9 2" xfId="19389"/>
    <cellStyle name="표준 19 3 2 9 2 2" xfId="40265"/>
    <cellStyle name="표준 19 3 2 9 3" xfId="31529"/>
    <cellStyle name="표준 19 3 3" xfId="3397"/>
    <cellStyle name="표준 19 3 3 10" xfId="12860"/>
    <cellStyle name="표준 19 3 3 10 2" xfId="33737"/>
    <cellStyle name="표준 19 3 3 11" xfId="24987"/>
    <cellStyle name="표준 19 3 3 2" xfId="4990"/>
    <cellStyle name="표준 19 3 3 2 2" xfId="6817"/>
    <cellStyle name="표준 19 3 3 2 2 2" xfId="15826"/>
    <cellStyle name="표준 19 3 3 2 2 2 2" xfId="36702"/>
    <cellStyle name="표준 19 3 3 2 2 3" xfId="27964"/>
    <cellStyle name="표준 19 3 3 2 3" xfId="14008"/>
    <cellStyle name="표준 19 3 3 2 3 2" xfId="34884"/>
    <cellStyle name="표준 19 3 3 2 4" xfId="26146"/>
    <cellStyle name="표준 19 3 3 3" xfId="5670"/>
    <cellStyle name="표준 19 3 3 3 2" xfId="14679"/>
    <cellStyle name="표준 19 3 3 3 2 2" xfId="35555"/>
    <cellStyle name="표준 19 3 3 3 3" xfId="26817"/>
    <cellStyle name="표준 19 3 3 4" xfId="7463"/>
    <cellStyle name="표준 19 3 3 4 2" xfId="16470"/>
    <cellStyle name="표준 19 3 3 4 2 2" xfId="37346"/>
    <cellStyle name="표준 19 3 3 4 3" xfId="28608"/>
    <cellStyle name="표준 19 3 3 5" xfId="8107"/>
    <cellStyle name="표준 19 3 3 5 2" xfId="17113"/>
    <cellStyle name="표준 19 3 3 5 2 2" xfId="37989"/>
    <cellStyle name="표준 19 3 3 5 3" xfId="29251"/>
    <cellStyle name="표준 19 3 3 6" xfId="8955"/>
    <cellStyle name="표준 19 3 3 6 2" xfId="17960"/>
    <cellStyle name="표준 19 3 3 6 2 2" xfId="38836"/>
    <cellStyle name="표준 19 3 3 6 3" xfId="30098"/>
    <cellStyle name="표준 19 3 3 7" xfId="9780"/>
    <cellStyle name="표준 19 3 3 7 2" xfId="18778"/>
    <cellStyle name="표준 19 3 3 7 2 2" xfId="39654"/>
    <cellStyle name="표준 19 3 3 7 3" xfId="30916"/>
    <cellStyle name="표준 19 3 3 8" xfId="10835"/>
    <cellStyle name="표준 19 3 3 8 2" xfId="19606"/>
    <cellStyle name="표준 19 3 3 8 2 2" xfId="40482"/>
    <cellStyle name="표준 19 3 3 8 3" xfId="31746"/>
    <cellStyle name="표준 19 3 3 9" xfId="11701"/>
    <cellStyle name="표준 19 3 3 9 2" xfId="20467"/>
    <cellStyle name="표준 19 3 3 9 2 2" xfId="41343"/>
    <cellStyle name="표준 19 3 3 9 3" xfId="32607"/>
    <cellStyle name="표준 19 3 4" xfId="4556"/>
    <cellStyle name="표준 19 3 4 2" xfId="6390"/>
    <cellStyle name="표준 19 3 4 2 2" xfId="15399"/>
    <cellStyle name="표준 19 3 4 2 2 2" xfId="36275"/>
    <cellStyle name="표준 19 3 4 2 3" xfId="27537"/>
    <cellStyle name="표준 19 3 4 3" xfId="11053"/>
    <cellStyle name="표준 19 3 4 3 2" xfId="19823"/>
    <cellStyle name="표준 19 3 4 3 2 2" xfId="40699"/>
    <cellStyle name="표준 19 3 4 3 3" xfId="31963"/>
    <cellStyle name="표준 19 3 4 4" xfId="11918"/>
    <cellStyle name="표준 19 3 4 4 2" xfId="20684"/>
    <cellStyle name="표준 19 3 4 4 2 2" xfId="41560"/>
    <cellStyle name="표준 19 3 4 4 3" xfId="32824"/>
    <cellStyle name="표준 19 3 4 5" xfId="13581"/>
    <cellStyle name="표준 19 3 4 5 2" xfId="34457"/>
    <cellStyle name="표준 19 3 4 6" xfId="25719"/>
    <cellStyle name="표준 19 3 5" xfId="5233"/>
    <cellStyle name="표준 19 3 5 2" xfId="14242"/>
    <cellStyle name="표준 19 3 5 2 2" xfId="35118"/>
    <cellStyle name="표준 19 3 5 3" xfId="26380"/>
    <cellStyle name="표준 19 3 6" xfId="7035"/>
    <cellStyle name="표준 19 3 6 2" xfId="16043"/>
    <cellStyle name="표준 19 3 6 2 2" xfId="36919"/>
    <cellStyle name="표준 19 3 6 3" xfId="28181"/>
    <cellStyle name="표준 19 3 7" xfId="7680"/>
    <cellStyle name="표준 19 3 7 2" xfId="16686"/>
    <cellStyle name="표준 19 3 7 2 2" xfId="37562"/>
    <cellStyle name="표준 19 3 7 3" xfId="28824"/>
    <cellStyle name="표준 19 3 8" xfId="8528"/>
    <cellStyle name="표준 19 3 8 2" xfId="17533"/>
    <cellStyle name="표준 19 3 8 2 2" xfId="38409"/>
    <cellStyle name="표준 19 3 8 3" xfId="29671"/>
    <cellStyle name="표준 19 3 9" xfId="9352"/>
    <cellStyle name="표준 19 3 9 2" xfId="18351"/>
    <cellStyle name="표준 19 3 9 2 2" xfId="39227"/>
    <cellStyle name="표준 19 3 9 3" xfId="30489"/>
    <cellStyle name="표준 19 4" xfId="2948"/>
    <cellStyle name="표준 19 4 10" xfId="10409"/>
    <cellStyle name="표준 19 4 10 2" xfId="19180"/>
    <cellStyle name="표준 19 4 10 2 2" xfId="40056"/>
    <cellStyle name="표준 19 4 10 3" xfId="31320"/>
    <cellStyle name="표준 19 4 11" xfId="11275"/>
    <cellStyle name="표준 19 4 11 2" xfId="20041"/>
    <cellStyle name="표준 19 4 11 2 2" xfId="40917"/>
    <cellStyle name="표준 19 4 11 3" xfId="32181"/>
    <cellStyle name="표준 19 4 12" xfId="12423"/>
    <cellStyle name="표준 19 4 12 2" xfId="33301"/>
    <cellStyle name="표준 19 4 13" xfId="24551"/>
    <cellStyle name="표준 19 4 2" xfId="3166"/>
    <cellStyle name="표준 19 4 2 10" xfId="11485"/>
    <cellStyle name="표준 19 4 2 10 2" xfId="20251"/>
    <cellStyle name="표준 19 4 2 10 2 2" xfId="41127"/>
    <cellStyle name="표준 19 4 2 10 3" xfId="32391"/>
    <cellStyle name="표준 19 4 2 11" xfId="12634"/>
    <cellStyle name="표준 19 4 2 11 2" xfId="33511"/>
    <cellStyle name="표준 19 4 2 12" xfId="24761"/>
    <cellStyle name="표준 19 4 2 2" xfId="3608"/>
    <cellStyle name="표준 19 4 2 2 2" xfId="5881"/>
    <cellStyle name="표준 19 4 2 2 2 2" xfId="14890"/>
    <cellStyle name="표준 19 4 2 2 2 2 2" xfId="35766"/>
    <cellStyle name="표준 19 4 2 2 2 3" xfId="27028"/>
    <cellStyle name="표준 19 4 2 2 3" xfId="13071"/>
    <cellStyle name="표준 19 4 2 2 3 2" xfId="33948"/>
    <cellStyle name="표준 19 4 2 2 4" xfId="25198"/>
    <cellStyle name="표준 19 4 2 3" xfId="4769"/>
    <cellStyle name="표준 19 4 2 3 2" xfId="6601"/>
    <cellStyle name="표준 19 4 2 3 2 2" xfId="15610"/>
    <cellStyle name="표준 19 4 2 3 2 2 2" xfId="36486"/>
    <cellStyle name="표준 19 4 2 3 2 3" xfId="27748"/>
    <cellStyle name="표준 19 4 2 3 3" xfId="13792"/>
    <cellStyle name="표준 19 4 2 3 3 2" xfId="34668"/>
    <cellStyle name="표준 19 4 2 3 4" xfId="25930"/>
    <cellStyle name="표준 19 4 2 4" xfId="5444"/>
    <cellStyle name="표준 19 4 2 4 2" xfId="14453"/>
    <cellStyle name="표준 19 4 2 4 2 2" xfId="35329"/>
    <cellStyle name="표준 19 4 2 4 3" xfId="26591"/>
    <cellStyle name="표준 19 4 2 5" xfId="7247"/>
    <cellStyle name="표준 19 4 2 5 2" xfId="16254"/>
    <cellStyle name="표준 19 4 2 5 2 2" xfId="37130"/>
    <cellStyle name="표준 19 4 2 5 3" xfId="28392"/>
    <cellStyle name="표준 19 4 2 6" xfId="7891"/>
    <cellStyle name="표준 19 4 2 6 2" xfId="16897"/>
    <cellStyle name="표준 19 4 2 6 2 2" xfId="37773"/>
    <cellStyle name="표준 19 4 2 6 3" xfId="29035"/>
    <cellStyle name="표준 19 4 2 7" xfId="8739"/>
    <cellStyle name="표준 19 4 2 7 2" xfId="17744"/>
    <cellStyle name="표준 19 4 2 7 2 2" xfId="38620"/>
    <cellStyle name="표준 19 4 2 7 3" xfId="29882"/>
    <cellStyle name="표준 19 4 2 8" xfId="9564"/>
    <cellStyle name="표준 19 4 2 8 2" xfId="18562"/>
    <cellStyle name="표준 19 4 2 8 2 2" xfId="39438"/>
    <cellStyle name="표준 19 4 2 8 3" xfId="30700"/>
    <cellStyle name="표준 19 4 2 9" xfId="10619"/>
    <cellStyle name="표준 19 4 2 9 2" xfId="19390"/>
    <cellStyle name="표준 19 4 2 9 2 2" xfId="40266"/>
    <cellStyle name="표준 19 4 2 9 3" xfId="31530"/>
    <cellStyle name="표준 19 4 3" xfId="3398"/>
    <cellStyle name="표준 19 4 3 10" xfId="12861"/>
    <cellStyle name="표준 19 4 3 10 2" xfId="33738"/>
    <cellStyle name="표준 19 4 3 11" xfId="24988"/>
    <cellStyle name="표준 19 4 3 2" xfId="4991"/>
    <cellStyle name="표준 19 4 3 2 2" xfId="6818"/>
    <cellStyle name="표준 19 4 3 2 2 2" xfId="15827"/>
    <cellStyle name="표준 19 4 3 2 2 2 2" xfId="36703"/>
    <cellStyle name="표준 19 4 3 2 2 3" xfId="27965"/>
    <cellStyle name="표준 19 4 3 2 3" xfId="14009"/>
    <cellStyle name="표준 19 4 3 2 3 2" xfId="34885"/>
    <cellStyle name="표준 19 4 3 2 4" xfId="26147"/>
    <cellStyle name="표준 19 4 3 3" xfId="5671"/>
    <cellStyle name="표준 19 4 3 3 2" xfId="14680"/>
    <cellStyle name="표준 19 4 3 3 2 2" xfId="35556"/>
    <cellStyle name="표준 19 4 3 3 3" xfId="26818"/>
    <cellStyle name="표준 19 4 3 4" xfId="7464"/>
    <cellStyle name="표준 19 4 3 4 2" xfId="16471"/>
    <cellStyle name="표준 19 4 3 4 2 2" xfId="37347"/>
    <cellStyle name="표준 19 4 3 4 3" xfId="28609"/>
    <cellStyle name="표준 19 4 3 5" xfId="8108"/>
    <cellStyle name="표준 19 4 3 5 2" xfId="17114"/>
    <cellStyle name="표준 19 4 3 5 2 2" xfId="37990"/>
    <cellStyle name="표준 19 4 3 5 3" xfId="29252"/>
    <cellStyle name="표준 19 4 3 6" xfId="8956"/>
    <cellStyle name="표준 19 4 3 6 2" xfId="17961"/>
    <cellStyle name="표준 19 4 3 6 2 2" xfId="38837"/>
    <cellStyle name="표준 19 4 3 6 3" xfId="30099"/>
    <cellStyle name="표준 19 4 3 7" xfId="9781"/>
    <cellStyle name="표준 19 4 3 7 2" xfId="18779"/>
    <cellStyle name="표준 19 4 3 7 2 2" xfId="39655"/>
    <cellStyle name="표준 19 4 3 7 3" xfId="30917"/>
    <cellStyle name="표준 19 4 3 8" xfId="10836"/>
    <cellStyle name="표준 19 4 3 8 2" xfId="19607"/>
    <cellStyle name="표준 19 4 3 8 2 2" xfId="40483"/>
    <cellStyle name="표준 19 4 3 8 3" xfId="31747"/>
    <cellStyle name="표준 19 4 3 9" xfId="11702"/>
    <cellStyle name="표준 19 4 3 9 2" xfId="20468"/>
    <cellStyle name="표준 19 4 3 9 2 2" xfId="41344"/>
    <cellStyle name="표준 19 4 3 9 3" xfId="32608"/>
    <cellStyle name="표준 19 4 4" xfId="4557"/>
    <cellStyle name="표준 19 4 4 2" xfId="6391"/>
    <cellStyle name="표준 19 4 4 2 2" xfId="15400"/>
    <cellStyle name="표준 19 4 4 2 2 2" xfId="36276"/>
    <cellStyle name="표준 19 4 4 2 3" xfId="27538"/>
    <cellStyle name="표준 19 4 4 3" xfId="11054"/>
    <cellStyle name="표준 19 4 4 3 2" xfId="19824"/>
    <cellStyle name="표준 19 4 4 3 2 2" xfId="40700"/>
    <cellStyle name="표준 19 4 4 3 3" xfId="31964"/>
    <cellStyle name="표준 19 4 4 4" xfId="11919"/>
    <cellStyle name="표준 19 4 4 4 2" xfId="20685"/>
    <cellStyle name="표준 19 4 4 4 2 2" xfId="41561"/>
    <cellStyle name="표준 19 4 4 4 3" xfId="32825"/>
    <cellStyle name="표준 19 4 4 5" xfId="13582"/>
    <cellStyle name="표준 19 4 4 5 2" xfId="34458"/>
    <cellStyle name="표준 19 4 4 6" xfId="25720"/>
    <cellStyle name="표준 19 4 5" xfId="5234"/>
    <cellStyle name="표준 19 4 5 2" xfId="14243"/>
    <cellStyle name="표준 19 4 5 2 2" xfId="35119"/>
    <cellStyle name="표준 19 4 5 3" xfId="26381"/>
    <cellStyle name="표준 19 4 6" xfId="7036"/>
    <cellStyle name="표준 19 4 6 2" xfId="16044"/>
    <cellStyle name="표준 19 4 6 2 2" xfId="36920"/>
    <cellStyle name="표준 19 4 6 3" xfId="28182"/>
    <cellStyle name="표준 19 4 7" xfId="7681"/>
    <cellStyle name="표준 19 4 7 2" xfId="16687"/>
    <cellStyle name="표준 19 4 7 2 2" xfId="37563"/>
    <cellStyle name="표준 19 4 7 3" xfId="28825"/>
    <cellStyle name="표준 19 4 8" xfId="8529"/>
    <cellStyle name="표준 19 4 8 2" xfId="17534"/>
    <cellStyle name="표준 19 4 8 2 2" xfId="38410"/>
    <cellStyle name="표준 19 4 8 3" xfId="29672"/>
    <cellStyle name="표준 19 4 9" xfId="9353"/>
    <cellStyle name="표준 19 4 9 2" xfId="18352"/>
    <cellStyle name="표준 19 4 9 2 2" xfId="39228"/>
    <cellStyle name="표준 19 4 9 3" xfId="30490"/>
    <cellStyle name="표준 19 5" xfId="2949"/>
    <cellStyle name="표준 19 5 10" xfId="10410"/>
    <cellStyle name="표준 19 5 10 2" xfId="19181"/>
    <cellStyle name="표준 19 5 10 2 2" xfId="40057"/>
    <cellStyle name="표준 19 5 10 3" xfId="31321"/>
    <cellStyle name="표준 19 5 11" xfId="11276"/>
    <cellStyle name="표준 19 5 11 2" xfId="20042"/>
    <cellStyle name="표준 19 5 11 2 2" xfId="40918"/>
    <cellStyle name="표준 19 5 11 3" xfId="32182"/>
    <cellStyle name="표준 19 5 12" xfId="12424"/>
    <cellStyle name="표준 19 5 12 2" xfId="33302"/>
    <cellStyle name="표준 19 5 13" xfId="24552"/>
    <cellStyle name="표준 19 5 2" xfId="3167"/>
    <cellStyle name="표준 19 5 2 10" xfId="11486"/>
    <cellStyle name="표준 19 5 2 10 2" xfId="20252"/>
    <cellStyle name="표준 19 5 2 10 2 2" xfId="41128"/>
    <cellStyle name="표준 19 5 2 10 3" xfId="32392"/>
    <cellStyle name="표준 19 5 2 11" xfId="12635"/>
    <cellStyle name="표준 19 5 2 11 2" xfId="33512"/>
    <cellStyle name="표준 19 5 2 12" xfId="24762"/>
    <cellStyle name="표준 19 5 2 2" xfId="3609"/>
    <cellStyle name="표준 19 5 2 2 2" xfId="5882"/>
    <cellStyle name="표준 19 5 2 2 2 2" xfId="14891"/>
    <cellStyle name="표준 19 5 2 2 2 2 2" xfId="35767"/>
    <cellStyle name="표준 19 5 2 2 2 3" xfId="27029"/>
    <cellStyle name="표준 19 5 2 2 3" xfId="13072"/>
    <cellStyle name="표준 19 5 2 2 3 2" xfId="33949"/>
    <cellStyle name="표준 19 5 2 2 4" xfId="25199"/>
    <cellStyle name="표준 19 5 2 3" xfId="4770"/>
    <cellStyle name="표준 19 5 2 3 2" xfId="6602"/>
    <cellStyle name="표준 19 5 2 3 2 2" xfId="15611"/>
    <cellStyle name="표준 19 5 2 3 2 2 2" xfId="36487"/>
    <cellStyle name="표준 19 5 2 3 2 3" xfId="27749"/>
    <cellStyle name="표준 19 5 2 3 3" xfId="13793"/>
    <cellStyle name="표준 19 5 2 3 3 2" xfId="34669"/>
    <cellStyle name="표준 19 5 2 3 4" xfId="25931"/>
    <cellStyle name="표준 19 5 2 4" xfId="5445"/>
    <cellStyle name="표준 19 5 2 4 2" xfId="14454"/>
    <cellStyle name="표준 19 5 2 4 2 2" xfId="35330"/>
    <cellStyle name="표준 19 5 2 4 3" xfId="26592"/>
    <cellStyle name="표준 19 5 2 5" xfId="7248"/>
    <cellStyle name="표준 19 5 2 5 2" xfId="16255"/>
    <cellStyle name="표준 19 5 2 5 2 2" xfId="37131"/>
    <cellStyle name="표준 19 5 2 5 3" xfId="28393"/>
    <cellStyle name="표준 19 5 2 6" xfId="7892"/>
    <cellStyle name="표준 19 5 2 6 2" xfId="16898"/>
    <cellStyle name="표준 19 5 2 6 2 2" xfId="37774"/>
    <cellStyle name="표준 19 5 2 6 3" xfId="29036"/>
    <cellStyle name="표준 19 5 2 7" xfId="8740"/>
    <cellStyle name="표준 19 5 2 7 2" xfId="17745"/>
    <cellStyle name="표준 19 5 2 7 2 2" xfId="38621"/>
    <cellStyle name="표준 19 5 2 7 3" xfId="29883"/>
    <cellStyle name="표준 19 5 2 8" xfId="9565"/>
    <cellStyle name="표준 19 5 2 8 2" xfId="18563"/>
    <cellStyle name="표준 19 5 2 8 2 2" xfId="39439"/>
    <cellStyle name="표준 19 5 2 8 3" xfId="30701"/>
    <cellStyle name="표준 19 5 2 9" xfId="10620"/>
    <cellStyle name="표준 19 5 2 9 2" xfId="19391"/>
    <cellStyle name="표준 19 5 2 9 2 2" xfId="40267"/>
    <cellStyle name="표준 19 5 2 9 3" xfId="31531"/>
    <cellStyle name="표준 19 5 3" xfId="3399"/>
    <cellStyle name="표준 19 5 3 10" xfId="12862"/>
    <cellStyle name="표준 19 5 3 10 2" xfId="33739"/>
    <cellStyle name="표준 19 5 3 11" xfId="24989"/>
    <cellStyle name="표준 19 5 3 2" xfId="4992"/>
    <cellStyle name="표준 19 5 3 2 2" xfId="6819"/>
    <cellStyle name="표준 19 5 3 2 2 2" xfId="15828"/>
    <cellStyle name="표준 19 5 3 2 2 2 2" xfId="36704"/>
    <cellStyle name="표준 19 5 3 2 2 3" xfId="27966"/>
    <cellStyle name="표준 19 5 3 2 3" xfId="14010"/>
    <cellStyle name="표준 19 5 3 2 3 2" xfId="34886"/>
    <cellStyle name="표준 19 5 3 2 4" xfId="26148"/>
    <cellStyle name="표준 19 5 3 3" xfId="5672"/>
    <cellStyle name="표준 19 5 3 3 2" xfId="14681"/>
    <cellStyle name="표준 19 5 3 3 2 2" xfId="35557"/>
    <cellStyle name="표준 19 5 3 3 3" xfId="26819"/>
    <cellStyle name="표준 19 5 3 4" xfId="7465"/>
    <cellStyle name="표준 19 5 3 4 2" xfId="16472"/>
    <cellStyle name="표준 19 5 3 4 2 2" xfId="37348"/>
    <cellStyle name="표준 19 5 3 4 3" xfId="28610"/>
    <cellStyle name="표준 19 5 3 5" xfId="8109"/>
    <cellStyle name="표준 19 5 3 5 2" xfId="17115"/>
    <cellStyle name="표준 19 5 3 5 2 2" xfId="37991"/>
    <cellStyle name="표준 19 5 3 5 3" xfId="29253"/>
    <cellStyle name="표준 19 5 3 6" xfId="8957"/>
    <cellStyle name="표준 19 5 3 6 2" xfId="17962"/>
    <cellStyle name="표준 19 5 3 6 2 2" xfId="38838"/>
    <cellStyle name="표준 19 5 3 6 3" xfId="30100"/>
    <cellStyle name="표준 19 5 3 7" xfId="9782"/>
    <cellStyle name="표준 19 5 3 7 2" xfId="18780"/>
    <cellStyle name="표준 19 5 3 7 2 2" xfId="39656"/>
    <cellStyle name="표준 19 5 3 7 3" xfId="30918"/>
    <cellStyle name="표준 19 5 3 8" xfId="10837"/>
    <cellStyle name="표준 19 5 3 8 2" xfId="19608"/>
    <cellStyle name="표준 19 5 3 8 2 2" xfId="40484"/>
    <cellStyle name="표준 19 5 3 8 3" xfId="31748"/>
    <cellStyle name="표준 19 5 3 9" xfId="11703"/>
    <cellStyle name="표준 19 5 3 9 2" xfId="20469"/>
    <cellStyle name="표준 19 5 3 9 2 2" xfId="41345"/>
    <cellStyle name="표준 19 5 3 9 3" xfId="32609"/>
    <cellStyle name="표준 19 5 4" xfId="4558"/>
    <cellStyle name="표준 19 5 4 2" xfId="6392"/>
    <cellStyle name="표준 19 5 4 2 2" xfId="15401"/>
    <cellStyle name="표준 19 5 4 2 2 2" xfId="36277"/>
    <cellStyle name="표준 19 5 4 2 3" xfId="27539"/>
    <cellStyle name="표준 19 5 4 3" xfId="11055"/>
    <cellStyle name="표준 19 5 4 3 2" xfId="19825"/>
    <cellStyle name="표준 19 5 4 3 2 2" xfId="40701"/>
    <cellStyle name="표준 19 5 4 3 3" xfId="31965"/>
    <cellStyle name="표준 19 5 4 4" xfId="11920"/>
    <cellStyle name="표준 19 5 4 4 2" xfId="20686"/>
    <cellStyle name="표준 19 5 4 4 2 2" xfId="41562"/>
    <cellStyle name="표준 19 5 4 4 3" xfId="32826"/>
    <cellStyle name="표준 19 5 4 5" xfId="13583"/>
    <cellStyle name="표준 19 5 4 5 2" xfId="34459"/>
    <cellStyle name="표준 19 5 4 6" xfId="25721"/>
    <cellStyle name="표준 19 5 5" xfId="5235"/>
    <cellStyle name="표준 19 5 5 2" xfId="14244"/>
    <cellStyle name="표준 19 5 5 2 2" xfId="35120"/>
    <cellStyle name="표준 19 5 5 3" xfId="26382"/>
    <cellStyle name="표준 19 5 6" xfId="7037"/>
    <cellStyle name="표준 19 5 6 2" xfId="16045"/>
    <cellStyle name="표준 19 5 6 2 2" xfId="36921"/>
    <cellStyle name="표준 19 5 6 3" xfId="28183"/>
    <cellStyle name="표준 19 5 7" xfId="7682"/>
    <cellStyle name="표준 19 5 7 2" xfId="16688"/>
    <cellStyle name="표준 19 5 7 2 2" xfId="37564"/>
    <cellStyle name="표준 19 5 7 3" xfId="28826"/>
    <cellStyle name="표준 19 5 8" xfId="8530"/>
    <cellStyle name="표준 19 5 8 2" xfId="17535"/>
    <cellStyle name="표준 19 5 8 2 2" xfId="38411"/>
    <cellStyle name="표준 19 5 8 3" xfId="29673"/>
    <cellStyle name="표준 19 5 9" xfId="9354"/>
    <cellStyle name="표준 19 5 9 2" xfId="18353"/>
    <cellStyle name="표준 19 5 9 2 2" xfId="39229"/>
    <cellStyle name="표준 19 5 9 3" xfId="30491"/>
    <cellStyle name="표준 19 6" xfId="2950"/>
    <cellStyle name="표준 19 6 10" xfId="10411"/>
    <cellStyle name="표준 19 6 10 2" xfId="19182"/>
    <cellStyle name="표준 19 6 10 2 2" xfId="40058"/>
    <cellStyle name="표준 19 6 10 3" xfId="31322"/>
    <cellStyle name="표준 19 6 11" xfId="11277"/>
    <cellStyle name="표준 19 6 11 2" xfId="20043"/>
    <cellStyle name="표준 19 6 11 2 2" xfId="40919"/>
    <cellStyle name="표준 19 6 11 3" xfId="32183"/>
    <cellStyle name="표준 19 6 12" xfId="12425"/>
    <cellStyle name="표준 19 6 12 2" xfId="33303"/>
    <cellStyle name="표준 19 6 13" xfId="24553"/>
    <cellStyle name="표준 19 6 2" xfId="3168"/>
    <cellStyle name="표준 19 6 2 10" xfId="11487"/>
    <cellStyle name="표준 19 6 2 10 2" xfId="20253"/>
    <cellStyle name="표준 19 6 2 10 2 2" xfId="41129"/>
    <cellStyle name="표준 19 6 2 10 3" xfId="32393"/>
    <cellStyle name="표준 19 6 2 11" xfId="12636"/>
    <cellStyle name="표준 19 6 2 11 2" xfId="33513"/>
    <cellStyle name="표준 19 6 2 12" xfId="24763"/>
    <cellStyle name="표준 19 6 2 2" xfId="3610"/>
    <cellStyle name="표준 19 6 2 2 2" xfId="5883"/>
    <cellStyle name="표준 19 6 2 2 2 2" xfId="14892"/>
    <cellStyle name="표준 19 6 2 2 2 2 2" xfId="35768"/>
    <cellStyle name="표준 19 6 2 2 2 3" xfId="27030"/>
    <cellStyle name="표준 19 6 2 2 3" xfId="13073"/>
    <cellStyle name="표준 19 6 2 2 3 2" xfId="33950"/>
    <cellStyle name="표준 19 6 2 2 4" xfId="25200"/>
    <cellStyle name="표준 19 6 2 3" xfId="4771"/>
    <cellStyle name="표준 19 6 2 3 2" xfId="6603"/>
    <cellStyle name="표준 19 6 2 3 2 2" xfId="15612"/>
    <cellStyle name="표준 19 6 2 3 2 2 2" xfId="36488"/>
    <cellStyle name="표준 19 6 2 3 2 3" xfId="27750"/>
    <cellStyle name="표준 19 6 2 3 3" xfId="13794"/>
    <cellStyle name="표준 19 6 2 3 3 2" xfId="34670"/>
    <cellStyle name="표준 19 6 2 3 4" xfId="25932"/>
    <cellStyle name="표준 19 6 2 4" xfId="5446"/>
    <cellStyle name="표준 19 6 2 4 2" xfId="14455"/>
    <cellStyle name="표준 19 6 2 4 2 2" xfId="35331"/>
    <cellStyle name="표준 19 6 2 4 3" xfId="26593"/>
    <cellStyle name="표준 19 6 2 5" xfId="7249"/>
    <cellStyle name="표준 19 6 2 5 2" xfId="16256"/>
    <cellStyle name="표준 19 6 2 5 2 2" xfId="37132"/>
    <cellStyle name="표준 19 6 2 5 3" xfId="28394"/>
    <cellStyle name="표준 19 6 2 6" xfId="7893"/>
    <cellStyle name="표준 19 6 2 6 2" xfId="16899"/>
    <cellStyle name="표준 19 6 2 6 2 2" xfId="37775"/>
    <cellStyle name="표준 19 6 2 6 3" xfId="29037"/>
    <cellStyle name="표준 19 6 2 7" xfId="8741"/>
    <cellStyle name="표준 19 6 2 7 2" xfId="17746"/>
    <cellStyle name="표준 19 6 2 7 2 2" xfId="38622"/>
    <cellStyle name="표준 19 6 2 7 3" xfId="29884"/>
    <cellStyle name="표준 19 6 2 8" xfId="9566"/>
    <cellStyle name="표준 19 6 2 8 2" xfId="18564"/>
    <cellStyle name="표준 19 6 2 8 2 2" xfId="39440"/>
    <cellStyle name="표준 19 6 2 8 3" xfId="30702"/>
    <cellStyle name="표준 19 6 2 9" xfId="10621"/>
    <cellStyle name="표준 19 6 2 9 2" xfId="19392"/>
    <cellStyle name="표준 19 6 2 9 2 2" xfId="40268"/>
    <cellStyle name="표준 19 6 2 9 3" xfId="31532"/>
    <cellStyle name="표준 19 6 3" xfId="3400"/>
    <cellStyle name="표준 19 6 3 10" xfId="12863"/>
    <cellStyle name="표준 19 6 3 10 2" xfId="33740"/>
    <cellStyle name="표준 19 6 3 11" xfId="24990"/>
    <cellStyle name="표준 19 6 3 2" xfId="4993"/>
    <cellStyle name="표준 19 6 3 2 2" xfId="6820"/>
    <cellStyle name="표준 19 6 3 2 2 2" xfId="15829"/>
    <cellStyle name="표준 19 6 3 2 2 2 2" xfId="36705"/>
    <cellStyle name="표준 19 6 3 2 2 3" xfId="27967"/>
    <cellStyle name="표준 19 6 3 2 3" xfId="14011"/>
    <cellStyle name="표준 19 6 3 2 3 2" xfId="34887"/>
    <cellStyle name="표준 19 6 3 2 4" xfId="26149"/>
    <cellStyle name="표준 19 6 3 3" xfId="5673"/>
    <cellStyle name="표준 19 6 3 3 2" xfId="14682"/>
    <cellStyle name="표준 19 6 3 3 2 2" xfId="35558"/>
    <cellStyle name="표준 19 6 3 3 3" xfId="26820"/>
    <cellStyle name="표준 19 6 3 4" xfId="7466"/>
    <cellStyle name="표준 19 6 3 4 2" xfId="16473"/>
    <cellStyle name="표준 19 6 3 4 2 2" xfId="37349"/>
    <cellStyle name="표준 19 6 3 4 3" xfId="28611"/>
    <cellStyle name="표준 19 6 3 5" xfId="8110"/>
    <cellStyle name="표준 19 6 3 5 2" xfId="17116"/>
    <cellStyle name="표준 19 6 3 5 2 2" xfId="37992"/>
    <cellStyle name="표준 19 6 3 5 3" xfId="29254"/>
    <cellStyle name="표준 19 6 3 6" xfId="8958"/>
    <cellStyle name="표준 19 6 3 6 2" xfId="17963"/>
    <cellStyle name="표준 19 6 3 6 2 2" xfId="38839"/>
    <cellStyle name="표준 19 6 3 6 3" xfId="30101"/>
    <cellStyle name="표준 19 6 3 7" xfId="9783"/>
    <cellStyle name="표준 19 6 3 7 2" xfId="18781"/>
    <cellStyle name="표준 19 6 3 7 2 2" xfId="39657"/>
    <cellStyle name="표준 19 6 3 7 3" xfId="30919"/>
    <cellStyle name="표준 19 6 3 8" xfId="10838"/>
    <cellStyle name="표준 19 6 3 8 2" xfId="19609"/>
    <cellStyle name="표준 19 6 3 8 2 2" xfId="40485"/>
    <cellStyle name="표준 19 6 3 8 3" xfId="31749"/>
    <cellStyle name="표준 19 6 3 9" xfId="11704"/>
    <cellStyle name="표준 19 6 3 9 2" xfId="20470"/>
    <cellStyle name="표준 19 6 3 9 2 2" xfId="41346"/>
    <cellStyle name="표준 19 6 3 9 3" xfId="32610"/>
    <cellStyle name="표준 19 6 4" xfId="4559"/>
    <cellStyle name="표준 19 6 4 2" xfId="6393"/>
    <cellStyle name="표준 19 6 4 2 2" xfId="15402"/>
    <cellStyle name="표준 19 6 4 2 2 2" xfId="36278"/>
    <cellStyle name="표준 19 6 4 2 3" xfId="27540"/>
    <cellStyle name="표준 19 6 4 3" xfId="11056"/>
    <cellStyle name="표준 19 6 4 3 2" xfId="19826"/>
    <cellStyle name="표준 19 6 4 3 2 2" xfId="40702"/>
    <cellStyle name="표준 19 6 4 3 3" xfId="31966"/>
    <cellStyle name="표준 19 6 4 4" xfId="11921"/>
    <cellStyle name="표준 19 6 4 4 2" xfId="20687"/>
    <cellStyle name="표준 19 6 4 4 2 2" xfId="41563"/>
    <cellStyle name="표준 19 6 4 4 3" xfId="32827"/>
    <cellStyle name="표준 19 6 4 5" xfId="13584"/>
    <cellStyle name="표준 19 6 4 5 2" xfId="34460"/>
    <cellStyle name="표준 19 6 4 6" xfId="25722"/>
    <cellStyle name="표준 19 6 5" xfId="5236"/>
    <cellStyle name="표준 19 6 5 2" xfId="14245"/>
    <cellStyle name="표준 19 6 5 2 2" xfId="35121"/>
    <cellStyle name="표준 19 6 5 3" xfId="26383"/>
    <cellStyle name="표준 19 6 6" xfId="7038"/>
    <cellStyle name="표준 19 6 6 2" xfId="16046"/>
    <cellStyle name="표준 19 6 6 2 2" xfId="36922"/>
    <cellStyle name="표준 19 6 6 3" xfId="28184"/>
    <cellStyle name="표준 19 6 7" xfId="7683"/>
    <cellStyle name="표준 19 6 7 2" xfId="16689"/>
    <cellStyle name="표준 19 6 7 2 2" xfId="37565"/>
    <cellStyle name="표준 19 6 7 3" xfId="28827"/>
    <cellStyle name="표준 19 6 8" xfId="8531"/>
    <cellStyle name="표준 19 6 8 2" xfId="17536"/>
    <cellStyle name="표준 19 6 8 2 2" xfId="38412"/>
    <cellStyle name="표준 19 6 8 3" xfId="29674"/>
    <cellStyle name="표준 19 6 9" xfId="9355"/>
    <cellStyle name="표준 19 6 9 2" xfId="18354"/>
    <cellStyle name="표준 19 6 9 2 2" xfId="39230"/>
    <cellStyle name="표준 19 6 9 3" xfId="30492"/>
    <cellStyle name="표준 19 7" xfId="2951"/>
    <cellStyle name="표준 19 7 10" xfId="10412"/>
    <cellStyle name="표준 19 7 10 2" xfId="19183"/>
    <cellStyle name="표준 19 7 10 2 2" xfId="40059"/>
    <cellStyle name="표준 19 7 10 3" xfId="31323"/>
    <cellStyle name="표준 19 7 11" xfId="11278"/>
    <cellStyle name="표준 19 7 11 2" xfId="20044"/>
    <cellStyle name="표준 19 7 11 2 2" xfId="40920"/>
    <cellStyle name="표준 19 7 11 3" xfId="32184"/>
    <cellStyle name="표준 19 7 12" xfId="12426"/>
    <cellStyle name="표준 19 7 12 2" xfId="33304"/>
    <cellStyle name="표준 19 7 13" xfId="24554"/>
    <cellStyle name="표준 19 7 2" xfId="3169"/>
    <cellStyle name="표준 19 7 2 10" xfId="11488"/>
    <cellStyle name="표준 19 7 2 10 2" xfId="20254"/>
    <cellStyle name="표준 19 7 2 10 2 2" xfId="41130"/>
    <cellStyle name="표준 19 7 2 10 3" xfId="32394"/>
    <cellStyle name="표준 19 7 2 11" xfId="12637"/>
    <cellStyle name="표준 19 7 2 11 2" xfId="33514"/>
    <cellStyle name="표준 19 7 2 12" xfId="24764"/>
    <cellStyle name="표준 19 7 2 2" xfId="3611"/>
    <cellStyle name="표준 19 7 2 2 2" xfId="5884"/>
    <cellStyle name="표준 19 7 2 2 2 2" xfId="14893"/>
    <cellStyle name="표준 19 7 2 2 2 2 2" xfId="35769"/>
    <cellStyle name="표준 19 7 2 2 2 3" xfId="27031"/>
    <cellStyle name="표준 19 7 2 2 3" xfId="13074"/>
    <cellStyle name="표준 19 7 2 2 3 2" xfId="33951"/>
    <cellStyle name="표준 19 7 2 2 4" xfId="25201"/>
    <cellStyle name="표준 19 7 2 3" xfId="4772"/>
    <cellStyle name="표준 19 7 2 3 2" xfId="6604"/>
    <cellStyle name="표준 19 7 2 3 2 2" xfId="15613"/>
    <cellStyle name="표준 19 7 2 3 2 2 2" xfId="36489"/>
    <cellStyle name="표준 19 7 2 3 2 3" xfId="27751"/>
    <cellStyle name="표준 19 7 2 3 3" xfId="13795"/>
    <cellStyle name="표준 19 7 2 3 3 2" xfId="34671"/>
    <cellStyle name="표준 19 7 2 3 4" xfId="25933"/>
    <cellStyle name="표준 19 7 2 4" xfId="5447"/>
    <cellStyle name="표준 19 7 2 4 2" xfId="14456"/>
    <cellStyle name="표준 19 7 2 4 2 2" xfId="35332"/>
    <cellStyle name="표준 19 7 2 4 3" xfId="26594"/>
    <cellStyle name="표준 19 7 2 5" xfId="7250"/>
    <cellStyle name="표준 19 7 2 5 2" xfId="16257"/>
    <cellStyle name="표준 19 7 2 5 2 2" xfId="37133"/>
    <cellStyle name="표준 19 7 2 5 3" xfId="28395"/>
    <cellStyle name="표준 19 7 2 6" xfId="7894"/>
    <cellStyle name="표준 19 7 2 6 2" xfId="16900"/>
    <cellStyle name="표준 19 7 2 6 2 2" xfId="37776"/>
    <cellStyle name="표준 19 7 2 6 3" xfId="29038"/>
    <cellStyle name="표준 19 7 2 7" xfId="8742"/>
    <cellStyle name="표준 19 7 2 7 2" xfId="17747"/>
    <cellStyle name="표준 19 7 2 7 2 2" xfId="38623"/>
    <cellStyle name="표준 19 7 2 7 3" xfId="29885"/>
    <cellStyle name="표준 19 7 2 8" xfId="9567"/>
    <cellStyle name="표준 19 7 2 8 2" xfId="18565"/>
    <cellStyle name="표준 19 7 2 8 2 2" xfId="39441"/>
    <cellStyle name="표준 19 7 2 8 3" xfId="30703"/>
    <cellStyle name="표준 19 7 2 9" xfId="10622"/>
    <cellStyle name="표준 19 7 2 9 2" xfId="19393"/>
    <cellStyle name="표준 19 7 2 9 2 2" xfId="40269"/>
    <cellStyle name="표준 19 7 2 9 3" xfId="31533"/>
    <cellStyle name="표준 19 7 3" xfId="3401"/>
    <cellStyle name="표준 19 7 3 10" xfId="12864"/>
    <cellStyle name="표준 19 7 3 10 2" xfId="33741"/>
    <cellStyle name="표준 19 7 3 11" xfId="24991"/>
    <cellStyle name="표준 19 7 3 2" xfId="4994"/>
    <cellStyle name="표준 19 7 3 2 2" xfId="6821"/>
    <cellStyle name="표준 19 7 3 2 2 2" xfId="15830"/>
    <cellStyle name="표준 19 7 3 2 2 2 2" xfId="36706"/>
    <cellStyle name="표준 19 7 3 2 2 3" xfId="27968"/>
    <cellStyle name="표준 19 7 3 2 3" xfId="14012"/>
    <cellStyle name="표준 19 7 3 2 3 2" xfId="34888"/>
    <cellStyle name="표준 19 7 3 2 4" xfId="26150"/>
    <cellStyle name="표준 19 7 3 3" xfId="5674"/>
    <cellStyle name="표준 19 7 3 3 2" xfId="14683"/>
    <cellStyle name="표준 19 7 3 3 2 2" xfId="35559"/>
    <cellStyle name="표준 19 7 3 3 3" xfId="26821"/>
    <cellStyle name="표준 19 7 3 4" xfId="7467"/>
    <cellStyle name="표준 19 7 3 4 2" xfId="16474"/>
    <cellStyle name="표준 19 7 3 4 2 2" xfId="37350"/>
    <cellStyle name="표준 19 7 3 4 3" xfId="28612"/>
    <cellStyle name="표준 19 7 3 5" xfId="8111"/>
    <cellStyle name="표준 19 7 3 5 2" xfId="17117"/>
    <cellStyle name="표준 19 7 3 5 2 2" xfId="37993"/>
    <cellStyle name="표준 19 7 3 5 3" xfId="29255"/>
    <cellStyle name="표준 19 7 3 6" xfId="8959"/>
    <cellStyle name="표준 19 7 3 6 2" xfId="17964"/>
    <cellStyle name="표준 19 7 3 6 2 2" xfId="38840"/>
    <cellStyle name="표준 19 7 3 6 3" xfId="30102"/>
    <cellStyle name="표준 19 7 3 7" xfId="9784"/>
    <cellStyle name="표준 19 7 3 7 2" xfId="18782"/>
    <cellStyle name="표준 19 7 3 7 2 2" xfId="39658"/>
    <cellStyle name="표준 19 7 3 7 3" xfId="30920"/>
    <cellStyle name="표준 19 7 3 8" xfId="10839"/>
    <cellStyle name="표준 19 7 3 8 2" xfId="19610"/>
    <cellStyle name="표준 19 7 3 8 2 2" xfId="40486"/>
    <cellStyle name="표준 19 7 3 8 3" xfId="31750"/>
    <cellStyle name="표준 19 7 3 9" xfId="11705"/>
    <cellStyle name="표준 19 7 3 9 2" xfId="20471"/>
    <cellStyle name="표준 19 7 3 9 2 2" xfId="41347"/>
    <cellStyle name="표준 19 7 3 9 3" xfId="32611"/>
    <cellStyle name="표준 19 7 4" xfId="4560"/>
    <cellStyle name="표준 19 7 4 2" xfId="6394"/>
    <cellStyle name="표준 19 7 4 2 2" xfId="15403"/>
    <cellStyle name="표준 19 7 4 2 2 2" xfId="36279"/>
    <cellStyle name="표준 19 7 4 2 3" xfId="27541"/>
    <cellStyle name="표준 19 7 4 3" xfId="11057"/>
    <cellStyle name="표준 19 7 4 3 2" xfId="19827"/>
    <cellStyle name="표준 19 7 4 3 2 2" xfId="40703"/>
    <cellStyle name="표준 19 7 4 3 3" xfId="31967"/>
    <cellStyle name="표준 19 7 4 4" xfId="11922"/>
    <cellStyle name="표준 19 7 4 4 2" xfId="20688"/>
    <cellStyle name="표준 19 7 4 4 2 2" xfId="41564"/>
    <cellStyle name="표준 19 7 4 4 3" xfId="32828"/>
    <cellStyle name="표준 19 7 4 5" xfId="13585"/>
    <cellStyle name="표준 19 7 4 5 2" xfId="34461"/>
    <cellStyle name="표준 19 7 4 6" xfId="25723"/>
    <cellStyle name="표준 19 7 5" xfId="5237"/>
    <cellStyle name="표준 19 7 5 2" xfId="14246"/>
    <cellStyle name="표준 19 7 5 2 2" xfId="35122"/>
    <cellStyle name="표준 19 7 5 3" xfId="26384"/>
    <cellStyle name="표준 19 7 6" xfId="7039"/>
    <cellStyle name="표준 19 7 6 2" xfId="16047"/>
    <cellStyle name="표준 19 7 6 2 2" xfId="36923"/>
    <cellStyle name="표준 19 7 6 3" xfId="28185"/>
    <cellStyle name="표준 19 7 7" xfId="7684"/>
    <cellStyle name="표준 19 7 7 2" xfId="16690"/>
    <cellStyle name="표준 19 7 7 2 2" xfId="37566"/>
    <cellStyle name="표준 19 7 7 3" xfId="28828"/>
    <cellStyle name="표준 19 7 8" xfId="8532"/>
    <cellStyle name="표준 19 7 8 2" xfId="17537"/>
    <cellStyle name="표준 19 7 8 2 2" xfId="38413"/>
    <cellStyle name="표준 19 7 8 3" xfId="29675"/>
    <cellStyle name="표준 19 7 9" xfId="9356"/>
    <cellStyle name="표준 19 7 9 2" xfId="18355"/>
    <cellStyle name="표준 19 7 9 2 2" xfId="39231"/>
    <cellStyle name="표준 19 7 9 3" xfId="30493"/>
    <cellStyle name="표준 19 8" xfId="3163"/>
    <cellStyle name="표준 19 8 10" xfId="11482"/>
    <cellStyle name="표준 19 8 10 2" xfId="20248"/>
    <cellStyle name="표준 19 8 10 2 2" xfId="41124"/>
    <cellStyle name="표준 19 8 10 3" xfId="32388"/>
    <cellStyle name="표준 19 8 11" xfId="12631"/>
    <cellStyle name="표준 19 8 11 2" xfId="33508"/>
    <cellStyle name="표준 19 8 12" xfId="24758"/>
    <cellStyle name="표준 19 8 2" xfId="3605"/>
    <cellStyle name="표준 19 8 2 2" xfId="5878"/>
    <cellStyle name="표준 19 8 2 2 2" xfId="14887"/>
    <cellStyle name="표준 19 8 2 2 2 2" xfId="35763"/>
    <cellStyle name="표준 19 8 2 2 3" xfId="27025"/>
    <cellStyle name="표준 19 8 2 3" xfId="13068"/>
    <cellStyle name="표준 19 8 2 3 2" xfId="33945"/>
    <cellStyle name="표준 19 8 2 4" xfId="25195"/>
    <cellStyle name="표준 19 8 3" xfId="4766"/>
    <cellStyle name="표준 19 8 3 2" xfId="6598"/>
    <cellStyle name="표준 19 8 3 2 2" xfId="15607"/>
    <cellStyle name="표준 19 8 3 2 2 2" xfId="36483"/>
    <cellStyle name="표준 19 8 3 2 3" xfId="27745"/>
    <cellStyle name="표준 19 8 3 3" xfId="13789"/>
    <cellStyle name="표준 19 8 3 3 2" xfId="34665"/>
    <cellStyle name="표준 19 8 3 4" xfId="25927"/>
    <cellStyle name="표준 19 8 4" xfId="5441"/>
    <cellStyle name="표준 19 8 4 2" xfId="14450"/>
    <cellStyle name="표준 19 8 4 2 2" xfId="35326"/>
    <cellStyle name="표준 19 8 4 3" xfId="26588"/>
    <cellStyle name="표준 19 8 5" xfId="7244"/>
    <cellStyle name="표준 19 8 5 2" xfId="16251"/>
    <cellStyle name="표준 19 8 5 2 2" xfId="37127"/>
    <cellStyle name="표준 19 8 5 3" xfId="28389"/>
    <cellStyle name="표준 19 8 6" xfId="7888"/>
    <cellStyle name="표준 19 8 6 2" xfId="16894"/>
    <cellStyle name="표준 19 8 6 2 2" xfId="37770"/>
    <cellStyle name="표준 19 8 6 3" xfId="29032"/>
    <cellStyle name="표준 19 8 7" xfId="8736"/>
    <cellStyle name="표준 19 8 7 2" xfId="17741"/>
    <cellStyle name="표준 19 8 7 2 2" xfId="38617"/>
    <cellStyle name="표준 19 8 7 3" xfId="29879"/>
    <cellStyle name="표준 19 8 8" xfId="9561"/>
    <cellStyle name="표준 19 8 8 2" xfId="18559"/>
    <cellStyle name="표준 19 8 8 2 2" xfId="39435"/>
    <cellStyle name="표준 19 8 8 3" xfId="30697"/>
    <cellStyle name="표준 19 8 9" xfId="10616"/>
    <cellStyle name="표준 19 8 9 2" xfId="19387"/>
    <cellStyle name="표준 19 8 9 2 2" xfId="40263"/>
    <cellStyle name="표준 19 8 9 3" xfId="31527"/>
    <cellStyle name="표준 19 9" xfId="3395"/>
    <cellStyle name="표준 19 9 10" xfId="12858"/>
    <cellStyle name="표준 19 9 10 2" xfId="33735"/>
    <cellStyle name="표준 19 9 11" xfId="24985"/>
    <cellStyle name="표준 19 9 2" xfId="4988"/>
    <cellStyle name="표준 19 9 2 2" xfId="6815"/>
    <cellStyle name="표준 19 9 2 2 2" xfId="15824"/>
    <cellStyle name="표준 19 9 2 2 2 2" xfId="36700"/>
    <cellStyle name="표준 19 9 2 2 3" xfId="27962"/>
    <cellStyle name="표준 19 9 2 3" xfId="14006"/>
    <cellStyle name="표준 19 9 2 3 2" xfId="34882"/>
    <cellStyle name="표준 19 9 2 4" xfId="26144"/>
    <cellStyle name="표준 19 9 3" xfId="5668"/>
    <cellStyle name="표준 19 9 3 2" xfId="14677"/>
    <cellStyle name="표준 19 9 3 2 2" xfId="35553"/>
    <cellStyle name="표준 19 9 3 3" xfId="26815"/>
    <cellStyle name="표준 19 9 4" xfId="7461"/>
    <cellStyle name="표준 19 9 4 2" xfId="16468"/>
    <cellStyle name="표준 19 9 4 2 2" xfId="37344"/>
    <cellStyle name="표준 19 9 4 3" xfId="28606"/>
    <cellStyle name="표준 19 9 5" xfId="8105"/>
    <cellStyle name="표준 19 9 5 2" xfId="17111"/>
    <cellStyle name="표준 19 9 5 2 2" xfId="37987"/>
    <cellStyle name="표준 19 9 5 3" xfId="29249"/>
    <cellStyle name="표준 19 9 6" xfId="8953"/>
    <cellStyle name="표준 19 9 6 2" xfId="17958"/>
    <cellStyle name="표준 19 9 6 2 2" xfId="38834"/>
    <cellStyle name="표준 19 9 6 3" xfId="30096"/>
    <cellStyle name="표준 19 9 7" xfId="9778"/>
    <cellStyle name="표준 19 9 7 2" xfId="18776"/>
    <cellStyle name="표준 19 9 7 2 2" xfId="39652"/>
    <cellStyle name="표준 19 9 7 3" xfId="30914"/>
    <cellStyle name="표준 19 9 8" xfId="10833"/>
    <cellStyle name="표준 19 9 8 2" xfId="19604"/>
    <cellStyle name="표준 19 9 8 2 2" xfId="40480"/>
    <cellStyle name="표준 19 9 8 3" xfId="31744"/>
    <cellStyle name="표준 19 9 9" xfId="11699"/>
    <cellStyle name="표준 19 9 9 2" xfId="20465"/>
    <cellStyle name="표준 19 9 9 2 2" xfId="41341"/>
    <cellStyle name="표준 19 9 9 3" xfId="32605"/>
    <cellStyle name="표준 2" xfId="3"/>
    <cellStyle name="표준 2 10" xfId="3987"/>
    <cellStyle name="표준 2 10 2" xfId="6139"/>
    <cellStyle name="표준 2 10 2 2" xfId="9976"/>
    <cellStyle name="표준 2 10 2 3" xfId="15148"/>
    <cellStyle name="표준 2 10 2 3 2" xfId="36024"/>
    <cellStyle name="표준 2 10 2 4" xfId="27286"/>
    <cellStyle name="표준 2 10 3" xfId="9116"/>
    <cellStyle name="표준 2 10 3 2" xfId="18120"/>
    <cellStyle name="표준 2 10 3 2 2" xfId="38996"/>
    <cellStyle name="표준 2 10 3 3" xfId="30258"/>
    <cellStyle name="표준 2 10 4" xfId="9933"/>
    <cellStyle name="표준 2 10 4 2" xfId="18930"/>
    <cellStyle name="표준 2 10 4 2 2" xfId="39806"/>
    <cellStyle name="표준 2 10 4 3" xfId="31068"/>
    <cellStyle name="표준 2 10 5" xfId="9975"/>
    <cellStyle name="표준 2 10 6" xfId="13330"/>
    <cellStyle name="표준 2 10 6 2" xfId="34206"/>
    <cellStyle name="표준 2 10 7" xfId="25468"/>
    <cellStyle name="표준 2 11" xfId="3986"/>
    <cellStyle name="표준 2 11 2" xfId="6138"/>
    <cellStyle name="표준 2 11 2 2" xfId="9978"/>
    <cellStyle name="표준 2 11 2 3" xfId="15147"/>
    <cellStyle name="표준 2 11 2 3 2" xfId="36023"/>
    <cellStyle name="표준 2 11 2 4" xfId="27285"/>
    <cellStyle name="표준 2 11 3" xfId="9117"/>
    <cellStyle name="표준 2 11 3 2" xfId="18121"/>
    <cellStyle name="표준 2 11 3 2 2" xfId="38997"/>
    <cellStyle name="표준 2 11 3 3" xfId="30259"/>
    <cellStyle name="표준 2 11 4" xfId="9932"/>
    <cellStyle name="표준 2 11 4 2" xfId="18929"/>
    <cellStyle name="표준 2 11 4 2 2" xfId="39805"/>
    <cellStyle name="표준 2 11 4 3" xfId="31067"/>
    <cellStyle name="표준 2 11 5" xfId="9977"/>
    <cellStyle name="표준 2 11 6" xfId="13329"/>
    <cellStyle name="표준 2 11 6 2" xfId="34205"/>
    <cellStyle name="표준 2 11 7" xfId="25467"/>
    <cellStyle name="표준 2 12" xfId="3985"/>
    <cellStyle name="표준 2 12 2" xfId="6137"/>
    <cellStyle name="표준 2 12 2 2" xfId="9980"/>
    <cellStyle name="표준 2 12 2 3" xfId="15146"/>
    <cellStyle name="표준 2 12 2 3 2" xfId="36022"/>
    <cellStyle name="표준 2 12 2 4" xfId="27284"/>
    <cellStyle name="표준 2 12 3" xfId="9118"/>
    <cellStyle name="표준 2 12 3 2" xfId="18122"/>
    <cellStyle name="표준 2 12 3 2 2" xfId="38998"/>
    <cellStyle name="표준 2 12 3 3" xfId="30260"/>
    <cellStyle name="표준 2 12 4" xfId="9931"/>
    <cellStyle name="표준 2 12 4 2" xfId="18928"/>
    <cellStyle name="표준 2 12 4 2 2" xfId="39804"/>
    <cellStyle name="표준 2 12 4 3" xfId="31066"/>
    <cellStyle name="표준 2 12 5" xfId="9979"/>
    <cellStyle name="표준 2 12 6" xfId="13328"/>
    <cellStyle name="표준 2 12 6 2" xfId="34204"/>
    <cellStyle name="표준 2 12 7" xfId="25466"/>
    <cellStyle name="표준 2 13" xfId="3984"/>
    <cellStyle name="표준 2 13 2" xfId="3983"/>
    <cellStyle name="표준 2 13 2 10" xfId="9207"/>
    <cellStyle name="표준 2 13 2 10 2" xfId="18209"/>
    <cellStyle name="표준 2 13 2 10 2 2" xfId="39085"/>
    <cellStyle name="표준 2 13 2 10 3" xfId="30347"/>
    <cellStyle name="표준 2 13 2 11" xfId="9981"/>
    <cellStyle name="표준 2 13 2 12" xfId="13327"/>
    <cellStyle name="표준 2 13 2 12 2" xfId="34203"/>
    <cellStyle name="표준 2 13 2 13" xfId="25465"/>
    <cellStyle name="표준 2 13 2 2" xfId="3982"/>
    <cellStyle name="표준 2 13 2 3" xfId="3981"/>
    <cellStyle name="표준 2 13 2 4" xfId="3980"/>
    <cellStyle name="표준 2 13 2 5" xfId="3979"/>
    <cellStyle name="표준 2 13 2 6" xfId="3978"/>
    <cellStyle name="표준 2 13 2 7" xfId="3977"/>
    <cellStyle name="표준 2 13 2 8" xfId="6136"/>
    <cellStyle name="표준 2 13 2 8 2" xfId="9982"/>
    <cellStyle name="표준 2 13 2 8 3" xfId="15145"/>
    <cellStyle name="표준 2 13 2 8 3 2" xfId="36021"/>
    <cellStyle name="표준 2 13 2 8 4" xfId="27283"/>
    <cellStyle name="표준 2 13 2 9" xfId="9119"/>
    <cellStyle name="표준 2 13 2 9 2" xfId="18123"/>
    <cellStyle name="표준 2 13 2 9 2 2" xfId="38999"/>
    <cellStyle name="표준 2 13 2 9 3" xfId="30261"/>
    <cellStyle name="표준 2 13 3" xfId="3976"/>
    <cellStyle name="표준 2 13 4" xfId="3975"/>
    <cellStyle name="표준 2 13 5" xfId="3974"/>
    <cellStyle name="표준 2 13 5 2" xfId="6135"/>
    <cellStyle name="표준 2 13 5 2 2" xfId="9984"/>
    <cellStyle name="표준 2 13 5 2 3" xfId="15144"/>
    <cellStyle name="표준 2 13 5 2 3 2" xfId="36020"/>
    <cellStyle name="표준 2 13 5 2 4" xfId="27282"/>
    <cellStyle name="표준 2 13 5 3" xfId="9120"/>
    <cellStyle name="표준 2 13 5 3 2" xfId="18124"/>
    <cellStyle name="표준 2 13 5 3 2 2" xfId="39000"/>
    <cellStyle name="표준 2 13 5 3 3" xfId="30262"/>
    <cellStyle name="표준 2 13 5 4" xfId="9208"/>
    <cellStyle name="표준 2 13 5 4 2" xfId="18210"/>
    <cellStyle name="표준 2 13 5 4 2 2" xfId="39086"/>
    <cellStyle name="표준 2 13 5 4 3" xfId="30348"/>
    <cellStyle name="표준 2 13 5 5" xfId="9983"/>
    <cellStyle name="표준 2 13 5 6" xfId="13326"/>
    <cellStyle name="표준 2 13 5 6 2" xfId="34202"/>
    <cellStyle name="표준 2 13 5 7" xfId="25464"/>
    <cellStyle name="표준 2 13 6" xfId="3973"/>
    <cellStyle name="표준 2 13 6 2" xfId="6134"/>
    <cellStyle name="표준 2 13 6 2 2" xfId="9986"/>
    <cellStyle name="표준 2 13 6 2 3" xfId="15143"/>
    <cellStyle name="표준 2 13 6 2 3 2" xfId="36019"/>
    <cellStyle name="표준 2 13 6 2 4" xfId="27281"/>
    <cellStyle name="표준 2 13 6 3" xfId="9121"/>
    <cellStyle name="표준 2 13 6 3 2" xfId="18125"/>
    <cellStyle name="표준 2 13 6 3 2 2" xfId="39001"/>
    <cellStyle name="표준 2 13 6 3 3" xfId="30263"/>
    <cellStyle name="표준 2 13 6 4" xfId="9209"/>
    <cellStyle name="표준 2 13 6 4 2" xfId="18211"/>
    <cellStyle name="표준 2 13 6 4 2 2" xfId="39087"/>
    <cellStyle name="표준 2 13 6 4 3" xfId="30349"/>
    <cellStyle name="표준 2 13 6 5" xfId="9985"/>
    <cellStyle name="표준 2 13 6 6" xfId="13325"/>
    <cellStyle name="표준 2 13 6 6 2" xfId="34201"/>
    <cellStyle name="표준 2 13 6 7" xfId="25463"/>
    <cellStyle name="표준 2 13 7" xfId="3972"/>
    <cellStyle name="표준 2 13 7 2" xfId="6133"/>
    <cellStyle name="표준 2 13 7 2 2" xfId="9988"/>
    <cellStyle name="표준 2 13 7 2 3" xfId="15142"/>
    <cellStyle name="표준 2 13 7 2 3 2" xfId="36018"/>
    <cellStyle name="표준 2 13 7 2 4" xfId="27280"/>
    <cellStyle name="표준 2 13 7 3" xfId="9122"/>
    <cellStyle name="표준 2 13 7 3 2" xfId="18126"/>
    <cellStyle name="표준 2 13 7 3 2 2" xfId="39002"/>
    <cellStyle name="표준 2 13 7 3 3" xfId="30264"/>
    <cellStyle name="표준 2 13 7 4" xfId="9210"/>
    <cellStyle name="표준 2 13 7 4 2" xfId="18212"/>
    <cellStyle name="표준 2 13 7 4 2 2" xfId="39088"/>
    <cellStyle name="표준 2 13 7 4 3" xfId="30350"/>
    <cellStyle name="표준 2 13 7 5" xfId="9987"/>
    <cellStyle name="표준 2 13 7 6" xfId="13324"/>
    <cellStyle name="표준 2 13 7 6 2" xfId="34200"/>
    <cellStyle name="표준 2 13 7 7" xfId="25462"/>
    <cellStyle name="표준 2 13 8" xfId="3971"/>
    <cellStyle name="표준 2 13 8 2" xfId="6132"/>
    <cellStyle name="표준 2 13 8 2 2" xfId="9990"/>
    <cellStyle name="표준 2 13 8 2 3" xfId="15141"/>
    <cellStyle name="표준 2 13 8 2 3 2" xfId="36017"/>
    <cellStyle name="표준 2 13 8 2 4" xfId="27279"/>
    <cellStyle name="표준 2 13 8 3" xfId="9123"/>
    <cellStyle name="표준 2 13 8 3 2" xfId="18127"/>
    <cellStyle name="표준 2 13 8 3 2 2" xfId="39003"/>
    <cellStyle name="표준 2 13 8 3 3" xfId="30265"/>
    <cellStyle name="표준 2 13 8 4" xfId="9211"/>
    <cellStyle name="표준 2 13 8 4 2" xfId="18213"/>
    <cellStyle name="표준 2 13 8 4 2 2" xfId="39089"/>
    <cellStyle name="표준 2 13 8 4 3" xfId="30351"/>
    <cellStyle name="표준 2 13 8 5" xfId="9989"/>
    <cellStyle name="표준 2 13 8 6" xfId="13323"/>
    <cellStyle name="표준 2 13 8 6 2" xfId="34199"/>
    <cellStyle name="표준 2 13 8 7" xfId="25461"/>
    <cellStyle name="표준 2 13 9" xfId="3970"/>
    <cellStyle name="표준 2 13 9 2" xfId="6131"/>
    <cellStyle name="표준 2 13 9 2 2" xfId="9992"/>
    <cellStyle name="표준 2 13 9 2 3" xfId="15140"/>
    <cellStyle name="표준 2 13 9 2 3 2" xfId="36016"/>
    <cellStyle name="표준 2 13 9 2 4" xfId="27278"/>
    <cellStyle name="표준 2 13 9 3" xfId="9124"/>
    <cellStyle name="표준 2 13 9 3 2" xfId="18128"/>
    <cellStyle name="표준 2 13 9 3 2 2" xfId="39004"/>
    <cellStyle name="표준 2 13 9 3 3" xfId="30266"/>
    <cellStyle name="표준 2 13 9 4" xfId="9212"/>
    <cellStyle name="표준 2 13 9 4 2" xfId="18214"/>
    <cellStyle name="표준 2 13 9 4 2 2" xfId="39090"/>
    <cellStyle name="표준 2 13 9 4 3" xfId="30352"/>
    <cellStyle name="표준 2 13 9 5" xfId="9991"/>
    <cellStyle name="표준 2 13 9 6" xfId="13322"/>
    <cellStyle name="표준 2 13 9 6 2" xfId="34198"/>
    <cellStyle name="표준 2 13 9 7" xfId="25460"/>
    <cellStyle name="표준 2 14" xfId="3969"/>
    <cellStyle name="표준 2 15" xfId="3968"/>
    <cellStyle name="표준 2 16" xfId="3967"/>
    <cellStyle name="표준 2 17" xfId="3966"/>
    <cellStyle name="표준 2 18" xfId="3965"/>
    <cellStyle name="표준 2 19" xfId="3964"/>
    <cellStyle name="표준 2 19 2" xfId="6130"/>
    <cellStyle name="표준 2 19 2 2" xfId="9994"/>
    <cellStyle name="표준 2 19 2 3" xfId="15139"/>
    <cellStyle name="표준 2 19 2 3 2" xfId="36015"/>
    <cellStyle name="표준 2 19 2 4" xfId="27277"/>
    <cellStyle name="표준 2 19 3" xfId="9125"/>
    <cellStyle name="표준 2 19 3 2" xfId="18129"/>
    <cellStyle name="표준 2 19 3 2 2" xfId="39005"/>
    <cellStyle name="표준 2 19 3 3" xfId="30267"/>
    <cellStyle name="표준 2 19 4" xfId="9213"/>
    <cellStyle name="표준 2 19 4 2" xfId="18215"/>
    <cellStyle name="표준 2 19 4 2 2" xfId="39091"/>
    <cellStyle name="표준 2 19 4 3" xfId="30353"/>
    <cellStyle name="표준 2 19 5" xfId="9993"/>
    <cellStyle name="표준 2 19 6" xfId="13321"/>
    <cellStyle name="표준 2 19 6 2" xfId="34197"/>
    <cellStyle name="표준 2 19 7" xfId="25459"/>
    <cellStyle name="표준 2 2" xfId="1189"/>
    <cellStyle name="표준 2 2 10" xfId="3963"/>
    <cellStyle name="표준 2 2 10 2" xfId="6129"/>
    <cellStyle name="표준 2 2 10 2 2" xfId="9996"/>
    <cellStyle name="표준 2 2 10 2 3" xfId="15138"/>
    <cellStyle name="표준 2 2 10 2 3 2" xfId="36014"/>
    <cellStyle name="표준 2 2 10 2 4" xfId="27276"/>
    <cellStyle name="표준 2 2 10 3" xfId="9126"/>
    <cellStyle name="표준 2 2 10 3 2" xfId="18130"/>
    <cellStyle name="표준 2 2 10 3 2 2" xfId="39006"/>
    <cellStyle name="표준 2 2 10 3 3" xfId="30268"/>
    <cellStyle name="표준 2 2 10 4" xfId="9214"/>
    <cellStyle name="표준 2 2 10 4 2" xfId="18216"/>
    <cellStyle name="표준 2 2 10 4 2 2" xfId="39092"/>
    <cellStyle name="표준 2 2 10 4 3" xfId="30354"/>
    <cellStyle name="표준 2 2 10 5" xfId="9995"/>
    <cellStyle name="표준 2 2 10 6" xfId="13320"/>
    <cellStyle name="표준 2 2 10 6 2" xfId="34196"/>
    <cellStyle name="표준 2 2 10 7" xfId="25458"/>
    <cellStyle name="표준 2 2 11" xfId="3962"/>
    <cellStyle name="표준 2 2 11 2" xfId="6128"/>
    <cellStyle name="표준 2 2 11 2 2" xfId="9998"/>
    <cellStyle name="표준 2 2 11 2 3" xfId="15137"/>
    <cellStyle name="표준 2 2 11 2 3 2" xfId="36013"/>
    <cellStyle name="표준 2 2 11 2 4" xfId="27275"/>
    <cellStyle name="표준 2 2 11 3" xfId="9127"/>
    <cellStyle name="표준 2 2 11 3 2" xfId="18131"/>
    <cellStyle name="표준 2 2 11 3 2 2" xfId="39007"/>
    <cellStyle name="표준 2 2 11 3 3" xfId="30269"/>
    <cellStyle name="표준 2 2 11 4" xfId="9215"/>
    <cellStyle name="표준 2 2 11 4 2" xfId="18217"/>
    <cellStyle name="표준 2 2 11 4 2 2" xfId="39093"/>
    <cellStyle name="표준 2 2 11 4 3" xfId="30355"/>
    <cellStyle name="표준 2 2 11 5" xfId="9997"/>
    <cellStyle name="표준 2 2 11 6" xfId="13319"/>
    <cellStyle name="표준 2 2 11 6 2" xfId="34195"/>
    <cellStyle name="표준 2 2 11 7" xfId="25457"/>
    <cellStyle name="표준 2 2 12" xfId="3961"/>
    <cellStyle name="표준 2 2 12 2" xfId="6127"/>
    <cellStyle name="표준 2 2 12 2 2" xfId="10000"/>
    <cellStyle name="표준 2 2 12 2 3" xfId="15136"/>
    <cellStyle name="표준 2 2 12 2 3 2" xfId="36012"/>
    <cellStyle name="표준 2 2 12 2 4" xfId="27274"/>
    <cellStyle name="표준 2 2 12 3" xfId="9128"/>
    <cellStyle name="표준 2 2 12 3 2" xfId="18132"/>
    <cellStyle name="표준 2 2 12 3 2 2" xfId="39008"/>
    <cellStyle name="표준 2 2 12 3 3" xfId="30270"/>
    <cellStyle name="표준 2 2 12 4" xfId="9216"/>
    <cellStyle name="표준 2 2 12 4 2" xfId="18218"/>
    <cellStyle name="표준 2 2 12 4 2 2" xfId="39094"/>
    <cellStyle name="표준 2 2 12 4 3" xfId="30356"/>
    <cellStyle name="표준 2 2 12 5" xfId="9999"/>
    <cellStyle name="표준 2 2 12 6" xfId="13318"/>
    <cellStyle name="표준 2 2 12 6 2" xfId="34194"/>
    <cellStyle name="표준 2 2 12 7" xfId="25456"/>
    <cellStyle name="표준 2 2 13" xfId="3960"/>
    <cellStyle name="표준 2 2 13 2" xfId="6126"/>
    <cellStyle name="표준 2 2 13 2 2" xfId="10002"/>
    <cellStyle name="표준 2 2 13 2 3" xfId="15135"/>
    <cellStyle name="표준 2 2 13 2 3 2" xfId="36011"/>
    <cellStyle name="표준 2 2 13 2 4" xfId="27273"/>
    <cellStyle name="표준 2 2 13 3" xfId="9129"/>
    <cellStyle name="표준 2 2 13 3 2" xfId="18133"/>
    <cellStyle name="표준 2 2 13 3 2 2" xfId="39009"/>
    <cellStyle name="표준 2 2 13 3 3" xfId="30271"/>
    <cellStyle name="표준 2 2 13 4" xfId="9217"/>
    <cellStyle name="표준 2 2 13 4 2" xfId="18219"/>
    <cellStyle name="표준 2 2 13 4 2 2" xfId="39095"/>
    <cellStyle name="표준 2 2 13 4 3" xfId="30357"/>
    <cellStyle name="표준 2 2 13 5" xfId="10001"/>
    <cellStyle name="표준 2 2 13 6" xfId="13317"/>
    <cellStyle name="표준 2 2 13 6 2" xfId="34193"/>
    <cellStyle name="표준 2 2 13 7" xfId="25455"/>
    <cellStyle name="표준 2 2 14" xfId="3959"/>
    <cellStyle name="표준 2 2 14 2" xfId="6125"/>
    <cellStyle name="표준 2 2 14 2 2" xfId="10004"/>
    <cellStyle name="표준 2 2 14 2 3" xfId="15134"/>
    <cellStyle name="표준 2 2 14 2 3 2" xfId="36010"/>
    <cellStyle name="표준 2 2 14 2 4" xfId="27272"/>
    <cellStyle name="표준 2 2 14 3" xfId="9130"/>
    <cellStyle name="표준 2 2 14 3 2" xfId="18134"/>
    <cellStyle name="표준 2 2 14 3 2 2" xfId="39010"/>
    <cellStyle name="표준 2 2 14 3 3" xfId="30272"/>
    <cellStyle name="표준 2 2 14 4" xfId="9218"/>
    <cellStyle name="표준 2 2 14 4 2" xfId="18220"/>
    <cellStyle name="표준 2 2 14 4 2 2" xfId="39096"/>
    <cellStyle name="표준 2 2 14 4 3" xfId="30358"/>
    <cellStyle name="표준 2 2 14 5" xfId="10003"/>
    <cellStyle name="표준 2 2 14 6" xfId="13316"/>
    <cellStyle name="표준 2 2 14 6 2" xfId="34192"/>
    <cellStyle name="표준 2 2 14 7" xfId="25454"/>
    <cellStyle name="표준 2 2 15" xfId="3958"/>
    <cellStyle name="표준 2 2 15 10" xfId="9219"/>
    <cellStyle name="표준 2 2 15 10 2" xfId="18221"/>
    <cellStyle name="표준 2 2 15 10 2 2" xfId="39097"/>
    <cellStyle name="표준 2 2 15 10 3" xfId="30359"/>
    <cellStyle name="표준 2 2 15 11" xfId="10005"/>
    <cellStyle name="표준 2 2 15 12" xfId="13315"/>
    <cellStyle name="표준 2 2 15 12 2" xfId="34191"/>
    <cellStyle name="표준 2 2 15 13" xfId="25453"/>
    <cellStyle name="표준 2 2 15 2" xfId="3957"/>
    <cellStyle name="표준 2 2 15 3" xfId="3956"/>
    <cellStyle name="표준 2 2 15 4" xfId="3955"/>
    <cellStyle name="표준 2 2 15 5" xfId="3954"/>
    <cellStyle name="표준 2 2 15 6" xfId="3953"/>
    <cellStyle name="표준 2 2 15 7" xfId="3952"/>
    <cellStyle name="표준 2 2 15 8" xfId="6124"/>
    <cellStyle name="표준 2 2 15 8 2" xfId="10006"/>
    <cellStyle name="표준 2 2 15 8 3" xfId="15133"/>
    <cellStyle name="표준 2 2 15 8 3 2" xfId="36009"/>
    <cellStyle name="표준 2 2 15 8 4" xfId="27271"/>
    <cellStyle name="표준 2 2 15 9" xfId="9131"/>
    <cellStyle name="표준 2 2 15 9 2" xfId="18135"/>
    <cellStyle name="표준 2 2 15 9 2 2" xfId="39011"/>
    <cellStyle name="표준 2 2 15 9 3" xfId="30273"/>
    <cellStyle name="표준 2 2 16" xfId="3951"/>
    <cellStyle name="표준 2 2 17" xfId="3950"/>
    <cellStyle name="표준 2 2 17 2" xfId="6123"/>
    <cellStyle name="표준 2 2 17 2 2" xfId="10008"/>
    <cellStyle name="표준 2 2 17 2 3" xfId="15132"/>
    <cellStyle name="표준 2 2 17 2 3 2" xfId="36008"/>
    <cellStyle name="표준 2 2 17 2 4" xfId="27270"/>
    <cellStyle name="표준 2 2 17 3" xfId="9132"/>
    <cellStyle name="표준 2 2 17 3 2" xfId="18136"/>
    <cellStyle name="표준 2 2 17 3 2 2" xfId="39012"/>
    <cellStyle name="표준 2 2 17 3 3" xfId="30274"/>
    <cellStyle name="표준 2 2 17 4" xfId="9220"/>
    <cellStyle name="표준 2 2 17 4 2" xfId="18222"/>
    <cellStyle name="표준 2 2 17 4 2 2" xfId="39098"/>
    <cellStyle name="표준 2 2 17 4 3" xfId="30360"/>
    <cellStyle name="표준 2 2 17 5" xfId="10007"/>
    <cellStyle name="표준 2 2 17 6" xfId="13314"/>
    <cellStyle name="표준 2 2 17 6 2" xfId="34190"/>
    <cellStyle name="표준 2 2 17 7" xfId="25452"/>
    <cellStyle name="표준 2 2 18" xfId="3949"/>
    <cellStyle name="표준 2 2 18 2" xfId="6122"/>
    <cellStyle name="표준 2 2 18 2 2" xfId="10010"/>
    <cellStyle name="표준 2 2 18 2 3" xfId="15131"/>
    <cellStyle name="표준 2 2 18 2 3 2" xfId="36007"/>
    <cellStyle name="표준 2 2 18 2 4" xfId="27269"/>
    <cellStyle name="표준 2 2 18 3" xfId="9133"/>
    <cellStyle name="표준 2 2 18 3 2" xfId="18137"/>
    <cellStyle name="표준 2 2 18 3 2 2" xfId="39013"/>
    <cellStyle name="표준 2 2 18 3 3" xfId="30275"/>
    <cellStyle name="표준 2 2 18 4" xfId="9221"/>
    <cellStyle name="표준 2 2 18 4 2" xfId="18223"/>
    <cellStyle name="표준 2 2 18 4 2 2" xfId="39099"/>
    <cellStyle name="표준 2 2 18 4 3" xfId="30361"/>
    <cellStyle name="표준 2 2 18 5" xfId="10009"/>
    <cellStyle name="표준 2 2 18 6" xfId="13313"/>
    <cellStyle name="표준 2 2 18 6 2" xfId="34189"/>
    <cellStyle name="표준 2 2 18 7" xfId="25451"/>
    <cellStyle name="표준 2 2 19" xfId="3948"/>
    <cellStyle name="표준 2 2 19 2" xfId="6121"/>
    <cellStyle name="표준 2 2 19 2 2" xfId="10012"/>
    <cellStyle name="표준 2 2 19 2 3" xfId="15130"/>
    <cellStyle name="표준 2 2 19 2 3 2" xfId="36006"/>
    <cellStyle name="표준 2 2 19 2 4" xfId="27268"/>
    <cellStyle name="표준 2 2 19 3" xfId="9134"/>
    <cellStyle name="표준 2 2 19 3 2" xfId="18138"/>
    <cellStyle name="표준 2 2 19 3 2 2" xfId="39014"/>
    <cellStyle name="표준 2 2 19 3 3" xfId="30276"/>
    <cellStyle name="표준 2 2 19 4" xfId="9222"/>
    <cellStyle name="표준 2 2 19 4 2" xfId="18224"/>
    <cellStyle name="표준 2 2 19 4 2 2" xfId="39100"/>
    <cellStyle name="표준 2 2 19 4 3" xfId="30362"/>
    <cellStyle name="표준 2 2 19 5" xfId="10011"/>
    <cellStyle name="표준 2 2 19 6" xfId="13312"/>
    <cellStyle name="표준 2 2 19 6 2" xfId="34188"/>
    <cellStyle name="표준 2 2 19 7" xfId="25450"/>
    <cellStyle name="표준 2 2 2" xfId="3171"/>
    <cellStyle name="표준 2 2 2 10" xfId="3947"/>
    <cellStyle name="표준 2 2 2 10 2" xfId="6120"/>
    <cellStyle name="표준 2 2 2 10 2 2" xfId="10015"/>
    <cellStyle name="표준 2 2 2 10 2 3" xfId="15129"/>
    <cellStyle name="표준 2 2 2 10 2 3 2" xfId="36005"/>
    <cellStyle name="표준 2 2 2 10 2 4" xfId="27267"/>
    <cellStyle name="표준 2 2 2 10 3" xfId="9136"/>
    <cellStyle name="표준 2 2 2 10 3 2" xfId="18140"/>
    <cellStyle name="표준 2 2 2 10 3 2 2" xfId="39016"/>
    <cellStyle name="표준 2 2 2 10 3 3" xfId="30278"/>
    <cellStyle name="표준 2 2 2 10 4" xfId="9223"/>
    <cellStyle name="표준 2 2 2 10 4 2" xfId="18225"/>
    <cellStyle name="표준 2 2 2 10 4 2 2" xfId="39101"/>
    <cellStyle name="표준 2 2 2 10 4 3" xfId="30363"/>
    <cellStyle name="표준 2 2 2 10 5" xfId="10014"/>
    <cellStyle name="표준 2 2 2 10 6" xfId="13311"/>
    <cellStyle name="표준 2 2 2 10 6 2" xfId="34187"/>
    <cellStyle name="표준 2 2 2 10 7" xfId="25449"/>
    <cellStyle name="표준 2 2 2 11" xfId="3946"/>
    <cellStyle name="표준 2 2 2 12" xfId="3945"/>
    <cellStyle name="표준 2 2 2 13" xfId="3944"/>
    <cellStyle name="표준 2 2 2 14" xfId="3943"/>
    <cellStyle name="표준 2 2 2 15" xfId="3942"/>
    <cellStyle name="표준 2 2 2 16" xfId="5449"/>
    <cellStyle name="표준 2 2 2 16 2" xfId="10016"/>
    <cellStyle name="표준 2 2 2 16 3" xfId="14458"/>
    <cellStyle name="표준 2 2 2 16 3 2" xfId="35334"/>
    <cellStyle name="표준 2 2 2 16 4" xfId="26596"/>
    <cellStyle name="표준 2 2 2 17" xfId="7252"/>
    <cellStyle name="표준 2 2 2 17 2" xfId="16259"/>
    <cellStyle name="표준 2 2 2 17 2 2" xfId="37135"/>
    <cellStyle name="표준 2 2 2 17 3" xfId="28397"/>
    <cellStyle name="표준 2 2 2 18" xfId="7896"/>
    <cellStyle name="표준 2 2 2 18 2" xfId="16902"/>
    <cellStyle name="표준 2 2 2 18 2 2" xfId="37778"/>
    <cellStyle name="표준 2 2 2 18 3" xfId="29040"/>
    <cellStyle name="표준 2 2 2 19" xfId="8744"/>
    <cellStyle name="표준 2 2 2 19 2" xfId="17749"/>
    <cellStyle name="표준 2 2 2 19 2 2" xfId="38625"/>
    <cellStyle name="표준 2 2 2 19 3" xfId="29887"/>
    <cellStyle name="표준 2 2 2 2" xfId="3613"/>
    <cellStyle name="표준 2 2 2 2 10" xfId="3941"/>
    <cellStyle name="표준 2 2 2 2 11" xfId="5886"/>
    <cellStyle name="표준 2 2 2 2 11 2" xfId="14895"/>
    <cellStyle name="표준 2 2 2 2 11 2 2" xfId="35771"/>
    <cellStyle name="표준 2 2 2 2 11 3" xfId="27033"/>
    <cellStyle name="표준 2 2 2 2 12" xfId="13076"/>
    <cellStyle name="표준 2 2 2 2 12 2" xfId="33953"/>
    <cellStyle name="표준 2 2 2 2 13" xfId="25203"/>
    <cellStyle name="표준 2 2 2 2 2" xfId="3940"/>
    <cellStyle name="표준 2 2 2 2 2 10" xfId="9224"/>
    <cellStyle name="표준 2 2 2 2 2 10 2" xfId="18226"/>
    <cellStyle name="표준 2 2 2 2 2 10 2 2" xfId="39102"/>
    <cellStyle name="표준 2 2 2 2 2 10 3" xfId="30364"/>
    <cellStyle name="표준 2 2 2 2 2 11" xfId="10017"/>
    <cellStyle name="표준 2 2 2 2 2 12" xfId="13310"/>
    <cellStyle name="표준 2 2 2 2 2 12 2" xfId="34186"/>
    <cellStyle name="표준 2 2 2 2 2 13" xfId="25448"/>
    <cellStyle name="표준 2 2 2 2 2 2" xfId="3939"/>
    <cellStyle name="표준 2 2 2 2 2 3" xfId="3938"/>
    <cellStyle name="표준 2 2 2 2 2 4" xfId="3937"/>
    <cellStyle name="표준 2 2 2 2 2 5" xfId="3936"/>
    <cellStyle name="표준 2 2 2 2 2 6" xfId="3935"/>
    <cellStyle name="표준 2 2 2 2 2 7" xfId="3934"/>
    <cellStyle name="표준 2 2 2 2 2 8" xfId="6119"/>
    <cellStyle name="표준 2 2 2 2 2 8 2" xfId="10018"/>
    <cellStyle name="표준 2 2 2 2 2 8 3" xfId="15128"/>
    <cellStyle name="표준 2 2 2 2 2 8 3 2" xfId="36004"/>
    <cellStyle name="표준 2 2 2 2 2 8 4" xfId="27266"/>
    <cellStyle name="표준 2 2 2 2 2 9" xfId="9137"/>
    <cellStyle name="표준 2 2 2 2 2 9 2" xfId="18141"/>
    <cellStyle name="표준 2 2 2 2 2 9 2 2" xfId="39017"/>
    <cellStyle name="표준 2 2 2 2 2 9 3" xfId="30279"/>
    <cellStyle name="표준 2 2 2 2 3" xfId="3933"/>
    <cellStyle name="표준 2 2 2 2 4" xfId="3932"/>
    <cellStyle name="표준 2 2 2 2 5" xfId="3931"/>
    <cellStyle name="표준 2 2 2 2 5 2" xfId="6118"/>
    <cellStyle name="표준 2 2 2 2 5 2 2" xfId="10020"/>
    <cellStyle name="표준 2 2 2 2 5 2 3" xfId="15127"/>
    <cellStyle name="표준 2 2 2 2 5 2 3 2" xfId="36003"/>
    <cellStyle name="표준 2 2 2 2 5 2 4" xfId="27265"/>
    <cellStyle name="표준 2 2 2 2 5 3" xfId="9138"/>
    <cellStyle name="표준 2 2 2 2 5 3 2" xfId="18142"/>
    <cellStyle name="표준 2 2 2 2 5 3 2 2" xfId="39018"/>
    <cellStyle name="표준 2 2 2 2 5 3 3" xfId="30280"/>
    <cellStyle name="표준 2 2 2 2 5 4" xfId="9226"/>
    <cellStyle name="표준 2 2 2 2 5 4 2" xfId="18227"/>
    <cellStyle name="표준 2 2 2 2 5 4 2 2" xfId="39103"/>
    <cellStyle name="표준 2 2 2 2 5 4 3" xfId="30365"/>
    <cellStyle name="표준 2 2 2 2 5 5" xfId="10019"/>
    <cellStyle name="표준 2 2 2 2 5 6" xfId="13309"/>
    <cellStyle name="표준 2 2 2 2 5 6 2" xfId="34185"/>
    <cellStyle name="표준 2 2 2 2 5 7" xfId="25447"/>
    <cellStyle name="표준 2 2 2 2 6" xfId="3930"/>
    <cellStyle name="표준 2 2 2 2 6 2" xfId="6117"/>
    <cellStyle name="표준 2 2 2 2 6 2 2" xfId="10022"/>
    <cellStyle name="표준 2 2 2 2 6 2 3" xfId="15126"/>
    <cellStyle name="표준 2 2 2 2 6 2 3 2" xfId="36002"/>
    <cellStyle name="표준 2 2 2 2 6 2 4" xfId="27264"/>
    <cellStyle name="표준 2 2 2 2 6 3" xfId="9139"/>
    <cellStyle name="표준 2 2 2 2 6 3 2" xfId="18143"/>
    <cellStyle name="표준 2 2 2 2 6 3 2 2" xfId="39019"/>
    <cellStyle name="표준 2 2 2 2 6 3 3" xfId="30281"/>
    <cellStyle name="표준 2 2 2 2 6 4" xfId="9227"/>
    <cellStyle name="표준 2 2 2 2 6 4 2" xfId="18228"/>
    <cellStyle name="표준 2 2 2 2 6 4 2 2" xfId="39104"/>
    <cellStyle name="표준 2 2 2 2 6 4 3" xfId="30366"/>
    <cellStyle name="표준 2 2 2 2 6 5" xfId="10021"/>
    <cellStyle name="표준 2 2 2 2 6 6" xfId="13308"/>
    <cellStyle name="표준 2 2 2 2 6 6 2" xfId="34184"/>
    <cellStyle name="표준 2 2 2 2 6 7" xfId="25446"/>
    <cellStyle name="표준 2 2 2 2 7" xfId="3929"/>
    <cellStyle name="표준 2 2 2 2 7 2" xfId="6116"/>
    <cellStyle name="표준 2 2 2 2 7 2 2" xfId="10024"/>
    <cellStyle name="표준 2 2 2 2 7 2 3" xfId="15125"/>
    <cellStyle name="표준 2 2 2 2 7 2 3 2" xfId="36001"/>
    <cellStyle name="표준 2 2 2 2 7 2 4" xfId="27263"/>
    <cellStyle name="표준 2 2 2 2 7 3" xfId="9140"/>
    <cellStyle name="표준 2 2 2 2 7 3 2" xfId="18144"/>
    <cellStyle name="표준 2 2 2 2 7 3 2 2" xfId="39020"/>
    <cellStyle name="표준 2 2 2 2 7 3 3" xfId="30282"/>
    <cellStyle name="표준 2 2 2 2 7 4" xfId="9228"/>
    <cellStyle name="표준 2 2 2 2 7 4 2" xfId="18229"/>
    <cellStyle name="표준 2 2 2 2 7 4 2 2" xfId="39105"/>
    <cellStyle name="표준 2 2 2 2 7 4 3" xfId="30367"/>
    <cellStyle name="표준 2 2 2 2 7 5" xfId="10023"/>
    <cellStyle name="표준 2 2 2 2 7 6" xfId="13307"/>
    <cellStyle name="표준 2 2 2 2 7 6 2" xfId="34183"/>
    <cellStyle name="표준 2 2 2 2 7 7" xfId="25445"/>
    <cellStyle name="표준 2 2 2 2 8" xfId="3928"/>
    <cellStyle name="표준 2 2 2 2 8 2" xfId="6115"/>
    <cellStyle name="표준 2 2 2 2 8 2 2" xfId="10026"/>
    <cellStyle name="표준 2 2 2 2 8 2 3" xfId="15124"/>
    <cellStyle name="표준 2 2 2 2 8 2 3 2" xfId="36000"/>
    <cellStyle name="표준 2 2 2 2 8 2 4" xfId="27262"/>
    <cellStyle name="표준 2 2 2 2 8 3" xfId="9141"/>
    <cellStyle name="표준 2 2 2 2 8 3 2" xfId="18145"/>
    <cellStyle name="표준 2 2 2 2 8 3 2 2" xfId="39021"/>
    <cellStyle name="표준 2 2 2 2 8 3 3" xfId="30283"/>
    <cellStyle name="표준 2 2 2 2 8 4" xfId="9229"/>
    <cellStyle name="표준 2 2 2 2 8 4 2" xfId="18230"/>
    <cellStyle name="표준 2 2 2 2 8 4 2 2" xfId="39106"/>
    <cellStyle name="표준 2 2 2 2 8 4 3" xfId="30368"/>
    <cellStyle name="표준 2 2 2 2 8 5" xfId="10025"/>
    <cellStyle name="표준 2 2 2 2 8 6" xfId="13306"/>
    <cellStyle name="표준 2 2 2 2 8 6 2" xfId="34182"/>
    <cellStyle name="표준 2 2 2 2 8 7" xfId="25444"/>
    <cellStyle name="표준 2 2 2 2 9" xfId="3927"/>
    <cellStyle name="표준 2 2 2 2 9 2" xfId="6114"/>
    <cellStyle name="표준 2 2 2 2 9 2 2" xfId="10028"/>
    <cellStyle name="표준 2 2 2 2 9 2 3" xfId="15123"/>
    <cellStyle name="표준 2 2 2 2 9 2 3 2" xfId="35999"/>
    <cellStyle name="표준 2 2 2 2 9 2 4" xfId="27261"/>
    <cellStyle name="표준 2 2 2 2 9 3" xfId="9142"/>
    <cellStyle name="표준 2 2 2 2 9 3 2" xfId="18146"/>
    <cellStyle name="표준 2 2 2 2 9 3 2 2" xfId="39022"/>
    <cellStyle name="표준 2 2 2 2 9 3 3" xfId="30284"/>
    <cellStyle name="표준 2 2 2 2 9 4" xfId="9230"/>
    <cellStyle name="표준 2 2 2 2 9 4 2" xfId="18231"/>
    <cellStyle name="표준 2 2 2 2 9 4 2 2" xfId="39107"/>
    <cellStyle name="표준 2 2 2 2 9 4 3" xfId="30369"/>
    <cellStyle name="표준 2 2 2 2 9 5" xfId="10027"/>
    <cellStyle name="표준 2 2 2 2 9 6" xfId="13305"/>
    <cellStyle name="표준 2 2 2 2 9 6 2" xfId="34181"/>
    <cellStyle name="표준 2 2 2 2 9 7" xfId="25443"/>
    <cellStyle name="표준 2 2 2 20" xfId="9135"/>
    <cellStyle name="표준 2 2 2 20 2" xfId="18139"/>
    <cellStyle name="표준 2 2 2 20 2 2" xfId="39015"/>
    <cellStyle name="표준 2 2 2 20 3" xfId="30277"/>
    <cellStyle name="표준 2 2 2 21" xfId="9569"/>
    <cellStyle name="표준 2 2 2 21 2" xfId="18567"/>
    <cellStyle name="표준 2 2 2 21 2 2" xfId="39443"/>
    <cellStyle name="표준 2 2 2 21 3" xfId="30705"/>
    <cellStyle name="표준 2 2 2 22" xfId="10013"/>
    <cellStyle name="표준 2 2 2 23" xfId="10624"/>
    <cellStyle name="표준 2 2 2 23 2" xfId="19395"/>
    <cellStyle name="표준 2 2 2 23 2 2" xfId="40271"/>
    <cellStyle name="표준 2 2 2 23 3" xfId="31535"/>
    <cellStyle name="표준 2 2 2 24" xfId="11490"/>
    <cellStyle name="표준 2 2 2 24 2" xfId="20256"/>
    <cellStyle name="표준 2 2 2 24 2 2" xfId="41132"/>
    <cellStyle name="표준 2 2 2 24 3" xfId="32396"/>
    <cellStyle name="표준 2 2 2 25" xfId="12639"/>
    <cellStyle name="표준 2 2 2 25 2" xfId="33516"/>
    <cellStyle name="표준 2 2 2 26" xfId="24766"/>
    <cellStyle name="표준 2 2 2 3" xfId="4774"/>
    <cellStyle name="표준 2 2 2 3 2" xfId="3926"/>
    <cellStyle name="표준 2 2 2 3 3" xfId="6606"/>
    <cellStyle name="표준 2 2 2 3 3 2" xfId="15615"/>
    <cellStyle name="표준 2 2 2 3 3 2 2" xfId="36491"/>
    <cellStyle name="표준 2 2 2 3 3 3" xfId="27753"/>
    <cellStyle name="표준 2 2 2 3 4" xfId="13797"/>
    <cellStyle name="표준 2 2 2 3 4 2" xfId="34673"/>
    <cellStyle name="표준 2 2 2 3 5" xfId="25935"/>
    <cellStyle name="표준 2 2 2 4" xfId="3925"/>
    <cellStyle name="표준 2 2 2 5" xfId="3924"/>
    <cellStyle name="표준 2 2 2 6" xfId="3923"/>
    <cellStyle name="표준 2 2 2 7" xfId="3922"/>
    <cellStyle name="표준 2 2 2 8" xfId="3921"/>
    <cellStyle name="표준 2 2 2 9" xfId="3920"/>
    <cellStyle name="표준 2 2 2 9 2" xfId="3919"/>
    <cellStyle name="표준 2 2 2 9 2 2" xfId="6113"/>
    <cellStyle name="표준 2 2 2 9 2 2 2" xfId="10030"/>
    <cellStyle name="표준 2 2 2 9 2 2 3" xfId="15122"/>
    <cellStyle name="표준 2 2 2 9 2 2 3 2" xfId="35998"/>
    <cellStyle name="표준 2 2 2 9 2 2 4" xfId="27260"/>
    <cellStyle name="표준 2 2 2 9 2 3" xfId="9143"/>
    <cellStyle name="표준 2 2 2 9 2 3 2" xfId="18147"/>
    <cellStyle name="표준 2 2 2 9 2 3 2 2" xfId="39023"/>
    <cellStyle name="표준 2 2 2 9 2 3 3" xfId="30285"/>
    <cellStyle name="표준 2 2 2 9 2 4" xfId="9232"/>
    <cellStyle name="표준 2 2 2 9 2 4 2" xfId="18232"/>
    <cellStyle name="표준 2 2 2 9 2 4 2 2" xfId="39108"/>
    <cellStyle name="표준 2 2 2 9 2 4 3" xfId="30370"/>
    <cellStyle name="표준 2 2 2 9 2 5" xfId="10029"/>
    <cellStyle name="표준 2 2 2 9 2 6" xfId="13304"/>
    <cellStyle name="표준 2 2 2 9 2 6 2" xfId="34180"/>
    <cellStyle name="표준 2 2 2 9 2 7" xfId="25442"/>
    <cellStyle name="표준 2 2 2 9 3" xfId="3918"/>
    <cellStyle name="표준 2 2 2 9 3 2" xfId="6112"/>
    <cellStyle name="표준 2 2 2 9 3 2 2" xfId="10032"/>
    <cellStyle name="표준 2 2 2 9 3 2 3" xfId="15121"/>
    <cellStyle name="표준 2 2 2 9 3 2 3 2" xfId="35997"/>
    <cellStyle name="표준 2 2 2 9 3 2 4" xfId="27259"/>
    <cellStyle name="표준 2 2 2 9 3 3" xfId="9144"/>
    <cellStyle name="표준 2 2 2 9 3 3 2" xfId="18148"/>
    <cellStyle name="표준 2 2 2 9 3 3 2 2" xfId="39024"/>
    <cellStyle name="표준 2 2 2 9 3 3 3" xfId="30286"/>
    <cellStyle name="표준 2 2 2 9 3 4" xfId="9233"/>
    <cellStyle name="표준 2 2 2 9 3 4 2" xfId="18233"/>
    <cellStyle name="표준 2 2 2 9 3 4 2 2" xfId="39109"/>
    <cellStyle name="표준 2 2 2 9 3 4 3" xfId="30371"/>
    <cellStyle name="표준 2 2 2 9 3 5" xfId="10031"/>
    <cellStyle name="표준 2 2 2 9 3 6" xfId="13303"/>
    <cellStyle name="표준 2 2 2 9 3 6 2" xfId="34179"/>
    <cellStyle name="표준 2 2 2 9 3 7" xfId="25441"/>
    <cellStyle name="표준 2 2 2 9 4" xfId="3917"/>
    <cellStyle name="표준 2 2 2 9 4 2" xfId="6111"/>
    <cellStyle name="표준 2 2 2 9 4 2 2" xfId="10034"/>
    <cellStyle name="표준 2 2 2 9 4 2 3" xfId="15120"/>
    <cellStyle name="표준 2 2 2 9 4 2 3 2" xfId="35996"/>
    <cellStyle name="표준 2 2 2 9 4 2 4" xfId="27258"/>
    <cellStyle name="표준 2 2 2 9 4 3" xfId="9145"/>
    <cellStyle name="표준 2 2 2 9 4 3 2" xfId="18149"/>
    <cellStyle name="표준 2 2 2 9 4 3 2 2" xfId="39025"/>
    <cellStyle name="표준 2 2 2 9 4 3 3" xfId="30287"/>
    <cellStyle name="표준 2 2 2 9 4 4" xfId="9234"/>
    <cellStyle name="표준 2 2 2 9 4 4 2" xfId="18234"/>
    <cellStyle name="표준 2 2 2 9 4 4 2 2" xfId="39110"/>
    <cellStyle name="표준 2 2 2 9 4 4 3" xfId="30372"/>
    <cellStyle name="표준 2 2 2 9 4 5" xfId="10033"/>
    <cellStyle name="표준 2 2 2 9 4 6" xfId="13302"/>
    <cellStyle name="표준 2 2 2 9 4 6 2" xfId="34178"/>
    <cellStyle name="표준 2 2 2 9 4 7" xfId="25440"/>
    <cellStyle name="표준 2 2 2 9 5" xfId="3916"/>
    <cellStyle name="표준 2 2 2 9 5 2" xfId="6110"/>
    <cellStyle name="표준 2 2 2 9 5 2 2" xfId="10036"/>
    <cellStyle name="표준 2 2 2 9 5 2 3" xfId="15119"/>
    <cellStyle name="표준 2 2 2 9 5 2 3 2" xfId="35995"/>
    <cellStyle name="표준 2 2 2 9 5 2 4" xfId="27257"/>
    <cellStyle name="표준 2 2 2 9 5 3" xfId="9146"/>
    <cellStyle name="표준 2 2 2 9 5 3 2" xfId="18150"/>
    <cellStyle name="표준 2 2 2 9 5 3 2 2" xfId="39026"/>
    <cellStyle name="표준 2 2 2 9 5 3 3" xfId="30288"/>
    <cellStyle name="표준 2 2 2 9 5 4" xfId="9235"/>
    <cellStyle name="표준 2 2 2 9 5 4 2" xfId="18235"/>
    <cellStyle name="표준 2 2 2 9 5 4 2 2" xfId="39111"/>
    <cellStyle name="표준 2 2 2 9 5 4 3" xfId="30373"/>
    <cellStyle name="표준 2 2 2 9 5 5" xfId="10035"/>
    <cellStyle name="표준 2 2 2 9 5 6" xfId="13301"/>
    <cellStyle name="표준 2 2 2 9 5 6 2" xfId="34177"/>
    <cellStyle name="표준 2 2 2 9 5 7" xfId="25439"/>
    <cellStyle name="표준 2 2 2 9 6" xfId="3915"/>
    <cellStyle name="표준 2 2 2 9 6 2" xfId="6109"/>
    <cellStyle name="표준 2 2 2 9 6 2 2" xfId="10038"/>
    <cellStyle name="표준 2 2 2 9 6 2 3" xfId="15118"/>
    <cellStyle name="표준 2 2 2 9 6 2 3 2" xfId="35994"/>
    <cellStyle name="표준 2 2 2 9 6 2 4" xfId="27256"/>
    <cellStyle name="표준 2 2 2 9 6 3" xfId="9147"/>
    <cellStyle name="표준 2 2 2 9 6 3 2" xfId="18151"/>
    <cellStyle name="표준 2 2 2 9 6 3 2 2" xfId="39027"/>
    <cellStyle name="표준 2 2 2 9 6 3 3" xfId="30289"/>
    <cellStyle name="표준 2 2 2 9 6 4" xfId="9236"/>
    <cellStyle name="표준 2 2 2 9 6 4 2" xfId="18236"/>
    <cellStyle name="표준 2 2 2 9 6 4 2 2" xfId="39112"/>
    <cellStyle name="표준 2 2 2 9 6 4 3" xfId="30374"/>
    <cellStyle name="표준 2 2 2 9 6 5" xfId="10037"/>
    <cellStyle name="표준 2 2 2 9 6 6" xfId="13300"/>
    <cellStyle name="표준 2 2 2 9 6 6 2" xfId="34176"/>
    <cellStyle name="표준 2 2 2 9 6 7" xfId="25438"/>
    <cellStyle name="표준 2 2 2 9 7" xfId="3914"/>
    <cellStyle name="표준 2 2 2 9 7 2" xfId="6108"/>
    <cellStyle name="표준 2 2 2 9 7 2 2" xfId="10040"/>
    <cellStyle name="표준 2 2 2 9 7 2 3" xfId="15117"/>
    <cellStyle name="표준 2 2 2 9 7 2 3 2" xfId="35993"/>
    <cellStyle name="표준 2 2 2 9 7 2 4" xfId="27255"/>
    <cellStyle name="표준 2 2 2 9 7 3" xfId="9148"/>
    <cellStyle name="표준 2 2 2 9 7 3 2" xfId="18152"/>
    <cellStyle name="표준 2 2 2 9 7 3 2 2" xfId="39028"/>
    <cellStyle name="표준 2 2 2 9 7 3 3" xfId="30290"/>
    <cellStyle name="표준 2 2 2 9 7 4" xfId="9237"/>
    <cellStyle name="표준 2 2 2 9 7 4 2" xfId="18237"/>
    <cellStyle name="표준 2 2 2 9 7 4 2 2" xfId="39113"/>
    <cellStyle name="표준 2 2 2 9 7 4 3" xfId="30375"/>
    <cellStyle name="표준 2 2 2 9 7 5" xfId="10039"/>
    <cellStyle name="표준 2 2 2 9 7 6" xfId="13299"/>
    <cellStyle name="표준 2 2 2 9 7 6 2" xfId="34175"/>
    <cellStyle name="표준 2 2 2 9 7 7" xfId="25437"/>
    <cellStyle name="표준 2 2 20" xfId="3913"/>
    <cellStyle name="표준 2 2 20 2" xfId="6107"/>
    <cellStyle name="표준 2 2 20 2 2" xfId="10042"/>
    <cellStyle name="표준 2 2 20 2 3" xfId="15116"/>
    <cellStyle name="표준 2 2 20 2 3 2" xfId="35992"/>
    <cellStyle name="표준 2 2 20 2 4" xfId="27254"/>
    <cellStyle name="표준 2 2 20 3" xfId="9149"/>
    <cellStyle name="표준 2 2 20 3 2" xfId="18153"/>
    <cellStyle name="표준 2 2 20 3 2 2" xfId="39029"/>
    <cellStyle name="표준 2 2 20 3 3" xfId="30291"/>
    <cellStyle name="표준 2 2 20 4" xfId="9238"/>
    <cellStyle name="표준 2 2 20 4 2" xfId="18238"/>
    <cellStyle name="표준 2 2 20 4 2 2" xfId="39114"/>
    <cellStyle name="표준 2 2 20 4 3" xfId="30376"/>
    <cellStyle name="표준 2 2 20 5" xfId="10041"/>
    <cellStyle name="표준 2 2 20 6" xfId="13298"/>
    <cellStyle name="표준 2 2 20 6 2" xfId="34174"/>
    <cellStyle name="표준 2 2 20 7" xfId="25436"/>
    <cellStyle name="표준 2 2 21" xfId="3912"/>
    <cellStyle name="표준 2 2 21 2" xfId="6106"/>
    <cellStyle name="표준 2 2 21 2 2" xfId="10044"/>
    <cellStyle name="표준 2 2 21 2 3" xfId="15115"/>
    <cellStyle name="표준 2 2 21 2 3 2" xfId="35991"/>
    <cellStyle name="표준 2 2 21 2 4" xfId="27253"/>
    <cellStyle name="표준 2 2 21 3" xfId="9150"/>
    <cellStyle name="표준 2 2 21 3 2" xfId="18154"/>
    <cellStyle name="표준 2 2 21 3 2 2" xfId="39030"/>
    <cellStyle name="표준 2 2 21 3 3" xfId="30292"/>
    <cellStyle name="표준 2 2 21 4" xfId="9239"/>
    <cellStyle name="표준 2 2 21 4 2" xfId="18239"/>
    <cellStyle name="표준 2 2 21 4 2 2" xfId="39115"/>
    <cellStyle name="표준 2 2 21 4 3" xfId="30377"/>
    <cellStyle name="표준 2 2 21 5" xfId="10043"/>
    <cellStyle name="표준 2 2 21 6" xfId="13297"/>
    <cellStyle name="표준 2 2 21 6 2" xfId="34173"/>
    <cellStyle name="표준 2 2 21 7" xfId="25435"/>
    <cellStyle name="표준 2 2 22" xfId="4921"/>
    <cellStyle name="표준 2 2 23" xfId="7041"/>
    <cellStyle name="표준 2 2 23 2" xfId="16049"/>
    <cellStyle name="표준 2 2 23 2 2" xfId="36925"/>
    <cellStyle name="표준 2 2 23 3" xfId="28187"/>
    <cellStyle name="표준 2 2 24" xfId="7686"/>
    <cellStyle name="표준 2 2 24 2" xfId="16692"/>
    <cellStyle name="표준 2 2 24 2 2" xfId="37568"/>
    <cellStyle name="표준 2 2 24 3" xfId="28830"/>
    <cellStyle name="표준 2 2 25" xfId="8534"/>
    <cellStyle name="표준 2 2 25 2" xfId="17539"/>
    <cellStyle name="표준 2 2 25 2 2" xfId="38415"/>
    <cellStyle name="표준 2 2 25 3" xfId="29677"/>
    <cellStyle name="표준 2 2 26" xfId="9358"/>
    <cellStyle name="표준 2 2 26 2" xfId="18357"/>
    <cellStyle name="표준 2 2 26 2 2" xfId="39233"/>
    <cellStyle name="표준 2 2 26 3" xfId="30495"/>
    <cellStyle name="표준 2 2 27" xfId="10414"/>
    <cellStyle name="표준 2 2 27 2" xfId="19185"/>
    <cellStyle name="표준 2 2 27 2 2" xfId="40061"/>
    <cellStyle name="표준 2 2 27 3" xfId="31325"/>
    <cellStyle name="표준 2 2 28" xfId="11280"/>
    <cellStyle name="표준 2 2 28 2" xfId="20046"/>
    <cellStyle name="표준 2 2 28 2 2" xfId="40922"/>
    <cellStyle name="표준 2 2 28 3" xfId="32186"/>
    <cellStyle name="표준 2 2 29" xfId="12190"/>
    <cellStyle name="표준 2 2 3" xfId="2953"/>
    <cellStyle name="표준 2 2 3 10" xfId="11707"/>
    <cellStyle name="표준 2 2 3 10 2" xfId="20473"/>
    <cellStyle name="표준 2 2 3 10 2 2" xfId="41349"/>
    <cellStyle name="표준 2 2 3 10 3" xfId="32613"/>
    <cellStyle name="표준 2 2 3 11" xfId="12428"/>
    <cellStyle name="표준 2 2 3 11 2" xfId="33306"/>
    <cellStyle name="표준 2 2 3 12" xfId="24556"/>
    <cellStyle name="표준 2 2 3 2" xfId="4996"/>
    <cellStyle name="표준 2 2 3 2 2" xfId="6823"/>
    <cellStyle name="표준 2 2 3 2 2 2" xfId="15832"/>
    <cellStyle name="표준 2 2 3 2 2 2 2" xfId="36708"/>
    <cellStyle name="표준 2 2 3 2 2 3" xfId="27970"/>
    <cellStyle name="표준 2 2 3 2 3" xfId="14014"/>
    <cellStyle name="표준 2 2 3 2 3 2" xfId="34890"/>
    <cellStyle name="표준 2 2 3 2 4" xfId="26152"/>
    <cellStyle name="표준 2 2 3 3" xfId="3911"/>
    <cellStyle name="표준 2 2 3 4" xfId="5239"/>
    <cellStyle name="표준 2 2 3 4 2" xfId="14248"/>
    <cellStyle name="표준 2 2 3 4 2 2" xfId="35124"/>
    <cellStyle name="표준 2 2 3 4 3" xfId="26386"/>
    <cellStyle name="표준 2 2 3 5" xfId="7469"/>
    <cellStyle name="표준 2 2 3 5 2" xfId="16476"/>
    <cellStyle name="표준 2 2 3 5 2 2" xfId="37352"/>
    <cellStyle name="표준 2 2 3 5 3" xfId="28614"/>
    <cellStyle name="표준 2 2 3 6" xfId="8113"/>
    <cellStyle name="표준 2 2 3 6 2" xfId="17119"/>
    <cellStyle name="표준 2 2 3 6 2 2" xfId="37995"/>
    <cellStyle name="표준 2 2 3 6 3" xfId="29257"/>
    <cellStyle name="표준 2 2 3 7" xfId="8961"/>
    <cellStyle name="표준 2 2 3 7 2" xfId="17966"/>
    <cellStyle name="표준 2 2 3 7 2 2" xfId="38842"/>
    <cellStyle name="표준 2 2 3 7 3" xfId="30104"/>
    <cellStyle name="표준 2 2 3 8" xfId="9786"/>
    <cellStyle name="표준 2 2 3 8 2" xfId="18784"/>
    <cellStyle name="표준 2 2 3 8 2 2" xfId="39660"/>
    <cellStyle name="표준 2 2 3 8 3" xfId="30922"/>
    <cellStyle name="표준 2 2 3 9" xfId="10841"/>
    <cellStyle name="표준 2 2 3 9 2" xfId="19612"/>
    <cellStyle name="표준 2 2 3 9 2 2" xfId="40488"/>
    <cellStyle name="표준 2 2 3 9 3" xfId="31752"/>
    <cellStyle name="표준 2 2 4" xfId="3403"/>
    <cellStyle name="표준 2 2 4 2" xfId="3910"/>
    <cellStyle name="표준 2 2 4 3" xfId="5676"/>
    <cellStyle name="표준 2 2 4 3 2" xfId="14685"/>
    <cellStyle name="표준 2 2 4 3 2 2" xfId="35561"/>
    <cellStyle name="표준 2 2 4 3 3" xfId="26823"/>
    <cellStyle name="표준 2 2 4 4" xfId="11059"/>
    <cellStyle name="표준 2 2 4 4 2" xfId="19829"/>
    <cellStyle name="표준 2 2 4 4 2 2" xfId="40705"/>
    <cellStyle name="표준 2 2 4 4 3" xfId="31969"/>
    <cellStyle name="표준 2 2 4 5" xfId="11924"/>
    <cellStyle name="표준 2 2 4 5 2" xfId="20690"/>
    <cellStyle name="표준 2 2 4 5 2 2" xfId="41566"/>
    <cellStyle name="표준 2 2 4 5 3" xfId="32830"/>
    <cellStyle name="표준 2 2 4 6" xfId="12866"/>
    <cellStyle name="표준 2 2 4 6 2" xfId="33743"/>
    <cellStyle name="표준 2 2 4 7" xfId="24993"/>
    <cellStyle name="표준 2 2 5" xfId="4562"/>
    <cellStyle name="표준 2 2 5 2" xfId="3909"/>
    <cellStyle name="표준 2 2 5 3" xfId="6396"/>
    <cellStyle name="표준 2 2 5 3 2" xfId="15405"/>
    <cellStyle name="표준 2 2 5 3 2 2" xfId="36281"/>
    <cellStyle name="표준 2 2 5 3 3" xfId="27543"/>
    <cellStyle name="표준 2 2 5 4" xfId="13587"/>
    <cellStyle name="표준 2 2 5 4 2" xfId="34463"/>
    <cellStyle name="표준 2 2 5 5" xfId="25725"/>
    <cellStyle name="표준 2 2 6" xfId="3908"/>
    <cellStyle name="표준 2 2 7" xfId="3907"/>
    <cellStyle name="표준 2 2 8" xfId="3906"/>
    <cellStyle name="표준 2 2 9" xfId="3905"/>
    <cellStyle name="표준 2 2 9 10" xfId="6105"/>
    <cellStyle name="표준 2 2 9 10 2" xfId="10046"/>
    <cellStyle name="표준 2 2 9 10 3" xfId="15114"/>
    <cellStyle name="표준 2 2 9 10 3 2" xfId="35990"/>
    <cellStyle name="표준 2 2 9 10 4" xfId="27252"/>
    <cellStyle name="표준 2 2 9 11" xfId="9151"/>
    <cellStyle name="표준 2 2 9 11 2" xfId="18155"/>
    <cellStyle name="표준 2 2 9 11 2 2" xfId="39031"/>
    <cellStyle name="표준 2 2 9 11 3" xfId="30293"/>
    <cellStyle name="표준 2 2 9 12" xfId="9240"/>
    <cellStyle name="표준 2 2 9 12 2" xfId="18240"/>
    <cellStyle name="표준 2 2 9 12 2 2" xfId="39116"/>
    <cellStyle name="표준 2 2 9 12 3" xfId="30378"/>
    <cellStyle name="표준 2 2 9 13" xfId="10045"/>
    <cellStyle name="표준 2 2 9 14" xfId="13296"/>
    <cellStyle name="표준 2 2 9 14 2" xfId="34172"/>
    <cellStyle name="표준 2 2 9 15" xfId="25434"/>
    <cellStyle name="표준 2 2 9 2" xfId="3904"/>
    <cellStyle name="표준 2 2 9 2 2" xfId="3903"/>
    <cellStyle name="표준 2 2 9 2 2 2" xfId="6104"/>
    <cellStyle name="표준 2 2 9 2 2 2 2" xfId="10048"/>
    <cellStyle name="표준 2 2 9 2 2 2 3" xfId="15113"/>
    <cellStyle name="표준 2 2 9 2 2 2 3 2" xfId="35989"/>
    <cellStyle name="표준 2 2 9 2 2 2 4" xfId="27251"/>
    <cellStyle name="표준 2 2 9 2 2 3" xfId="9152"/>
    <cellStyle name="표준 2 2 9 2 2 3 2" xfId="18156"/>
    <cellStyle name="표준 2 2 9 2 2 3 2 2" xfId="39032"/>
    <cellStyle name="표준 2 2 9 2 2 3 3" xfId="30294"/>
    <cellStyle name="표준 2 2 9 2 2 4" xfId="9241"/>
    <cellStyle name="표준 2 2 9 2 2 4 2" xfId="18241"/>
    <cellStyle name="표준 2 2 9 2 2 4 2 2" xfId="39117"/>
    <cellStyle name="표준 2 2 9 2 2 4 3" xfId="30379"/>
    <cellStyle name="표준 2 2 9 2 2 5" xfId="10047"/>
    <cellStyle name="표준 2 2 9 2 2 6" xfId="13295"/>
    <cellStyle name="표준 2 2 9 2 2 6 2" xfId="34171"/>
    <cellStyle name="표준 2 2 9 2 2 7" xfId="25433"/>
    <cellStyle name="표준 2 2 9 2 3" xfId="3902"/>
    <cellStyle name="표준 2 2 9 2 3 2" xfId="6103"/>
    <cellStyle name="표준 2 2 9 2 3 2 2" xfId="10050"/>
    <cellStyle name="표준 2 2 9 2 3 2 3" xfId="15112"/>
    <cellStyle name="표준 2 2 9 2 3 2 3 2" xfId="35988"/>
    <cellStyle name="표준 2 2 9 2 3 2 4" xfId="27250"/>
    <cellStyle name="표준 2 2 9 2 3 3" xfId="9153"/>
    <cellStyle name="표준 2 2 9 2 3 3 2" xfId="18157"/>
    <cellStyle name="표준 2 2 9 2 3 3 2 2" xfId="39033"/>
    <cellStyle name="표준 2 2 9 2 3 3 3" xfId="30295"/>
    <cellStyle name="표준 2 2 9 2 3 4" xfId="9242"/>
    <cellStyle name="표준 2 2 9 2 3 4 2" xfId="18242"/>
    <cellStyle name="표준 2 2 9 2 3 4 2 2" xfId="39118"/>
    <cellStyle name="표준 2 2 9 2 3 4 3" xfId="30380"/>
    <cellStyle name="표준 2 2 9 2 3 5" xfId="10049"/>
    <cellStyle name="표준 2 2 9 2 3 6" xfId="13294"/>
    <cellStyle name="표준 2 2 9 2 3 6 2" xfId="34170"/>
    <cellStyle name="표준 2 2 9 2 3 7" xfId="25432"/>
    <cellStyle name="표준 2 2 9 2 4" xfId="3901"/>
    <cellStyle name="표준 2 2 9 2 4 2" xfId="6102"/>
    <cellStyle name="표준 2 2 9 2 4 2 2" xfId="10052"/>
    <cellStyle name="표준 2 2 9 2 4 2 3" xfId="15111"/>
    <cellStyle name="표준 2 2 9 2 4 2 3 2" xfId="35987"/>
    <cellStyle name="표준 2 2 9 2 4 2 4" xfId="27249"/>
    <cellStyle name="표준 2 2 9 2 4 3" xfId="9154"/>
    <cellStyle name="표준 2 2 9 2 4 3 2" xfId="18158"/>
    <cellStyle name="표준 2 2 9 2 4 3 2 2" xfId="39034"/>
    <cellStyle name="표준 2 2 9 2 4 3 3" xfId="30296"/>
    <cellStyle name="표준 2 2 9 2 4 4" xfId="9243"/>
    <cellStyle name="표준 2 2 9 2 4 4 2" xfId="18243"/>
    <cellStyle name="표준 2 2 9 2 4 4 2 2" xfId="39119"/>
    <cellStyle name="표준 2 2 9 2 4 4 3" xfId="30381"/>
    <cellStyle name="표준 2 2 9 2 4 5" xfId="10051"/>
    <cellStyle name="표준 2 2 9 2 4 6" xfId="13293"/>
    <cellStyle name="표준 2 2 9 2 4 6 2" xfId="34169"/>
    <cellStyle name="표준 2 2 9 2 4 7" xfId="25431"/>
    <cellStyle name="표준 2 2 9 2 5" xfId="3900"/>
    <cellStyle name="표준 2 2 9 2 5 2" xfId="6101"/>
    <cellStyle name="표준 2 2 9 2 5 2 2" xfId="10054"/>
    <cellStyle name="표준 2 2 9 2 5 2 3" xfId="15110"/>
    <cellStyle name="표준 2 2 9 2 5 2 3 2" xfId="35986"/>
    <cellStyle name="표준 2 2 9 2 5 2 4" xfId="27248"/>
    <cellStyle name="표준 2 2 9 2 5 3" xfId="9155"/>
    <cellStyle name="표준 2 2 9 2 5 3 2" xfId="18159"/>
    <cellStyle name="표준 2 2 9 2 5 3 2 2" xfId="39035"/>
    <cellStyle name="표준 2 2 9 2 5 3 3" xfId="30297"/>
    <cellStyle name="표준 2 2 9 2 5 4" xfId="9244"/>
    <cellStyle name="표준 2 2 9 2 5 4 2" xfId="18244"/>
    <cellStyle name="표준 2 2 9 2 5 4 2 2" xfId="39120"/>
    <cellStyle name="표준 2 2 9 2 5 4 3" xfId="30382"/>
    <cellStyle name="표준 2 2 9 2 5 5" xfId="10053"/>
    <cellStyle name="표준 2 2 9 2 5 6" xfId="13292"/>
    <cellStyle name="표준 2 2 9 2 5 6 2" xfId="34168"/>
    <cellStyle name="표준 2 2 9 2 5 7" xfId="25430"/>
    <cellStyle name="표준 2 2 9 2 6" xfId="3899"/>
    <cellStyle name="표준 2 2 9 2 6 2" xfId="6100"/>
    <cellStyle name="표준 2 2 9 2 6 2 2" xfId="10056"/>
    <cellStyle name="표준 2 2 9 2 6 2 3" xfId="15109"/>
    <cellStyle name="표준 2 2 9 2 6 2 3 2" xfId="35985"/>
    <cellStyle name="표준 2 2 9 2 6 2 4" xfId="27247"/>
    <cellStyle name="표준 2 2 9 2 6 3" xfId="9156"/>
    <cellStyle name="표준 2 2 9 2 6 3 2" xfId="18160"/>
    <cellStyle name="표준 2 2 9 2 6 3 2 2" xfId="39036"/>
    <cellStyle name="표준 2 2 9 2 6 3 3" xfId="30298"/>
    <cellStyle name="표준 2 2 9 2 6 4" xfId="9245"/>
    <cellStyle name="표준 2 2 9 2 6 4 2" xfId="18245"/>
    <cellStyle name="표준 2 2 9 2 6 4 2 2" xfId="39121"/>
    <cellStyle name="표준 2 2 9 2 6 4 3" xfId="30383"/>
    <cellStyle name="표준 2 2 9 2 6 5" xfId="10055"/>
    <cellStyle name="표준 2 2 9 2 6 6" xfId="13291"/>
    <cellStyle name="표준 2 2 9 2 6 6 2" xfId="34167"/>
    <cellStyle name="표준 2 2 9 2 6 7" xfId="25429"/>
    <cellStyle name="표준 2 2 9 2 7" xfId="3898"/>
    <cellStyle name="표준 2 2 9 2 7 2" xfId="6099"/>
    <cellStyle name="표준 2 2 9 2 7 2 2" xfId="10058"/>
    <cellStyle name="표준 2 2 9 2 7 2 3" xfId="15108"/>
    <cellStyle name="표준 2 2 9 2 7 2 3 2" xfId="35984"/>
    <cellStyle name="표준 2 2 9 2 7 2 4" xfId="27246"/>
    <cellStyle name="표준 2 2 9 2 7 3" xfId="9157"/>
    <cellStyle name="표준 2 2 9 2 7 3 2" xfId="18161"/>
    <cellStyle name="표준 2 2 9 2 7 3 2 2" xfId="39037"/>
    <cellStyle name="표준 2 2 9 2 7 3 3" xfId="30299"/>
    <cellStyle name="표준 2 2 9 2 7 4" xfId="9246"/>
    <cellStyle name="표준 2 2 9 2 7 4 2" xfId="18246"/>
    <cellStyle name="표준 2 2 9 2 7 4 2 2" xfId="39122"/>
    <cellStyle name="표준 2 2 9 2 7 4 3" xfId="30384"/>
    <cellStyle name="표준 2 2 9 2 7 5" xfId="10057"/>
    <cellStyle name="표준 2 2 9 2 7 6" xfId="13290"/>
    <cellStyle name="표준 2 2 9 2 7 6 2" xfId="34166"/>
    <cellStyle name="표준 2 2 9 2 7 7" xfId="25428"/>
    <cellStyle name="표준 2 2 9 3" xfId="3897"/>
    <cellStyle name="표준 2 2 9 3 2" xfId="6098"/>
    <cellStyle name="표준 2 2 9 3 2 2" xfId="10060"/>
    <cellStyle name="표준 2 2 9 3 2 3" xfId="15107"/>
    <cellStyle name="표준 2 2 9 3 2 3 2" xfId="35983"/>
    <cellStyle name="표준 2 2 9 3 2 4" xfId="27245"/>
    <cellStyle name="표준 2 2 9 3 3" xfId="9158"/>
    <cellStyle name="표준 2 2 9 3 3 2" xfId="18162"/>
    <cellStyle name="표준 2 2 9 3 3 2 2" xfId="39038"/>
    <cellStyle name="표준 2 2 9 3 3 3" xfId="30300"/>
    <cellStyle name="표준 2 2 9 3 4" xfId="9247"/>
    <cellStyle name="표준 2 2 9 3 4 2" xfId="18247"/>
    <cellStyle name="표준 2 2 9 3 4 2 2" xfId="39123"/>
    <cellStyle name="표준 2 2 9 3 4 3" xfId="30385"/>
    <cellStyle name="표준 2 2 9 3 5" xfId="10059"/>
    <cellStyle name="표준 2 2 9 3 6" xfId="13289"/>
    <cellStyle name="표준 2 2 9 3 6 2" xfId="34165"/>
    <cellStyle name="표준 2 2 9 3 7" xfId="25427"/>
    <cellStyle name="표준 2 2 9 4" xfId="3896"/>
    <cellStyle name="표준 2 2 9 4 2" xfId="6097"/>
    <cellStyle name="표준 2 2 9 4 2 2" xfId="10062"/>
    <cellStyle name="표준 2 2 9 4 2 3" xfId="15106"/>
    <cellStyle name="표준 2 2 9 4 2 3 2" xfId="35982"/>
    <cellStyle name="표준 2 2 9 4 2 4" xfId="27244"/>
    <cellStyle name="표준 2 2 9 4 3" xfId="9159"/>
    <cellStyle name="표준 2 2 9 4 3 2" xfId="18163"/>
    <cellStyle name="표준 2 2 9 4 3 2 2" xfId="39039"/>
    <cellStyle name="표준 2 2 9 4 3 3" xfId="30301"/>
    <cellStyle name="표준 2 2 9 4 4" xfId="9248"/>
    <cellStyle name="표준 2 2 9 4 4 2" xfId="18248"/>
    <cellStyle name="표준 2 2 9 4 4 2 2" xfId="39124"/>
    <cellStyle name="표준 2 2 9 4 4 3" xfId="30386"/>
    <cellStyle name="표준 2 2 9 4 5" xfId="10061"/>
    <cellStyle name="표준 2 2 9 4 6" xfId="13288"/>
    <cellStyle name="표준 2 2 9 4 6 2" xfId="34164"/>
    <cellStyle name="표준 2 2 9 4 7" xfId="25426"/>
    <cellStyle name="표준 2 2 9 5" xfId="3895"/>
    <cellStyle name="표준 2 2 9 6" xfId="3894"/>
    <cellStyle name="표준 2 2 9 7" xfId="3893"/>
    <cellStyle name="표준 2 2 9 8" xfId="3892"/>
    <cellStyle name="표준 2 2 9 9" xfId="3891"/>
    <cellStyle name="표준 2 20" xfId="3890"/>
    <cellStyle name="표준 2 20 2" xfId="6096"/>
    <cellStyle name="표준 2 20 2 2" xfId="10064"/>
    <cellStyle name="표준 2 20 2 3" xfId="15105"/>
    <cellStyle name="표준 2 20 2 3 2" xfId="35981"/>
    <cellStyle name="표준 2 20 2 4" xfId="27243"/>
    <cellStyle name="표준 2 20 3" xfId="9160"/>
    <cellStyle name="표준 2 20 3 2" xfId="18164"/>
    <cellStyle name="표준 2 20 3 2 2" xfId="39040"/>
    <cellStyle name="표준 2 20 3 3" xfId="30302"/>
    <cellStyle name="표준 2 20 4" xfId="9249"/>
    <cellStyle name="표준 2 20 4 2" xfId="18249"/>
    <cellStyle name="표준 2 20 4 2 2" xfId="39125"/>
    <cellStyle name="표준 2 20 4 3" xfId="30387"/>
    <cellStyle name="표준 2 20 5" xfId="10063"/>
    <cellStyle name="표준 2 20 6" xfId="13287"/>
    <cellStyle name="표준 2 20 6 2" xfId="34163"/>
    <cellStyle name="표준 2 20 7" xfId="25425"/>
    <cellStyle name="표준 2 21" xfId="3844"/>
    <cellStyle name="표준 2 22" xfId="4871"/>
    <cellStyle name="표준 2 23" xfId="7040"/>
    <cellStyle name="표준 2 23 2" xfId="10065"/>
    <cellStyle name="표준 2 23 3" xfId="16048"/>
    <cellStyle name="표준 2 23 3 2" xfId="36924"/>
    <cellStyle name="표준 2 23 4" xfId="28186"/>
    <cellStyle name="표준 2 24" xfId="7685"/>
    <cellStyle name="표준 2 24 2" xfId="16691"/>
    <cellStyle name="표준 2 24 2 2" xfId="37567"/>
    <cellStyle name="표준 2 24 3" xfId="28829"/>
    <cellStyle name="표준 2 25" xfId="8533"/>
    <cellStyle name="표준 2 25 2" xfId="17538"/>
    <cellStyle name="표준 2 25 2 2" xfId="38414"/>
    <cellStyle name="표준 2 25 3" xfId="29676"/>
    <cellStyle name="표준 2 26" xfId="9357"/>
    <cellStyle name="표준 2 26 2" xfId="18356"/>
    <cellStyle name="표준 2 26 2 2" xfId="39232"/>
    <cellStyle name="표준 2 26 3" xfId="30494"/>
    <cellStyle name="표준 2 27" xfId="10413"/>
    <cellStyle name="표준 2 27 2" xfId="19184"/>
    <cellStyle name="표준 2 27 2 2" xfId="40060"/>
    <cellStyle name="표준 2 27 3" xfId="31324"/>
    <cellStyle name="표준 2 28" xfId="11279"/>
    <cellStyle name="표준 2 28 2" xfId="20045"/>
    <cellStyle name="표준 2 28 2 2" xfId="40921"/>
    <cellStyle name="표준 2 28 3" xfId="32185"/>
    <cellStyle name="표준 2 29" xfId="24292"/>
    <cellStyle name="표준 2 3" xfId="1195"/>
    <cellStyle name="표준 2 3 10" xfId="10623"/>
    <cellStyle name="표준 2 3 10 2" xfId="19394"/>
    <cellStyle name="표준 2 3 10 2 2" xfId="40270"/>
    <cellStyle name="표준 2 3 10 3" xfId="31534"/>
    <cellStyle name="표준 2 3 11" xfId="11489"/>
    <cellStyle name="표준 2 3 11 2" xfId="20255"/>
    <cellStyle name="표준 2 3 11 2 2" xfId="41131"/>
    <cellStyle name="표준 2 3 11 3" xfId="32395"/>
    <cellStyle name="표준 2 3 12" xfId="12195"/>
    <cellStyle name="표준 2 3 2" xfId="3170"/>
    <cellStyle name="표준 2 3 2 2" xfId="5448"/>
    <cellStyle name="표준 2 3 2 2 2" xfId="14457"/>
    <cellStyle name="표준 2 3 2 2 2 2" xfId="35333"/>
    <cellStyle name="표준 2 3 2 2 3" xfId="26595"/>
    <cellStyle name="표준 2 3 2 3" xfId="10066"/>
    <cellStyle name="표준 2 3 2 4" xfId="12638"/>
    <cellStyle name="표준 2 3 2 4 2" xfId="33515"/>
    <cellStyle name="표준 2 3 2 5" xfId="24765"/>
    <cellStyle name="표준 2 3 3" xfId="3612"/>
    <cellStyle name="표준 2 3 3 2" xfId="5885"/>
    <cellStyle name="표준 2 3 3 2 2" xfId="14894"/>
    <cellStyle name="표준 2 3 3 2 2 2" xfId="35770"/>
    <cellStyle name="표준 2 3 3 2 3" xfId="27032"/>
    <cellStyle name="표준 2 3 3 3" xfId="13075"/>
    <cellStyle name="표준 2 3 3 3 2" xfId="33952"/>
    <cellStyle name="표준 2 3 3 4" xfId="25202"/>
    <cellStyle name="표준 2 3 4" xfId="4773"/>
    <cellStyle name="표준 2 3 4 2" xfId="6605"/>
    <cellStyle name="표준 2 3 4 2 2" xfId="15614"/>
    <cellStyle name="표준 2 3 4 2 2 2" xfId="36490"/>
    <cellStyle name="표준 2 3 4 2 3" xfId="27752"/>
    <cellStyle name="표준 2 3 4 3" xfId="13796"/>
    <cellStyle name="표준 2 3 4 3 2" xfId="34672"/>
    <cellStyle name="표준 2 3 4 4" xfId="25934"/>
    <cellStyle name="표준 2 3 5" xfId="3889"/>
    <cellStyle name="표준 2 3 6" xfId="7251"/>
    <cellStyle name="표준 2 3 6 2" xfId="16258"/>
    <cellStyle name="표준 2 3 6 2 2" xfId="37134"/>
    <cellStyle name="표준 2 3 6 3" xfId="28396"/>
    <cellStyle name="표준 2 3 7" xfId="7895"/>
    <cellStyle name="표준 2 3 7 2" xfId="16901"/>
    <cellStyle name="표준 2 3 7 2 2" xfId="37777"/>
    <cellStyle name="표준 2 3 7 3" xfId="29039"/>
    <cellStyle name="표준 2 3 8" xfId="8743"/>
    <cellStyle name="표준 2 3 8 2" xfId="17748"/>
    <cellStyle name="표준 2 3 8 2 2" xfId="38624"/>
    <cellStyle name="표준 2 3 8 3" xfId="29886"/>
    <cellStyle name="표준 2 3 9" xfId="9568"/>
    <cellStyle name="표준 2 3 9 2" xfId="18566"/>
    <cellStyle name="표준 2 3 9 2 2" xfId="39442"/>
    <cellStyle name="표준 2 3 9 3" xfId="30704"/>
    <cellStyle name="표준 2 4" xfId="2952"/>
    <cellStyle name="표준 2 4 10" xfId="11706"/>
    <cellStyle name="표준 2 4 10 2" xfId="20472"/>
    <cellStyle name="표준 2 4 10 2 2" xfId="41348"/>
    <cellStyle name="표준 2 4 10 3" xfId="32612"/>
    <cellStyle name="표준 2 4 11" xfId="12427"/>
    <cellStyle name="표준 2 4 11 2" xfId="33305"/>
    <cellStyle name="표준 2 4 12" xfId="24555"/>
    <cellStyle name="표준 2 4 2" xfId="4995"/>
    <cellStyle name="표준 2 4 2 2" xfId="6822"/>
    <cellStyle name="표준 2 4 2 2 2" xfId="15831"/>
    <cellStyle name="표준 2 4 2 2 2 2" xfId="36707"/>
    <cellStyle name="표준 2 4 2 2 3" xfId="27969"/>
    <cellStyle name="표준 2 4 2 3" xfId="10067"/>
    <cellStyle name="표준 2 4 2 4" xfId="14013"/>
    <cellStyle name="표준 2 4 2 4 2" xfId="34889"/>
    <cellStyle name="표준 2 4 2 5" xfId="26151"/>
    <cellStyle name="표준 2 4 3" xfId="3888"/>
    <cellStyle name="표준 2 4 4" xfId="5238"/>
    <cellStyle name="표준 2 4 4 2" xfId="14247"/>
    <cellStyle name="표준 2 4 4 2 2" xfId="35123"/>
    <cellStyle name="표준 2 4 4 3" xfId="26385"/>
    <cellStyle name="표준 2 4 5" xfId="7468"/>
    <cellStyle name="표준 2 4 5 2" xfId="16475"/>
    <cellStyle name="표준 2 4 5 2 2" xfId="37351"/>
    <cellStyle name="표준 2 4 5 3" xfId="28613"/>
    <cellStyle name="표준 2 4 6" xfId="8112"/>
    <cellStyle name="표준 2 4 6 2" xfId="17118"/>
    <cellStyle name="표준 2 4 6 2 2" xfId="37994"/>
    <cellStyle name="표준 2 4 6 3" xfId="29256"/>
    <cellStyle name="표준 2 4 7" xfId="8960"/>
    <cellStyle name="표준 2 4 7 2" xfId="17965"/>
    <cellStyle name="표준 2 4 7 2 2" xfId="38841"/>
    <cellStyle name="표준 2 4 7 3" xfId="30103"/>
    <cellStyle name="표준 2 4 8" xfId="9785"/>
    <cellStyle name="표준 2 4 8 2" xfId="18783"/>
    <cellStyle name="표준 2 4 8 2 2" xfId="39659"/>
    <cellStyle name="표준 2 4 8 3" xfId="30921"/>
    <cellStyle name="표준 2 4 9" xfId="10840"/>
    <cellStyle name="표준 2 4 9 2" xfId="19611"/>
    <cellStyle name="표준 2 4 9 2 2" xfId="40487"/>
    <cellStyle name="표준 2 4 9 3" xfId="31751"/>
    <cellStyle name="표준 2 5" xfId="3402"/>
    <cellStyle name="표준 2 5 2" xfId="3887"/>
    <cellStyle name="표준 2 5 2 2" xfId="10068"/>
    <cellStyle name="표준 2 5 3" xfId="5675"/>
    <cellStyle name="표준 2 5 3 2" xfId="14684"/>
    <cellStyle name="표준 2 5 3 2 2" xfId="35560"/>
    <cellStyle name="표준 2 5 3 3" xfId="26822"/>
    <cellStyle name="표준 2 5 4" xfId="11058"/>
    <cellStyle name="표준 2 5 4 2" xfId="19828"/>
    <cellStyle name="표준 2 5 4 2 2" xfId="40704"/>
    <cellStyle name="표준 2 5 4 3" xfId="31968"/>
    <cellStyle name="표준 2 5 5" xfId="11923"/>
    <cellStyle name="표준 2 5 5 2" xfId="20689"/>
    <cellStyle name="표준 2 5 5 2 2" xfId="41565"/>
    <cellStyle name="표준 2 5 5 3" xfId="32829"/>
    <cellStyle name="표준 2 5 6" xfId="12865"/>
    <cellStyle name="표준 2 5 6 2" xfId="33742"/>
    <cellStyle name="표준 2 5 7" xfId="24992"/>
    <cellStyle name="표준 2 6" xfId="4561"/>
    <cellStyle name="표준 2 6 2" xfId="3886"/>
    <cellStyle name="표준 2 6 2 2" xfId="10069"/>
    <cellStyle name="표준 2 6 3" xfId="6395"/>
    <cellStyle name="표준 2 6 3 2" xfId="15404"/>
    <cellStyle name="표준 2 6 3 2 2" xfId="36280"/>
    <cellStyle name="표준 2 6 3 3" xfId="27542"/>
    <cellStyle name="표준 2 6 4" xfId="13586"/>
    <cellStyle name="표준 2 6 4 2" xfId="34462"/>
    <cellStyle name="표준 2 6 5" xfId="25724"/>
    <cellStyle name="표준 2 7" xfId="3885"/>
    <cellStyle name="표준 2 7 10" xfId="3884"/>
    <cellStyle name="표준 2 7 11" xfId="3883"/>
    <cellStyle name="표준 2 7 11 2" xfId="6095"/>
    <cellStyle name="표준 2 7 11 2 2" xfId="10071"/>
    <cellStyle name="표준 2 7 11 2 3" xfId="15104"/>
    <cellStyle name="표준 2 7 11 2 3 2" xfId="35980"/>
    <cellStyle name="표준 2 7 11 2 4" xfId="27242"/>
    <cellStyle name="표준 2 7 11 3" xfId="9161"/>
    <cellStyle name="표준 2 7 11 3 2" xfId="18165"/>
    <cellStyle name="표준 2 7 11 3 2 2" xfId="39041"/>
    <cellStyle name="표준 2 7 11 3 3" xfId="30303"/>
    <cellStyle name="표준 2 7 11 4" xfId="9250"/>
    <cellStyle name="표준 2 7 11 4 2" xfId="18250"/>
    <cellStyle name="표준 2 7 11 4 2 2" xfId="39126"/>
    <cellStyle name="표준 2 7 11 4 3" xfId="30388"/>
    <cellStyle name="표준 2 7 11 5" xfId="10070"/>
    <cellStyle name="표준 2 7 11 6" xfId="13286"/>
    <cellStyle name="표준 2 7 11 6 2" xfId="34162"/>
    <cellStyle name="표준 2 7 11 7" xfId="25424"/>
    <cellStyle name="표준 2 7 12" xfId="3882"/>
    <cellStyle name="표준 2 7 12 2" xfId="6094"/>
    <cellStyle name="표준 2 7 12 2 2" xfId="10073"/>
    <cellStyle name="표준 2 7 12 2 3" xfId="15103"/>
    <cellStyle name="표준 2 7 12 2 3 2" xfId="35979"/>
    <cellStyle name="표준 2 7 12 2 4" xfId="27241"/>
    <cellStyle name="표준 2 7 12 3" xfId="9162"/>
    <cellStyle name="표준 2 7 12 3 2" xfId="18166"/>
    <cellStyle name="표준 2 7 12 3 2 2" xfId="39042"/>
    <cellStyle name="표준 2 7 12 3 3" xfId="30304"/>
    <cellStyle name="표준 2 7 12 4" xfId="9251"/>
    <cellStyle name="표준 2 7 12 4 2" xfId="18251"/>
    <cellStyle name="표준 2 7 12 4 2 2" xfId="39127"/>
    <cellStyle name="표준 2 7 12 4 3" xfId="30389"/>
    <cellStyle name="표준 2 7 12 5" xfId="10072"/>
    <cellStyle name="표준 2 7 12 6" xfId="13285"/>
    <cellStyle name="표준 2 7 12 6 2" xfId="34161"/>
    <cellStyle name="표준 2 7 12 7" xfId="25423"/>
    <cellStyle name="표준 2 7 13" xfId="3881"/>
    <cellStyle name="표준 2 7 13 2" xfId="6093"/>
    <cellStyle name="표준 2 7 13 2 2" xfId="10075"/>
    <cellStyle name="표준 2 7 13 2 3" xfId="15102"/>
    <cellStyle name="표준 2 7 13 2 3 2" xfId="35978"/>
    <cellStyle name="표준 2 7 13 2 4" xfId="27240"/>
    <cellStyle name="표준 2 7 13 3" xfId="9163"/>
    <cellStyle name="표준 2 7 13 3 2" xfId="18167"/>
    <cellStyle name="표준 2 7 13 3 2 2" xfId="39043"/>
    <cellStyle name="표준 2 7 13 3 3" xfId="30305"/>
    <cellStyle name="표준 2 7 13 4" xfId="9252"/>
    <cellStyle name="표준 2 7 13 4 2" xfId="18252"/>
    <cellStyle name="표준 2 7 13 4 2 2" xfId="39128"/>
    <cellStyle name="표준 2 7 13 4 3" xfId="30390"/>
    <cellStyle name="표준 2 7 13 5" xfId="10074"/>
    <cellStyle name="표준 2 7 13 6" xfId="13284"/>
    <cellStyle name="표준 2 7 13 6 2" xfId="34160"/>
    <cellStyle name="표준 2 7 13 7" xfId="25422"/>
    <cellStyle name="표준 2 7 14" xfId="3880"/>
    <cellStyle name="표준 2 7 14 2" xfId="6092"/>
    <cellStyle name="표준 2 7 14 2 2" xfId="10077"/>
    <cellStyle name="표준 2 7 14 2 3" xfId="15101"/>
    <cellStyle name="표준 2 7 14 2 3 2" xfId="35977"/>
    <cellStyle name="표준 2 7 14 2 4" xfId="27239"/>
    <cellStyle name="표준 2 7 14 3" xfId="9164"/>
    <cellStyle name="표준 2 7 14 3 2" xfId="18168"/>
    <cellStyle name="표준 2 7 14 3 2 2" xfId="39044"/>
    <cellStyle name="표준 2 7 14 3 3" xfId="30306"/>
    <cellStyle name="표준 2 7 14 4" xfId="9253"/>
    <cellStyle name="표준 2 7 14 4 2" xfId="18253"/>
    <cellStyle name="표준 2 7 14 4 2 2" xfId="39129"/>
    <cellStyle name="표준 2 7 14 4 3" xfId="30391"/>
    <cellStyle name="표준 2 7 14 5" xfId="10076"/>
    <cellStyle name="표준 2 7 14 6" xfId="13283"/>
    <cellStyle name="표준 2 7 14 6 2" xfId="34159"/>
    <cellStyle name="표준 2 7 14 7" xfId="25421"/>
    <cellStyle name="표준 2 7 15" xfId="3879"/>
    <cellStyle name="표준 2 7 15 2" xfId="6091"/>
    <cellStyle name="표준 2 7 15 2 2" xfId="10079"/>
    <cellStyle name="표준 2 7 15 2 3" xfId="15100"/>
    <cellStyle name="표준 2 7 15 2 3 2" xfId="35976"/>
    <cellStyle name="표준 2 7 15 2 4" xfId="27238"/>
    <cellStyle name="표준 2 7 15 3" xfId="9165"/>
    <cellStyle name="표준 2 7 15 3 2" xfId="18169"/>
    <cellStyle name="표준 2 7 15 3 2 2" xfId="39045"/>
    <cellStyle name="표준 2 7 15 3 3" xfId="30307"/>
    <cellStyle name="표준 2 7 15 4" xfId="9254"/>
    <cellStyle name="표준 2 7 15 4 2" xfId="18254"/>
    <cellStyle name="표준 2 7 15 4 2 2" xfId="39130"/>
    <cellStyle name="표준 2 7 15 4 3" xfId="30392"/>
    <cellStyle name="표준 2 7 15 5" xfId="10078"/>
    <cellStyle name="표준 2 7 15 6" xfId="13282"/>
    <cellStyle name="표준 2 7 15 6 2" xfId="34158"/>
    <cellStyle name="표준 2 7 15 7" xfId="25420"/>
    <cellStyle name="표준 2 7 2" xfId="3878"/>
    <cellStyle name="표준 2 7 2 10" xfId="6090"/>
    <cellStyle name="표준 2 7 2 10 2" xfId="10081"/>
    <cellStyle name="표준 2 7 2 10 3" xfId="15099"/>
    <cellStyle name="표준 2 7 2 10 3 2" xfId="35975"/>
    <cellStyle name="표준 2 7 2 10 4" xfId="27237"/>
    <cellStyle name="표준 2 7 2 11" xfId="9166"/>
    <cellStyle name="표준 2 7 2 11 2" xfId="18170"/>
    <cellStyle name="표준 2 7 2 11 2 2" xfId="39046"/>
    <cellStyle name="표준 2 7 2 11 3" xfId="30308"/>
    <cellStyle name="표준 2 7 2 12" xfId="9255"/>
    <cellStyle name="표준 2 7 2 12 2" xfId="18255"/>
    <cellStyle name="표준 2 7 2 12 2 2" xfId="39131"/>
    <cellStyle name="표준 2 7 2 12 3" xfId="30393"/>
    <cellStyle name="표준 2 7 2 13" xfId="10080"/>
    <cellStyle name="표준 2 7 2 14" xfId="13281"/>
    <cellStyle name="표준 2 7 2 14 2" xfId="34157"/>
    <cellStyle name="표준 2 7 2 15" xfId="25419"/>
    <cellStyle name="표준 2 7 2 2" xfId="3877"/>
    <cellStyle name="표준 2 7 2 2 2" xfId="3876"/>
    <cellStyle name="표준 2 7 2 2 2 2" xfId="6089"/>
    <cellStyle name="표준 2 7 2 2 2 2 2" xfId="10083"/>
    <cellStyle name="표준 2 7 2 2 2 2 3" xfId="15098"/>
    <cellStyle name="표준 2 7 2 2 2 2 3 2" xfId="35974"/>
    <cellStyle name="표준 2 7 2 2 2 2 4" xfId="27236"/>
    <cellStyle name="표준 2 7 2 2 2 3" xfId="9167"/>
    <cellStyle name="표준 2 7 2 2 2 3 2" xfId="18171"/>
    <cellStyle name="표준 2 7 2 2 2 3 2 2" xfId="39047"/>
    <cellStyle name="표준 2 7 2 2 2 3 3" xfId="30309"/>
    <cellStyle name="표준 2 7 2 2 2 4" xfId="9256"/>
    <cellStyle name="표준 2 7 2 2 2 4 2" xfId="18256"/>
    <cellStyle name="표준 2 7 2 2 2 4 2 2" xfId="39132"/>
    <cellStyle name="표준 2 7 2 2 2 4 3" xfId="30394"/>
    <cellStyle name="표준 2 7 2 2 2 5" xfId="10082"/>
    <cellStyle name="표준 2 7 2 2 2 6" xfId="13280"/>
    <cellStyle name="표준 2 7 2 2 2 6 2" xfId="34156"/>
    <cellStyle name="표준 2 7 2 2 2 7" xfId="25418"/>
    <cellStyle name="표준 2 7 2 2 3" xfId="3875"/>
    <cellStyle name="표준 2 7 2 2 3 2" xfId="6088"/>
    <cellStyle name="표준 2 7 2 2 3 2 2" xfId="10085"/>
    <cellStyle name="표준 2 7 2 2 3 2 3" xfId="15097"/>
    <cellStyle name="표준 2 7 2 2 3 2 3 2" xfId="35973"/>
    <cellStyle name="표준 2 7 2 2 3 2 4" xfId="27235"/>
    <cellStyle name="표준 2 7 2 2 3 3" xfId="9168"/>
    <cellStyle name="표준 2 7 2 2 3 3 2" xfId="18172"/>
    <cellStyle name="표준 2 7 2 2 3 3 2 2" xfId="39048"/>
    <cellStyle name="표준 2 7 2 2 3 3 3" xfId="30310"/>
    <cellStyle name="표준 2 7 2 2 3 4" xfId="9257"/>
    <cellStyle name="표준 2 7 2 2 3 4 2" xfId="18257"/>
    <cellStyle name="표준 2 7 2 2 3 4 2 2" xfId="39133"/>
    <cellStyle name="표준 2 7 2 2 3 4 3" xfId="30395"/>
    <cellStyle name="표준 2 7 2 2 3 5" xfId="10084"/>
    <cellStyle name="표준 2 7 2 2 3 6" xfId="13279"/>
    <cellStyle name="표준 2 7 2 2 3 6 2" xfId="34155"/>
    <cellStyle name="표준 2 7 2 2 3 7" xfId="25417"/>
    <cellStyle name="표준 2 7 2 2 4" xfId="3874"/>
    <cellStyle name="표준 2 7 2 2 4 2" xfId="6087"/>
    <cellStyle name="표준 2 7 2 2 4 2 2" xfId="10087"/>
    <cellStyle name="표준 2 7 2 2 4 2 3" xfId="15096"/>
    <cellStyle name="표준 2 7 2 2 4 2 3 2" xfId="35972"/>
    <cellStyle name="표준 2 7 2 2 4 2 4" xfId="27234"/>
    <cellStyle name="표준 2 7 2 2 4 3" xfId="9169"/>
    <cellStyle name="표준 2 7 2 2 4 3 2" xfId="18173"/>
    <cellStyle name="표준 2 7 2 2 4 3 2 2" xfId="39049"/>
    <cellStyle name="표준 2 7 2 2 4 3 3" xfId="30311"/>
    <cellStyle name="표준 2 7 2 2 4 4" xfId="9258"/>
    <cellStyle name="표준 2 7 2 2 4 4 2" xfId="18258"/>
    <cellStyle name="표준 2 7 2 2 4 4 2 2" xfId="39134"/>
    <cellStyle name="표준 2 7 2 2 4 4 3" xfId="30396"/>
    <cellStyle name="표준 2 7 2 2 4 5" xfId="10086"/>
    <cellStyle name="표준 2 7 2 2 4 6" xfId="13278"/>
    <cellStyle name="표준 2 7 2 2 4 6 2" xfId="34154"/>
    <cellStyle name="표준 2 7 2 2 4 7" xfId="25416"/>
    <cellStyle name="표준 2 7 2 2 5" xfId="3873"/>
    <cellStyle name="표준 2 7 2 2 5 2" xfId="6086"/>
    <cellStyle name="표준 2 7 2 2 5 2 2" xfId="10089"/>
    <cellStyle name="표준 2 7 2 2 5 2 3" xfId="15095"/>
    <cellStyle name="표준 2 7 2 2 5 2 3 2" xfId="35971"/>
    <cellStyle name="표준 2 7 2 2 5 2 4" xfId="27233"/>
    <cellStyle name="표준 2 7 2 2 5 3" xfId="9170"/>
    <cellStyle name="표준 2 7 2 2 5 3 2" xfId="18174"/>
    <cellStyle name="표준 2 7 2 2 5 3 2 2" xfId="39050"/>
    <cellStyle name="표준 2 7 2 2 5 3 3" xfId="30312"/>
    <cellStyle name="표준 2 7 2 2 5 4" xfId="9259"/>
    <cellStyle name="표준 2 7 2 2 5 4 2" xfId="18259"/>
    <cellStyle name="표준 2 7 2 2 5 4 2 2" xfId="39135"/>
    <cellStyle name="표준 2 7 2 2 5 4 3" xfId="30397"/>
    <cellStyle name="표준 2 7 2 2 5 5" xfId="10088"/>
    <cellStyle name="표준 2 7 2 2 5 6" xfId="13277"/>
    <cellStyle name="표준 2 7 2 2 5 6 2" xfId="34153"/>
    <cellStyle name="표준 2 7 2 2 5 7" xfId="25415"/>
    <cellStyle name="표준 2 7 2 2 6" xfId="3872"/>
    <cellStyle name="표준 2 7 2 2 6 2" xfId="6085"/>
    <cellStyle name="표준 2 7 2 2 6 2 2" xfId="10091"/>
    <cellStyle name="표준 2 7 2 2 6 2 3" xfId="15094"/>
    <cellStyle name="표준 2 7 2 2 6 2 3 2" xfId="35970"/>
    <cellStyle name="표준 2 7 2 2 6 2 4" xfId="27232"/>
    <cellStyle name="표준 2 7 2 2 6 3" xfId="9171"/>
    <cellStyle name="표준 2 7 2 2 6 3 2" xfId="18175"/>
    <cellStyle name="표준 2 7 2 2 6 3 2 2" xfId="39051"/>
    <cellStyle name="표준 2 7 2 2 6 3 3" xfId="30313"/>
    <cellStyle name="표준 2 7 2 2 6 4" xfId="9260"/>
    <cellStyle name="표준 2 7 2 2 6 4 2" xfId="18260"/>
    <cellStyle name="표준 2 7 2 2 6 4 2 2" xfId="39136"/>
    <cellStyle name="표준 2 7 2 2 6 4 3" xfId="30398"/>
    <cellStyle name="표준 2 7 2 2 6 5" xfId="10090"/>
    <cellStyle name="표준 2 7 2 2 6 6" xfId="13276"/>
    <cellStyle name="표준 2 7 2 2 6 6 2" xfId="34152"/>
    <cellStyle name="표준 2 7 2 2 6 7" xfId="25414"/>
    <cellStyle name="표준 2 7 2 2 7" xfId="3871"/>
    <cellStyle name="표준 2 7 2 2 7 2" xfId="6084"/>
    <cellStyle name="표준 2 7 2 2 7 2 2" xfId="10093"/>
    <cellStyle name="표준 2 7 2 2 7 2 3" xfId="15093"/>
    <cellStyle name="표준 2 7 2 2 7 2 3 2" xfId="35969"/>
    <cellStyle name="표준 2 7 2 2 7 2 4" xfId="27231"/>
    <cellStyle name="표준 2 7 2 2 7 3" xfId="9172"/>
    <cellStyle name="표준 2 7 2 2 7 3 2" xfId="18176"/>
    <cellStyle name="표준 2 7 2 2 7 3 2 2" xfId="39052"/>
    <cellStyle name="표준 2 7 2 2 7 3 3" xfId="30314"/>
    <cellStyle name="표준 2 7 2 2 7 4" xfId="9261"/>
    <cellStyle name="표준 2 7 2 2 7 4 2" xfId="18261"/>
    <cellStyle name="표준 2 7 2 2 7 4 2 2" xfId="39137"/>
    <cellStyle name="표준 2 7 2 2 7 4 3" xfId="30399"/>
    <cellStyle name="표준 2 7 2 2 7 5" xfId="10092"/>
    <cellStyle name="표준 2 7 2 2 7 6" xfId="13275"/>
    <cellStyle name="표준 2 7 2 2 7 6 2" xfId="34151"/>
    <cellStyle name="표준 2 7 2 2 7 7" xfId="25413"/>
    <cellStyle name="표준 2 7 2 3" xfId="3870"/>
    <cellStyle name="표준 2 7 2 3 2" xfId="6083"/>
    <cellStyle name="표준 2 7 2 3 2 2" xfId="10095"/>
    <cellStyle name="표준 2 7 2 3 2 3" xfId="15092"/>
    <cellStyle name="표준 2 7 2 3 2 3 2" xfId="35968"/>
    <cellStyle name="표준 2 7 2 3 2 4" xfId="27230"/>
    <cellStyle name="표준 2 7 2 3 3" xfId="9173"/>
    <cellStyle name="표준 2 7 2 3 3 2" xfId="18177"/>
    <cellStyle name="표준 2 7 2 3 3 2 2" xfId="39053"/>
    <cellStyle name="표준 2 7 2 3 3 3" xfId="30315"/>
    <cellStyle name="표준 2 7 2 3 4" xfId="9262"/>
    <cellStyle name="표준 2 7 2 3 4 2" xfId="18262"/>
    <cellStyle name="표준 2 7 2 3 4 2 2" xfId="39138"/>
    <cellStyle name="표준 2 7 2 3 4 3" xfId="30400"/>
    <cellStyle name="표준 2 7 2 3 5" xfId="10094"/>
    <cellStyle name="표준 2 7 2 3 6" xfId="13274"/>
    <cellStyle name="표준 2 7 2 3 6 2" xfId="34150"/>
    <cellStyle name="표준 2 7 2 3 7" xfId="25412"/>
    <cellStyle name="표준 2 7 2 4" xfId="3869"/>
    <cellStyle name="표준 2 7 2 4 2" xfId="6082"/>
    <cellStyle name="표준 2 7 2 4 2 2" xfId="10097"/>
    <cellStyle name="표준 2 7 2 4 2 3" xfId="15091"/>
    <cellStyle name="표준 2 7 2 4 2 3 2" xfId="35967"/>
    <cellStyle name="표준 2 7 2 4 2 4" xfId="27229"/>
    <cellStyle name="표준 2 7 2 4 3" xfId="9174"/>
    <cellStyle name="표준 2 7 2 4 3 2" xfId="18178"/>
    <cellStyle name="표준 2 7 2 4 3 2 2" xfId="39054"/>
    <cellStyle name="표준 2 7 2 4 3 3" xfId="30316"/>
    <cellStyle name="표준 2 7 2 4 4" xfId="9263"/>
    <cellStyle name="표준 2 7 2 4 4 2" xfId="18263"/>
    <cellStyle name="표준 2 7 2 4 4 2 2" xfId="39139"/>
    <cellStyle name="표준 2 7 2 4 4 3" xfId="30401"/>
    <cellStyle name="표준 2 7 2 4 5" xfId="10096"/>
    <cellStyle name="표준 2 7 2 4 6" xfId="13273"/>
    <cellStyle name="표준 2 7 2 4 6 2" xfId="34149"/>
    <cellStyle name="표준 2 7 2 4 7" xfId="25411"/>
    <cellStyle name="표준 2 7 2 5" xfId="3868"/>
    <cellStyle name="표준 2 7 2 6" xfId="3867"/>
    <cellStyle name="표준 2 7 2 7" xfId="3866"/>
    <cellStyle name="표준 2 7 2 8" xfId="3865"/>
    <cellStyle name="표준 2 7 2 9" xfId="3864"/>
    <cellStyle name="표준 2 7 3" xfId="3863"/>
    <cellStyle name="표준 2 7 3 2" xfId="6081"/>
    <cellStyle name="표준 2 7 3 2 2" xfId="10099"/>
    <cellStyle name="표준 2 7 3 2 3" xfId="15090"/>
    <cellStyle name="표준 2 7 3 2 3 2" xfId="35966"/>
    <cellStyle name="표준 2 7 3 2 4" xfId="27228"/>
    <cellStyle name="표준 2 7 3 3" xfId="9175"/>
    <cellStyle name="표준 2 7 3 3 2" xfId="18179"/>
    <cellStyle name="표준 2 7 3 3 2 2" xfId="39055"/>
    <cellStyle name="표준 2 7 3 3 3" xfId="30317"/>
    <cellStyle name="표준 2 7 3 4" xfId="9264"/>
    <cellStyle name="표준 2 7 3 4 2" xfId="18264"/>
    <cellStyle name="표준 2 7 3 4 2 2" xfId="39140"/>
    <cellStyle name="표준 2 7 3 4 3" xfId="30402"/>
    <cellStyle name="표준 2 7 3 5" xfId="10098"/>
    <cellStyle name="표준 2 7 3 6" xfId="13272"/>
    <cellStyle name="표준 2 7 3 6 2" xfId="34148"/>
    <cellStyle name="표준 2 7 3 7" xfId="25410"/>
    <cellStyle name="표준 2 7 4" xfId="3862"/>
    <cellStyle name="표준 2 7 4 2" xfId="6080"/>
    <cellStyle name="표준 2 7 4 2 2" xfId="10101"/>
    <cellStyle name="표준 2 7 4 2 3" xfId="15089"/>
    <cellStyle name="표준 2 7 4 2 3 2" xfId="35965"/>
    <cellStyle name="표준 2 7 4 2 4" xfId="27227"/>
    <cellStyle name="표준 2 7 4 3" xfId="9176"/>
    <cellStyle name="표준 2 7 4 3 2" xfId="18180"/>
    <cellStyle name="표준 2 7 4 3 2 2" xfId="39056"/>
    <cellStyle name="표준 2 7 4 3 3" xfId="30318"/>
    <cellStyle name="표준 2 7 4 4" xfId="9265"/>
    <cellStyle name="표준 2 7 4 4 2" xfId="18265"/>
    <cellStyle name="표준 2 7 4 4 2 2" xfId="39141"/>
    <cellStyle name="표준 2 7 4 4 3" xfId="30403"/>
    <cellStyle name="표준 2 7 4 5" xfId="10100"/>
    <cellStyle name="표준 2 7 4 6" xfId="13271"/>
    <cellStyle name="표준 2 7 4 6 2" xfId="34147"/>
    <cellStyle name="표준 2 7 4 7" xfId="25409"/>
    <cellStyle name="표준 2 7 5" xfId="3861"/>
    <cellStyle name="표준 2 7 5 2" xfId="6079"/>
    <cellStyle name="표준 2 7 5 2 2" xfId="10103"/>
    <cellStyle name="표준 2 7 5 2 3" xfId="15088"/>
    <cellStyle name="표준 2 7 5 2 3 2" xfId="35964"/>
    <cellStyle name="표준 2 7 5 2 4" xfId="27226"/>
    <cellStyle name="표준 2 7 5 3" xfId="9177"/>
    <cellStyle name="표준 2 7 5 3 2" xfId="18181"/>
    <cellStyle name="표준 2 7 5 3 2 2" xfId="39057"/>
    <cellStyle name="표준 2 7 5 3 3" xfId="30319"/>
    <cellStyle name="표준 2 7 5 4" xfId="9266"/>
    <cellStyle name="표준 2 7 5 4 2" xfId="18266"/>
    <cellStyle name="표준 2 7 5 4 2 2" xfId="39142"/>
    <cellStyle name="표준 2 7 5 4 3" xfId="30404"/>
    <cellStyle name="표준 2 7 5 5" xfId="10102"/>
    <cellStyle name="표준 2 7 5 6" xfId="13270"/>
    <cellStyle name="표준 2 7 5 6 2" xfId="34146"/>
    <cellStyle name="표준 2 7 5 7" xfId="25408"/>
    <cellStyle name="표준 2 7 6" xfId="3860"/>
    <cellStyle name="표준 2 7 6 2" xfId="6078"/>
    <cellStyle name="표준 2 7 6 2 2" xfId="10105"/>
    <cellStyle name="표준 2 7 6 2 3" xfId="15087"/>
    <cellStyle name="표준 2 7 6 2 3 2" xfId="35963"/>
    <cellStyle name="표준 2 7 6 2 4" xfId="27225"/>
    <cellStyle name="표준 2 7 6 3" xfId="9178"/>
    <cellStyle name="표준 2 7 6 3 2" xfId="18182"/>
    <cellStyle name="표준 2 7 6 3 2 2" xfId="39058"/>
    <cellStyle name="표준 2 7 6 3 3" xfId="30320"/>
    <cellStyle name="표준 2 7 6 4" xfId="9267"/>
    <cellStyle name="표준 2 7 6 4 2" xfId="18267"/>
    <cellStyle name="표준 2 7 6 4 2 2" xfId="39143"/>
    <cellStyle name="표준 2 7 6 4 3" xfId="30405"/>
    <cellStyle name="표준 2 7 6 5" xfId="10104"/>
    <cellStyle name="표준 2 7 6 6" xfId="13269"/>
    <cellStyle name="표준 2 7 6 6 2" xfId="34145"/>
    <cellStyle name="표준 2 7 6 7" xfId="25407"/>
    <cellStyle name="표준 2 7 7" xfId="3859"/>
    <cellStyle name="표준 2 7 7 2" xfId="6077"/>
    <cellStyle name="표준 2 7 7 2 2" xfId="10107"/>
    <cellStyle name="표준 2 7 7 2 3" xfId="15086"/>
    <cellStyle name="표준 2 7 7 2 3 2" xfId="35962"/>
    <cellStyle name="표준 2 7 7 2 4" xfId="27224"/>
    <cellStyle name="표준 2 7 7 3" xfId="9179"/>
    <cellStyle name="표준 2 7 7 3 2" xfId="18183"/>
    <cellStyle name="표준 2 7 7 3 2 2" xfId="39059"/>
    <cellStyle name="표준 2 7 7 3 3" xfId="30321"/>
    <cellStyle name="표준 2 7 7 4" xfId="9268"/>
    <cellStyle name="표준 2 7 7 4 2" xfId="18268"/>
    <cellStyle name="표준 2 7 7 4 2 2" xfId="39144"/>
    <cellStyle name="표준 2 7 7 4 3" xfId="30406"/>
    <cellStyle name="표준 2 7 7 5" xfId="10106"/>
    <cellStyle name="표준 2 7 7 6" xfId="13268"/>
    <cellStyle name="표준 2 7 7 6 2" xfId="34144"/>
    <cellStyle name="표준 2 7 7 7" xfId="25406"/>
    <cellStyle name="표준 2 7 8" xfId="3858"/>
    <cellStyle name="표준 2 7 8 2" xfId="6076"/>
    <cellStyle name="표준 2 7 8 2 2" xfId="10109"/>
    <cellStyle name="표준 2 7 8 2 3" xfId="15085"/>
    <cellStyle name="표준 2 7 8 2 3 2" xfId="35961"/>
    <cellStyle name="표준 2 7 8 2 4" xfId="27223"/>
    <cellStyle name="표준 2 7 8 3" xfId="9180"/>
    <cellStyle name="표준 2 7 8 3 2" xfId="18184"/>
    <cellStyle name="표준 2 7 8 3 2 2" xfId="39060"/>
    <cellStyle name="표준 2 7 8 3 3" xfId="30322"/>
    <cellStyle name="표준 2 7 8 4" xfId="9269"/>
    <cellStyle name="표준 2 7 8 4 2" xfId="18269"/>
    <cellStyle name="표준 2 7 8 4 2 2" xfId="39145"/>
    <cellStyle name="표준 2 7 8 4 3" xfId="30407"/>
    <cellStyle name="표준 2 7 8 5" xfId="10108"/>
    <cellStyle name="표준 2 7 8 6" xfId="13267"/>
    <cellStyle name="표준 2 7 8 6 2" xfId="34143"/>
    <cellStyle name="표준 2 7 8 7" xfId="25405"/>
    <cellStyle name="표준 2 7 9" xfId="3857"/>
    <cellStyle name="표준 2 7 9 10" xfId="9270"/>
    <cellStyle name="표준 2 7 9 10 2" xfId="18270"/>
    <cellStyle name="표준 2 7 9 10 2 2" xfId="39146"/>
    <cellStyle name="표준 2 7 9 10 3" xfId="30408"/>
    <cellStyle name="표준 2 7 9 11" xfId="10110"/>
    <cellStyle name="표준 2 7 9 12" xfId="13266"/>
    <cellStyle name="표준 2 7 9 12 2" xfId="34142"/>
    <cellStyle name="표준 2 7 9 13" xfId="25404"/>
    <cellStyle name="표준 2 7 9 2" xfId="3856"/>
    <cellStyle name="표준 2 7 9 3" xfId="3855"/>
    <cellStyle name="표준 2 7 9 4" xfId="3854"/>
    <cellStyle name="표준 2 7 9 5" xfId="3853"/>
    <cellStyle name="표준 2 7 9 6" xfId="3852"/>
    <cellStyle name="표준 2 7 9 7" xfId="3851"/>
    <cellStyle name="표준 2 7 9 8" xfId="6075"/>
    <cellStyle name="표준 2 7 9 8 2" xfId="10111"/>
    <cellStyle name="표준 2 7 9 8 3" xfId="15084"/>
    <cellStyle name="표준 2 7 9 8 3 2" xfId="35960"/>
    <cellStyle name="표준 2 7 9 8 4" xfId="27222"/>
    <cellStyle name="표준 2 7 9 9" xfId="9181"/>
    <cellStyle name="표준 2 7 9 9 2" xfId="18185"/>
    <cellStyle name="표준 2 7 9 9 2 2" xfId="39061"/>
    <cellStyle name="표준 2 7 9 9 3" xfId="30323"/>
    <cellStyle name="표준 2 8" xfId="3850"/>
    <cellStyle name="표준 2 8 2" xfId="6074"/>
    <cellStyle name="표준 2 8 2 2" xfId="10113"/>
    <cellStyle name="표준 2 8 2 3" xfId="15083"/>
    <cellStyle name="표준 2 8 2 3 2" xfId="35959"/>
    <cellStyle name="표준 2 8 2 4" xfId="27221"/>
    <cellStyle name="표준 2 8 3" xfId="9182"/>
    <cellStyle name="표준 2 8 3 2" xfId="18186"/>
    <cellStyle name="표준 2 8 3 2 2" xfId="39062"/>
    <cellStyle name="표준 2 8 3 3" xfId="30324"/>
    <cellStyle name="표준 2 8 4" xfId="9271"/>
    <cellStyle name="표준 2 8 4 2" xfId="18271"/>
    <cellStyle name="표준 2 8 4 2 2" xfId="39147"/>
    <cellStyle name="표준 2 8 4 3" xfId="30409"/>
    <cellStyle name="표준 2 8 5" xfId="10112"/>
    <cellStyle name="표준 2 8 6" xfId="13265"/>
    <cellStyle name="표준 2 8 6 2" xfId="34141"/>
    <cellStyle name="표준 2 8 7" xfId="25403"/>
    <cellStyle name="표준 2 9" xfId="3849"/>
    <cellStyle name="표준 2 9 2" xfId="6073"/>
    <cellStyle name="표준 2 9 2 2" xfId="10115"/>
    <cellStyle name="표준 2 9 2 3" xfId="15082"/>
    <cellStyle name="표준 2 9 2 3 2" xfId="35958"/>
    <cellStyle name="표준 2 9 2 4" xfId="27220"/>
    <cellStyle name="표준 2 9 3" xfId="9183"/>
    <cellStyle name="표준 2 9 3 2" xfId="18187"/>
    <cellStyle name="표준 2 9 3 2 2" xfId="39063"/>
    <cellStyle name="표준 2 9 3 3" xfId="30325"/>
    <cellStyle name="표준 2 9 4" xfId="9272"/>
    <cellStyle name="표준 2 9 4 2" xfId="18272"/>
    <cellStyle name="표준 2 9 4 2 2" xfId="39148"/>
    <cellStyle name="표준 2 9 4 3" xfId="30410"/>
    <cellStyle name="표준 2 9 5" xfId="10114"/>
    <cellStyle name="표준 2 9 6" xfId="13264"/>
    <cellStyle name="표준 2 9 6 2" xfId="34140"/>
    <cellStyle name="표준 2 9 7" xfId="25402"/>
    <cellStyle name="표준 2_111020_세아제강온실_군산(명세서작성용)" xfId="4919"/>
    <cellStyle name="표준 20" xfId="2954"/>
    <cellStyle name="표준 20 10" xfId="4563"/>
    <cellStyle name="표준 20 10 2" xfId="6397"/>
    <cellStyle name="표준 20 10 2 2" xfId="15406"/>
    <cellStyle name="표준 20 10 2 2 2" xfId="36282"/>
    <cellStyle name="표준 20 10 2 3" xfId="27544"/>
    <cellStyle name="표준 20 10 3" xfId="11060"/>
    <cellStyle name="표준 20 10 3 2" xfId="19830"/>
    <cellStyle name="표준 20 10 3 2 2" xfId="40706"/>
    <cellStyle name="표준 20 10 3 3" xfId="31970"/>
    <cellStyle name="표준 20 10 4" xfId="11925"/>
    <cellStyle name="표준 20 10 4 2" xfId="20691"/>
    <cellStyle name="표준 20 10 4 2 2" xfId="41567"/>
    <cellStyle name="표준 20 10 4 3" xfId="32831"/>
    <cellStyle name="표준 20 10 5" xfId="13588"/>
    <cellStyle name="표준 20 10 5 2" xfId="34464"/>
    <cellStyle name="표준 20 10 6" xfId="25726"/>
    <cellStyle name="표준 20 11" xfId="5240"/>
    <cellStyle name="표준 20 11 2" xfId="14249"/>
    <cellStyle name="표준 20 11 2 2" xfId="35125"/>
    <cellStyle name="표준 20 11 3" xfId="26387"/>
    <cellStyle name="표준 20 12" xfId="7042"/>
    <cellStyle name="표준 20 12 2" xfId="16050"/>
    <cellStyle name="표준 20 12 2 2" xfId="36926"/>
    <cellStyle name="표준 20 12 3" xfId="28188"/>
    <cellStyle name="표준 20 13" xfId="7687"/>
    <cellStyle name="표준 20 13 2" xfId="16693"/>
    <cellStyle name="표준 20 13 2 2" xfId="37569"/>
    <cellStyle name="표준 20 13 3" xfId="28831"/>
    <cellStyle name="표준 20 14" xfId="8535"/>
    <cellStyle name="표준 20 14 2" xfId="17540"/>
    <cellStyle name="표준 20 14 2 2" xfId="38416"/>
    <cellStyle name="표준 20 14 3" xfId="29678"/>
    <cellStyle name="표준 20 15" xfId="9359"/>
    <cellStyle name="표준 20 15 2" xfId="18358"/>
    <cellStyle name="표준 20 15 2 2" xfId="39234"/>
    <cellStyle name="표준 20 15 3" xfId="30496"/>
    <cellStyle name="표준 20 16" xfId="10415"/>
    <cellStyle name="표준 20 16 2" xfId="19186"/>
    <cellStyle name="표준 20 16 2 2" xfId="40062"/>
    <cellStyle name="표준 20 16 3" xfId="31326"/>
    <cellStyle name="표준 20 17" xfId="11281"/>
    <cellStyle name="표준 20 17 2" xfId="20047"/>
    <cellStyle name="표준 20 17 2 2" xfId="40923"/>
    <cellStyle name="표준 20 17 3" xfId="32187"/>
    <cellStyle name="표준 20 18" xfId="12429"/>
    <cellStyle name="표준 20 18 2" xfId="33307"/>
    <cellStyle name="표준 20 19" xfId="24557"/>
    <cellStyle name="표준 20 2" xfId="2955"/>
    <cellStyle name="표준 20 2 10" xfId="10416"/>
    <cellStyle name="표준 20 2 10 2" xfId="19187"/>
    <cellStyle name="표준 20 2 10 2 2" xfId="40063"/>
    <cellStyle name="표준 20 2 10 3" xfId="31327"/>
    <cellStyle name="표준 20 2 11" xfId="11282"/>
    <cellStyle name="표준 20 2 11 2" xfId="20048"/>
    <cellStyle name="표준 20 2 11 2 2" xfId="40924"/>
    <cellStyle name="표준 20 2 11 3" xfId="32188"/>
    <cellStyle name="표준 20 2 12" xfId="12430"/>
    <cellStyle name="표준 20 2 12 2" xfId="33308"/>
    <cellStyle name="표준 20 2 13" xfId="24558"/>
    <cellStyle name="표준 20 2 2" xfId="3173"/>
    <cellStyle name="표준 20 2 2 10" xfId="11492"/>
    <cellStyle name="표준 20 2 2 10 2" xfId="20258"/>
    <cellStyle name="표준 20 2 2 10 2 2" xfId="41134"/>
    <cellStyle name="표준 20 2 2 10 3" xfId="32398"/>
    <cellStyle name="표준 20 2 2 11" xfId="12641"/>
    <cellStyle name="표준 20 2 2 11 2" xfId="33518"/>
    <cellStyle name="표준 20 2 2 12" xfId="24768"/>
    <cellStyle name="표준 20 2 2 2" xfId="3615"/>
    <cellStyle name="표준 20 2 2 2 2" xfId="5888"/>
    <cellStyle name="표준 20 2 2 2 2 2" xfId="14897"/>
    <cellStyle name="표준 20 2 2 2 2 2 2" xfId="35773"/>
    <cellStyle name="표준 20 2 2 2 2 3" xfId="27035"/>
    <cellStyle name="표준 20 2 2 2 3" xfId="13078"/>
    <cellStyle name="표준 20 2 2 2 3 2" xfId="33955"/>
    <cellStyle name="표준 20 2 2 2 4" xfId="25205"/>
    <cellStyle name="표준 20 2 2 3" xfId="4776"/>
    <cellStyle name="표준 20 2 2 3 2" xfId="6608"/>
    <cellStyle name="표준 20 2 2 3 2 2" xfId="15617"/>
    <cellStyle name="표준 20 2 2 3 2 2 2" xfId="36493"/>
    <cellStyle name="표준 20 2 2 3 2 3" xfId="27755"/>
    <cellStyle name="표준 20 2 2 3 3" xfId="13799"/>
    <cellStyle name="표준 20 2 2 3 3 2" xfId="34675"/>
    <cellStyle name="표준 20 2 2 3 4" xfId="25937"/>
    <cellStyle name="표준 20 2 2 4" xfId="5451"/>
    <cellStyle name="표준 20 2 2 4 2" xfId="14460"/>
    <cellStyle name="표준 20 2 2 4 2 2" xfId="35336"/>
    <cellStyle name="표준 20 2 2 4 3" xfId="26598"/>
    <cellStyle name="표준 20 2 2 5" xfId="7254"/>
    <cellStyle name="표준 20 2 2 5 2" xfId="16261"/>
    <cellStyle name="표준 20 2 2 5 2 2" xfId="37137"/>
    <cellStyle name="표준 20 2 2 5 3" xfId="28399"/>
    <cellStyle name="표준 20 2 2 6" xfId="7898"/>
    <cellStyle name="표준 20 2 2 6 2" xfId="16904"/>
    <cellStyle name="표준 20 2 2 6 2 2" xfId="37780"/>
    <cellStyle name="표준 20 2 2 6 3" xfId="29042"/>
    <cellStyle name="표준 20 2 2 7" xfId="8746"/>
    <cellStyle name="표준 20 2 2 7 2" xfId="17751"/>
    <cellStyle name="표준 20 2 2 7 2 2" xfId="38627"/>
    <cellStyle name="표준 20 2 2 7 3" xfId="29889"/>
    <cellStyle name="표준 20 2 2 8" xfId="9571"/>
    <cellStyle name="표준 20 2 2 8 2" xfId="18569"/>
    <cellStyle name="표준 20 2 2 8 2 2" xfId="39445"/>
    <cellStyle name="표준 20 2 2 8 3" xfId="30707"/>
    <cellStyle name="표준 20 2 2 9" xfId="10626"/>
    <cellStyle name="표준 20 2 2 9 2" xfId="19397"/>
    <cellStyle name="표준 20 2 2 9 2 2" xfId="40273"/>
    <cellStyle name="표준 20 2 2 9 3" xfId="31537"/>
    <cellStyle name="표준 20 2 3" xfId="3405"/>
    <cellStyle name="표준 20 2 3 10" xfId="12868"/>
    <cellStyle name="표준 20 2 3 10 2" xfId="33745"/>
    <cellStyle name="표준 20 2 3 11" xfId="24995"/>
    <cellStyle name="표준 20 2 3 2" xfId="4998"/>
    <cellStyle name="표준 20 2 3 2 2" xfId="6825"/>
    <cellStyle name="표준 20 2 3 2 2 2" xfId="15834"/>
    <cellStyle name="표준 20 2 3 2 2 2 2" xfId="36710"/>
    <cellStyle name="표준 20 2 3 2 2 3" xfId="27972"/>
    <cellStyle name="표준 20 2 3 2 3" xfId="14016"/>
    <cellStyle name="표준 20 2 3 2 3 2" xfId="34892"/>
    <cellStyle name="표준 20 2 3 2 4" xfId="26154"/>
    <cellStyle name="표준 20 2 3 3" xfId="5678"/>
    <cellStyle name="표준 20 2 3 3 2" xfId="14687"/>
    <cellStyle name="표준 20 2 3 3 2 2" xfId="35563"/>
    <cellStyle name="표준 20 2 3 3 3" xfId="26825"/>
    <cellStyle name="표준 20 2 3 4" xfId="7471"/>
    <cellStyle name="표준 20 2 3 4 2" xfId="16478"/>
    <cellStyle name="표준 20 2 3 4 2 2" xfId="37354"/>
    <cellStyle name="표준 20 2 3 4 3" xfId="28616"/>
    <cellStyle name="표준 20 2 3 5" xfId="8115"/>
    <cellStyle name="표준 20 2 3 5 2" xfId="17121"/>
    <cellStyle name="표준 20 2 3 5 2 2" xfId="37997"/>
    <cellStyle name="표준 20 2 3 5 3" xfId="29259"/>
    <cellStyle name="표준 20 2 3 6" xfId="8963"/>
    <cellStyle name="표준 20 2 3 6 2" xfId="17968"/>
    <cellStyle name="표준 20 2 3 6 2 2" xfId="38844"/>
    <cellStyle name="표준 20 2 3 6 3" xfId="30106"/>
    <cellStyle name="표준 20 2 3 7" xfId="9788"/>
    <cellStyle name="표준 20 2 3 7 2" xfId="18786"/>
    <cellStyle name="표준 20 2 3 7 2 2" xfId="39662"/>
    <cellStyle name="표준 20 2 3 7 3" xfId="30924"/>
    <cellStyle name="표준 20 2 3 8" xfId="10843"/>
    <cellStyle name="표준 20 2 3 8 2" xfId="19614"/>
    <cellStyle name="표준 20 2 3 8 2 2" xfId="40490"/>
    <cellStyle name="표준 20 2 3 8 3" xfId="31754"/>
    <cellStyle name="표준 20 2 3 9" xfId="11709"/>
    <cellStyle name="표준 20 2 3 9 2" xfId="20475"/>
    <cellStyle name="표준 20 2 3 9 2 2" xfId="41351"/>
    <cellStyle name="표준 20 2 3 9 3" xfId="32615"/>
    <cellStyle name="표준 20 2 4" xfId="4564"/>
    <cellStyle name="표준 20 2 4 2" xfId="6398"/>
    <cellStyle name="표준 20 2 4 2 2" xfId="15407"/>
    <cellStyle name="표준 20 2 4 2 2 2" xfId="36283"/>
    <cellStyle name="표준 20 2 4 2 3" xfId="27545"/>
    <cellStyle name="표준 20 2 4 3" xfId="11061"/>
    <cellStyle name="표준 20 2 4 3 2" xfId="19831"/>
    <cellStyle name="표준 20 2 4 3 2 2" xfId="40707"/>
    <cellStyle name="표준 20 2 4 3 3" xfId="31971"/>
    <cellStyle name="표준 20 2 4 4" xfId="11926"/>
    <cellStyle name="표준 20 2 4 4 2" xfId="20692"/>
    <cellStyle name="표준 20 2 4 4 2 2" xfId="41568"/>
    <cellStyle name="표준 20 2 4 4 3" xfId="32832"/>
    <cellStyle name="표준 20 2 4 5" xfId="13589"/>
    <cellStyle name="표준 20 2 4 5 2" xfId="34465"/>
    <cellStyle name="표준 20 2 4 6" xfId="25727"/>
    <cellStyle name="표준 20 2 5" xfId="5241"/>
    <cellStyle name="표준 20 2 5 2" xfId="14250"/>
    <cellStyle name="표준 20 2 5 2 2" xfId="35126"/>
    <cellStyle name="표준 20 2 5 3" xfId="26388"/>
    <cellStyle name="표준 20 2 6" xfId="7043"/>
    <cellStyle name="표준 20 2 6 2" xfId="16051"/>
    <cellStyle name="표준 20 2 6 2 2" xfId="36927"/>
    <cellStyle name="표준 20 2 6 3" xfId="28189"/>
    <cellStyle name="표준 20 2 7" xfId="7688"/>
    <cellStyle name="표준 20 2 7 2" xfId="16694"/>
    <cellStyle name="표준 20 2 7 2 2" xfId="37570"/>
    <cellStyle name="표준 20 2 7 3" xfId="28832"/>
    <cellStyle name="표준 20 2 8" xfId="8536"/>
    <cellStyle name="표준 20 2 8 2" xfId="17541"/>
    <cellStyle name="표준 20 2 8 2 2" xfId="38417"/>
    <cellStyle name="표준 20 2 8 3" xfId="29679"/>
    <cellStyle name="표준 20 2 9" xfId="9360"/>
    <cellStyle name="표준 20 2 9 2" xfId="18359"/>
    <cellStyle name="표준 20 2 9 2 2" xfId="39235"/>
    <cellStyle name="표준 20 2 9 3" xfId="30497"/>
    <cellStyle name="표준 20 3" xfId="2956"/>
    <cellStyle name="표준 20 3 10" xfId="10417"/>
    <cellStyle name="표준 20 3 10 2" xfId="19188"/>
    <cellStyle name="표준 20 3 10 2 2" xfId="40064"/>
    <cellStyle name="표준 20 3 10 3" xfId="31328"/>
    <cellStyle name="표준 20 3 11" xfId="11283"/>
    <cellStyle name="표준 20 3 11 2" xfId="20049"/>
    <cellStyle name="표준 20 3 11 2 2" xfId="40925"/>
    <cellStyle name="표준 20 3 11 3" xfId="32189"/>
    <cellStyle name="표준 20 3 12" xfId="12431"/>
    <cellStyle name="표준 20 3 12 2" xfId="33309"/>
    <cellStyle name="표준 20 3 13" xfId="24559"/>
    <cellStyle name="표준 20 3 2" xfId="3174"/>
    <cellStyle name="표준 20 3 2 10" xfId="11493"/>
    <cellStyle name="표준 20 3 2 10 2" xfId="20259"/>
    <cellStyle name="표준 20 3 2 10 2 2" xfId="41135"/>
    <cellStyle name="표준 20 3 2 10 3" xfId="32399"/>
    <cellStyle name="표준 20 3 2 11" xfId="12642"/>
    <cellStyle name="표준 20 3 2 11 2" xfId="33519"/>
    <cellStyle name="표준 20 3 2 12" xfId="24769"/>
    <cellStyle name="표준 20 3 2 2" xfId="3616"/>
    <cellStyle name="표준 20 3 2 2 2" xfId="5889"/>
    <cellStyle name="표준 20 3 2 2 2 2" xfId="14898"/>
    <cellStyle name="표준 20 3 2 2 2 2 2" xfId="35774"/>
    <cellStyle name="표준 20 3 2 2 2 3" xfId="27036"/>
    <cellStyle name="표준 20 3 2 2 3" xfId="13079"/>
    <cellStyle name="표준 20 3 2 2 3 2" xfId="33956"/>
    <cellStyle name="표준 20 3 2 2 4" xfId="25206"/>
    <cellStyle name="표준 20 3 2 3" xfId="4777"/>
    <cellStyle name="표준 20 3 2 3 2" xfId="6609"/>
    <cellStyle name="표준 20 3 2 3 2 2" xfId="15618"/>
    <cellStyle name="표준 20 3 2 3 2 2 2" xfId="36494"/>
    <cellStyle name="표준 20 3 2 3 2 3" xfId="27756"/>
    <cellStyle name="표준 20 3 2 3 3" xfId="13800"/>
    <cellStyle name="표준 20 3 2 3 3 2" xfId="34676"/>
    <cellStyle name="표준 20 3 2 3 4" xfId="25938"/>
    <cellStyle name="표준 20 3 2 4" xfId="5452"/>
    <cellStyle name="표준 20 3 2 4 2" xfId="14461"/>
    <cellStyle name="표준 20 3 2 4 2 2" xfId="35337"/>
    <cellStyle name="표준 20 3 2 4 3" xfId="26599"/>
    <cellStyle name="표준 20 3 2 5" xfId="7255"/>
    <cellStyle name="표준 20 3 2 5 2" xfId="16262"/>
    <cellStyle name="표준 20 3 2 5 2 2" xfId="37138"/>
    <cellStyle name="표준 20 3 2 5 3" xfId="28400"/>
    <cellStyle name="표준 20 3 2 6" xfId="7899"/>
    <cellStyle name="표준 20 3 2 6 2" xfId="16905"/>
    <cellStyle name="표준 20 3 2 6 2 2" xfId="37781"/>
    <cellStyle name="표준 20 3 2 6 3" xfId="29043"/>
    <cellStyle name="표준 20 3 2 7" xfId="8747"/>
    <cellStyle name="표준 20 3 2 7 2" xfId="17752"/>
    <cellStyle name="표준 20 3 2 7 2 2" xfId="38628"/>
    <cellStyle name="표준 20 3 2 7 3" xfId="29890"/>
    <cellStyle name="표준 20 3 2 8" xfId="9572"/>
    <cellStyle name="표준 20 3 2 8 2" xfId="18570"/>
    <cellStyle name="표준 20 3 2 8 2 2" xfId="39446"/>
    <cellStyle name="표준 20 3 2 8 3" xfId="30708"/>
    <cellStyle name="표준 20 3 2 9" xfId="10627"/>
    <cellStyle name="표준 20 3 2 9 2" xfId="19398"/>
    <cellStyle name="표준 20 3 2 9 2 2" xfId="40274"/>
    <cellStyle name="표준 20 3 2 9 3" xfId="31538"/>
    <cellStyle name="표준 20 3 3" xfId="3406"/>
    <cellStyle name="표준 20 3 3 10" xfId="12869"/>
    <cellStyle name="표준 20 3 3 10 2" xfId="33746"/>
    <cellStyle name="표준 20 3 3 11" xfId="24996"/>
    <cellStyle name="표준 20 3 3 2" xfId="4999"/>
    <cellStyle name="표준 20 3 3 2 2" xfId="6826"/>
    <cellStyle name="표준 20 3 3 2 2 2" xfId="15835"/>
    <cellStyle name="표준 20 3 3 2 2 2 2" xfId="36711"/>
    <cellStyle name="표준 20 3 3 2 2 3" xfId="27973"/>
    <cellStyle name="표준 20 3 3 2 3" xfId="14017"/>
    <cellStyle name="표준 20 3 3 2 3 2" xfId="34893"/>
    <cellStyle name="표준 20 3 3 2 4" xfId="26155"/>
    <cellStyle name="표준 20 3 3 3" xfId="5679"/>
    <cellStyle name="표준 20 3 3 3 2" xfId="14688"/>
    <cellStyle name="표준 20 3 3 3 2 2" xfId="35564"/>
    <cellStyle name="표준 20 3 3 3 3" xfId="26826"/>
    <cellStyle name="표준 20 3 3 4" xfId="7472"/>
    <cellStyle name="표준 20 3 3 4 2" xfId="16479"/>
    <cellStyle name="표준 20 3 3 4 2 2" xfId="37355"/>
    <cellStyle name="표준 20 3 3 4 3" xfId="28617"/>
    <cellStyle name="표준 20 3 3 5" xfId="8116"/>
    <cellStyle name="표준 20 3 3 5 2" xfId="17122"/>
    <cellStyle name="표준 20 3 3 5 2 2" xfId="37998"/>
    <cellStyle name="표준 20 3 3 5 3" xfId="29260"/>
    <cellStyle name="표준 20 3 3 6" xfId="8964"/>
    <cellStyle name="표준 20 3 3 6 2" xfId="17969"/>
    <cellStyle name="표준 20 3 3 6 2 2" xfId="38845"/>
    <cellStyle name="표준 20 3 3 6 3" xfId="30107"/>
    <cellStyle name="표준 20 3 3 7" xfId="9789"/>
    <cellStyle name="표준 20 3 3 7 2" xfId="18787"/>
    <cellStyle name="표준 20 3 3 7 2 2" xfId="39663"/>
    <cellStyle name="표준 20 3 3 7 3" xfId="30925"/>
    <cellStyle name="표준 20 3 3 8" xfId="10844"/>
    <cellStyle name="표준 20 3 3 8 2" xfId="19615"/>
    <cellStyle name="표준 20 3 3 8 2 2" xfId="40491"/>
    <cellStyle name="표준 20 3 3 8 3" xfId="31755"/>
    <cellStyle name="표준 20 3 3 9" xfId="11710"/>
    <cellStyle name="표준 20 3 3 9 2" xfId="20476"/>
    <cellStyle name="표준 20 3 3 9 2 2" xfId="41352"/>
    <cellStyle name="표준 20 3 3 9 3" xfId="32616"/>
    <cellStyle name="표준 20 3 4" xfId="4565"/>
    <cellStyle name="표준 20 3 4 2" xfId="6399"/>
    <cellStyle name="표준 20 3 4 2 2" xfId="15408"/>
    <cellStyle name="표준 20 3 4 2 2 2" xfId="36284"/>
    <cellStyle name="표준 20 3 4 2 3" xfId="27546"/>
    <cellStyle name="표준 20 3 4 3" xfId="11062"/>
    <cellStyle name="표준 20 3 4 3 2" xfId="19832"/>
    <cellStyle name="표준 20 3 4 3 2 2" xfId="40708"/>
    <cellStyle name="표준 20 3 4 3 3" xfId="31972"/>
    <cellStyle name="표준 20 3 4 4" xfId="11927"/>
    <cellStyle name="표준 20 3 4 4 2" xfId="20693"/>
    <cellStyle name="표준 20 3 4 4 2 2" xfId="41569"/>
    <cellStyle name="표준 20 3 4 4 3" xfId="32833"/>
    <cellStyle name="표준 20 3 4 5" xfId="13590"/>
    <cellStyle name="표준 20 3 4 5 2" xfId="34466"/>
    <cellStyle name="표준 20 3 4 6" xfId="25728"/>
    <cellStyle name="표준 20 3 5" xfId="5242"/>
    <cellStyle name="표준 20 3 5 2" xfId="14251"/>
    <cellStyle name="표준 20 3 5 2 2" xfId="35127"/>
    <cellStyle name="표준 20 3 5 3" xfId="26389"/>
    <cellStyle name="표준 20 3 6" xfId="7044"/>
    <cellStyle name="표준 20 3 6 2" xfId="16052"/>
    <cellStyle name="표준 20 3 6 2 2" xfId="36928"/>
    <cellStyle name="표준 20 3 6 3" xfId="28190"/>
    <cellStyle name="표준 20 3 7" xfId="7689"/>
    <cellStyle name="표준 20 3 7 2" xfId="16695"/>
    <cellStyle name="표준 20 3 7 2 2" xfId="37571"/>
    <cellStyle name="표준 20 3 7 3" xfId="28833"/>
    <cellStyle name="표준 20 3 8" xfId="8537"/>
    <cellStyle name="표준 20 3 8 2" xfId="17542"/>
    <cellStyle name="표준 20 3 8 2 2" xfId="38418"/>
    <cellStyle name="표준 20 3 8 3" xfId="29680"/>
    <cellStyle name="표준 20 3 9" xfId="9361"/>
    <cellStyle name="표준 20 3 9 2" xfId="18360"/>
    <cellStyle name="표준 20 3 9 2 2" xfId="39236"/>
    <cellStyle name="표준 20 3 9 3" xfId="30498"/>
    <cellStyle name="표준 20 4" xfId="2957"/>
    <cellStyle name="표준 20 4 10" xfId="10418"/>
    <cellStyle name="표준 20 4 10 2" xfId="19189"/>
    <cellStyle name="표준 20 4 10 2 2" xfId="40065"/>
    <cellStyle name="표준 20 4 10 3" xfId="31329"/>
    <cellStyle name="표준 20 4 11" xfId="11284"/>
    <cellStyle name="표준 20 4 11 2" xfId="20050"/>
    <cellStyle name="표준 20 4 11 2 2" xfId="40926"/>
    <cellStyle name="표준 20 4 11 3" xfId="32190"/>
    <cellStyle name="표준 20 4 12" xfId="12432"/>
    <cellStyle name="표준 20 4 12 2" xfId="33310"/>
    <cellStyle name="표준 20 4 13" xfId="24560"/>
    <cellStyle name="표준 20 4 2" xfId="3175"/>
    <cellStyle name="표준 20 4 2 10" xfId="11494"/>
    <cellStyle name="표준 20 4 2 10 2" xfId="20260"/>
    <cellStyle name="표준 20 4 2 10 2 2" xfId="41136"/>
    <cellStyle name="표준 20 4 2 10 3" xfId="32400"/>
    <cellStyle name="표준 20 4 2 11" xfId="12643"/>
    <cellStyle name="표준 20 4 2 11 2" xfId="33520"/>
    <cellStyle name="표준 20 4 2 12" xfId="24770"/>
    <cellStyle name="표준 20 4 2 2" xfId="3617"/>
    <cellStyle name="표준 20 4 2 2 2" xfId="5890"/>
    <cellStyle name="표준 20 4 2 2 2 2" xfId="14899"/>
    <cellStyle name="표준 20 4 2 2 2 2 2" xfId="35775"/>
    <cellStyle name="표준 20 4 2 2 2 3" xfId="27037"/>
    <cellStyle name="표준 20 4 2 2 3" xfId="13080"/>
    <cellStyle name="표준 20 4 2 2 3 2" xfId="33957"/>
    <cellStyle name="표준 20 4 2 2 4" xfId="25207"/>
    <cellStyle name="표준 20 4 2 3" xfId="4778"/>
    <cellStyle name="표준 20 4 2 3 2" xfId="6610"/>
    <cellStyle name="표준 20 4 2 3 2 2" xfId="15619"/>
    <cellStyle name="표준 20 4 2 3 2 2 2" xfId="36495"/>
    <cellStyle name="표준 20 4 2 3 2 3" xfId="27757"/>
    <cellStyle name="표준 20 4 2 3 3" xfId="13801"/>
    <cellStyle name="표준 20 4 2 3 3 2" xfId="34677"/>
    <cellStyle name="표준 20 4 2 3 4" xfId="25939"/>
    <cellStyle name="표준 20 4 2 4" xfId="5453"/>
    <cellStyle name="표준 20 4 2 4 2" xfId="14462"/>
    <cellStyle name="표준 20 4 2 4 2 2" xfId="35338"/>
    <cellStyle name="표준 20 4 2 4 3" xfId="26600"/>
    <cellStyle name="표준 20 4 2 5" xfId="7256"/>
    <cellStyle name="표준 20 4 2 5 2" xfId="16263"/>
    <cellStyle name="표준 20 4 2 5 2 2" xfId="37139"/>
    <cellStyle name="표준 20 4 2 5 3" xfId="28401"/>
    <cellStyle name="표준 20 4 2 6" xfId="7900"/>
    <cellStyle name="표준 20 4 2 6 2" xfId="16906"/>
    <cellStyle name="표준 20 4 2 6 2 2" xfId="37782"/>
    <cellStyle name="표준 20 4 2 6 3" xfId="29044"/>
    <cellStyle name="표준 20 4 2 7" xfId="8748"/>
    <cellStyle name="표준 20 4 2 7 2" xfId="17753"/>
    <cellStyle name="표준 20 4 2 7 2 2" xfId="38629"/>
    <cellStyle name="표준 20 4 2 7 3" xfId="29891"/>
    <cellStyle name="표준 20 4 2 8" xfId="9573"/>
    <cellStyle name="표준 20 4 2 8 2" xfId="18571"/>
    <cellStyle name="표준 20 4 2 8 2 2" xfId="39447"/>
    <cellStyle name="표준 20 4 2 8 3" xfId="30709"/>
    <cellStyle name="표준 20 4 2 9" xfId="10628"/>
    <cellStyle name="표준 20 4 2 9 2" xfId="19399"/>
    <cellStyle name="표준 20 4 2 9 2 2" xfId="40275"/>
    <cellStyle name="표준 20 4 2 9 3" xfId="31539"/>
    <cellStyle name="표준 20 4 3" xfId="3407"/>
    <cellStyle name="표준 20 4 3 10" xfId="12870"/>
    <cellStyle name="표준 20 4 3 10 2" xfId="33747"/>
    <cellStyle name="표준 20 4 3 11" xfId="24997"/>
    <cellStyle name="표준 20 4 3 2" xfId="5000"/>
    <cellStyle name="표준 20 4 3 2 2" xfId="6827"/>
    <cellStyle name="표준 20 4 3 2 2 2" xfId="15836"/>
    <cellStyle name="표준 20 4 3 2 2 2 2" xfId="36712"/>
    <cellStyle name="표준 20 4 3 2 2 3" xfId="27974"/>
    <cellStyle name="표준 20 4 3 2 3" xfId="14018"/>
    <cellStyle name="표준 20 4 3 2 3 2" xfId="34894"/>
    <cellStyle name="표준 20 4 3 2 4" xfId="26156"/>
    <cellStyle name="표준 20 4 3 3" xfId="5680"/>
    <cellStyle name="표준 20 4 3 3 2" xfId="14689"/>
    <cellStyle name="표준 20 4 3 3 2 2" xfId="35565"/>
    <cellStyle name="표준 20 4 3 3 3" xfId="26827"/>
    <cellStyle name="표준 20 4 3 4" xfId="7473"/>
    <cellStyle name="표준 20 4 3 4 2" xfId="16480"/>
    <cellStyle name="표준 20 4 3 4 2 2" xfId="37356"/>
    <cellStyle name="표준 20 4 3 4 3" xfId="28618"/>
    <cellStyle name="표준 20 4 3 5" xfId="8117"/>
    <cellStyle name="표준 20 4 3 5 2" xfId="17123"/>
    <cellStyle name="표준 20 4 3 5 2 2" xfId="37999"/>
    <cellStyle name="표준 20 4 3 5 3" xfId="29261"/>
    <cellStyle name="표준 20 4 3 6" xfId="8965"/>
    <cellStyle name="표준 20 4 3 6 2" xfId="17970"/>
    <cellStyle name="표준 20 4 3 6 2 2" xfId="38846"/>
    <cellStyle name="표준 20 4 3 6 3" xfId="30108"/>
    <cellStyle name="표준 20 4 3 7" xfId="9790"/>
    <cellStyle name="표준 20 4 3 7 2" xfId="18788"/>
    <cellStyle name="표준 20 4 3 7 2 2" xfId="39664"/>
    <cellStyle name="표준 20 4 3 7 3" xfId="30926"/>
    <cellStyle name="표준 20 4 3 8" xfId="10845"/>
    <cellStyle name="표준 20 4 3 8 2" xfId="19616"/>
    <cellStyle name="표준 20 4 3 8 2 2" xfId="40492"/>
    <cellStyle name="표준 20 4 3 8 3" xfId="31756"/>
    <cellStyle name="표준 20 4 3 9" xfId="11711"/>
    <cellStyle name="표준 20 4 3 9 2" xfId="20477"/>
    <cellStyle name="표준 20 4 3 9 2 2" xfId="41353"/>
    <cellStyle name="표준 20 4 3 9 3" xfId="32617"/>
    <cellStyle name="표준 20 4 4" xfId="4566"/>
    <cellStyle name="표준 20 4 4 2" xfId="6400"/>
    <cellStyle name="표준 20 4 4 2 2" xfId="15409"/>
    <cellStyle name="표준 20 4 4 2 2 2" xfId="36285"/>
    <cellStyle name="표준 20 4 4 2 3" xfId="27547"/>
    <cellStyle name="표준 20 4 4 3" xfId="11063"/>
    <cellStyle name="표준 20 4 4 3 2" xfId="19833"/>
    <cellStyle name="표준 20 4 4 3 2 2" xfId="40709"/>
    <cellStyle name="표준 20 4 4 3 3" xfId="31973"/>
    <cellStyle name="표준 20 4 4 4" xfId="11928"/>
    <cellStyle name="표준 20 4 4 4 2" xfId="20694"/>
    <cellStyle name="표준 20 4 4 4 2 2" xfId="41570"/>
    <cellStyle name="표준 20 4 4 4 3" xfId="32834"/>
    <cellStyle name="표준 20 4 4 5" xfId="13591"/>
    <cellStyle name="표준 20 4 4 5 2" xfId="34467"/>
    <cellStyle name="표준 20 4 4 6" xfId="25729"/>
    <cellStyle name="표준 20 4 5" xfId="5243"/>
    <cellStyle name="표준 20 4 5 2" xfId="14252"/>
    <cellStyle name="표준 20 4 5 2 2" xfId="35128"/>
    <cellStyle name="표준 20 4 5 3" xfId="26390"/>
    <cellStyle name="표준 20 4 6" xfId="7045"/>
    <cellStyle name="표준 20 4 6 2" xfId="16053"/>
    <cellStyle name="표준 20 4 6 2 2" xfId="36929"/>
    <cellStyle name="표준 20 4 6 3" xfId="28191"/>
    <cellStyle name="표준 20 4 7" xfId="7690"/>
    <cellStyle name="표준 20 4 7 2" xfId="16696"/>
    <cellStyle name="표준 20 4 7 2 2" xfId="37572"/>
    <cellStyle name="표준 20 4 7 3" xfId="28834"/>
    <cellStyle name="표준 20 4 8" xfId="8538"/>
    <cellStyle name="표준 20 4 8 2" xfId="17543"/>
    <cellStyle name="표준 20 4 8 2 2" xfId="38419"/>
    <cellStyle name="표준 20 4 8 3" xfId="29681"/>
    <cellStyle name="표준 20 4 9" xfId="9362"/>
    <cellStyle name="표준 20 4 9 2" xfId="18361"/>
    <cellStyle name="표준 20 4 9 2 2" xfId="39237"/>
    <cellStyle name="표준 20 4 9 3" xfId="30499"/>
    <cellStyle name="표준 20 5" xfId="2958"/>
    <cellStyle name="표준 20 5 10" xfId="10419"/>
    <cellStyle name="표준 20 5 10 2" xfId="19190"/>
    <cellStyle name="표준 20 5 10 2 2" xfId="40066"/>
    <cellStyle name="표준 20 5 10 3" xfId="31330"/>
    <cellStyle name="표준 20 5 11" xfId="11285"/>
    <cellStyle name="표준 20 5 11 2" xfId="20051"/>
    <cellStyle name="표준 20 5 11 2 2" xfId="40927"/>
    <cellStyle name="표준 20 5 11 3" xfId="32191"/>
    <cellStyle name="표준 20 5 12" xfId="12433"/>
    <cellStyle name="표준 20 5 12 2" xfId="33311"/>
    <cellStyle name="표준 20 5 13" xfId="24561"/>
    <cellStyle name="표준 20 5 2" xfId="3176"/>
    <cellStyle name="표준 20 5 2 10" xfId="11495"/>
    <cellStyle name="표준 20 5 2 10 2" xfId="20261"/>
    <cellStyle name="표준 20 5 2 10 2 2" xfId="41137"/>
    <cellStyle name="표준 20 5 2 10 3" xfId="32401"/>
    <cellStyle name="표준 20 5 2 11" xfId="12644"/>
    <cellStyle name="표준 20 5 2 11 2" xfId="33521"/>
    <cellStyle name="표준 20 5 2 12" xfId="24771"/>
    <cellStyle name="표준 20 5 2 2" xfId="3618"/>
    <cellStyle name="표준 20 5 2 2 2" xfId="5891"/>
    <cellStyle name="표준 20 5 2 2 2 2" xfId="14900"/>
    <cellStyle name="표준 20 5 2 2 2 2 2" xfId="35776"/>
    <cellStyle name="표준 20 5 2 2 2 3" xfId="27038"/>
    <cellStyle name="표준 20 5 2 2 3" xfId="13081"/>
    <cellStyle name="표준 20 5 2 2 3 2" xfId="33958"/>
    <cellStyle name="표준 20 5 2 2 4" xfId="25208"/>
    <cellStyle name="표준 20 5 2 3" xfId="4779"/>
    <cellStyle name="표준 20 5 2 3 2" xfId="6611"/>
    <cellStyle name="표준 20 5 2 3 2 2" xfId="15620"/>
    <cellStyle name="표준 20 5 2 3 2 2 2" xfId="36496"/>
    <cellStyle name="표준 20 5 2 3 2 3" xfId="27758"/>
    <cellStyle name="표준 20 5 2 3 3" xfId="13802"/>
    <cellStyle name="표준 20 5 2 3 3 2" xfId="34678"/>
    <cellStyle name="표준 20 5 2 3 4" xfId="25940"/>
    <cellStyle name="표준 20 5 2 4" xfId="5454"/>
    <cellStyle name="표준 20 5 2 4 2" xfId="14463"/>
    <cellStyle name="표준 20 5 2 4 2 2" xfId="35339"/>
    <cellStyle name="표준 20 5 2 4 3" xfId="26601"/>
    <cellStyle name="표준 20 5 2 5" xfId="7257"/>
    <cellStyle name="표준 20 5 2 5 2" xfId="16264"/>
    <cellStyle name="표준 20 5 2 5 2 2" xfId="37140"/>
    <cellStyle name="표준 20 5 2 5 3" xfId="28402"/>
    <cellStyle name="표준 20 5 2 6" xfId="7901"/>
    <cellStyle name="표준 20 5 2 6 2" xfId="16907"/>
    <cellStyle name="표준 20 5 2 6 2 2" xfId="37783"/>
    <cellStyle name="표준 20 5 2 6 3" xfId="29045"/>
    <cellStyle name="표준 20 5 2 7" xfId="8749"/>
    <cellStyle name="표준 20 5 2 7 2" xfId="17754"/>
    <cellStyle name="표준 20 5 2 7 2 2" xfId="38630"/>
    <cellStyle name="표준 20 5 2 7 3" xfId="29892"/>
    <cellStyle name="표준 20 5 2 8" xfId="9574"/>
    <cellStyle name="표준 20 5 2 8 2" xfId="18572"/>
    <cellStyle name="표준 20 5 2 8 2 2" xfId="39448"/>
    <cellStyle name="표준 20 5 2 8 3" xfId="30710"/>
    <cellStyle name="표준 20 5 2 9" xfId="10629"/>
    <cellStyle name="표준 20 5 2 9 2" xfId="19400"/>
    <cellStyle name="표준 20 5 2 9 2 2" xfId="40276"/>
    <cellStyle name="표준 20 5 2 9 3" xfId="31540"/>
    <cellStyle name="표준 20 5 3" xfId="3408"/>
    <cellStyle name="표준 20 5 3 10" xfId="12871"/>
    <cellStyle name="표준 20 5 3 10 2" xfId="33748"/>
    <cellStyle name="표준 20 5 3 11" xfId="24998"/>
    <cellStyle name="표준 20 5 3 2" xfId="5001"/>
    <cellStyle name="표준 20 5 3 2 2" xfId="6828"/>
    <cellStyle name="표준 20 5 3 2 2 2" xfId="15837"/>
    <cellStyle name="표준 20 5 3 2 2 2 2" xfId="36713"/>
    <cellStyle name="표준 20 5 3 2 2 3" xfId="27975"/>
    <cellStyle name="표준 20 5 3 2 3" xfId="14019"/>
    <cellStyle name="표준 20 5 3 2 3 2" xfId="34895"/>
    <cellStyle name="표준 20 5 3 2 4" xfId="26157"/>
    <cellStyle name="표준 20 5 3 3" xfId="5681"/>
    <cellStyle name="표준 20 5 3 3 2" xfId="14690"/>
    <cellStyle name="표준 20 5 3 3 2 2" xfId="35566"/>
    <cellStyle name="표준 20 5 3 3 3" xfId="26828"/>
    <cellStyle name="표준 20 5 3 4" xfId="7474"/>
    <cellStyle name="표준 20 5 3 4 2" xfId="16481"/>
    <cellStyle name="표준 20 5 3 4 2 2" xfId="37357"/>
    <cellStyle name="표준 20 5 3 4 3" xfId="28619"/>
    <cellStyle name="표준 20 5 3 5" xfId="8118"/>
    <cellStyle name="표준 20 5 3 5 2" xfId="17124"/>
    <cellStyle name="표준 20 5 3 5 2 2" xfId="38000"/>
    <cellStyle name="표준 20 5 3 5 3" xfId="29262"/>
    <cellStyle name="표준 20 5 3 6" xfId="8966"/>
    <cellStyle name="표준 20 5 3 6 2" xfId="17971"/>
    <cellStyle name="표준 20 5 3 6 2 2" xfId="38847"/>
    <cellStyle name="표준 20 5 3 6 3" xfId="30109"/>
    <cellStyle name="표준 20 5 3 7" xfId="9791"/>
    <cellStyle name="표준 20 5 3 7 2" xfId="18789"/>
    <cellStyle name="표준 20 5 3 7 2 2" xfId="39665"/>
    <cellStyle name="표준 20 5 3 7 3" xfId="30927"/>
    <cellStyle name="표준 20 5 3 8" xfId="10846"/>
    <cellStyle name="표준 20 5 3 8 2" xfId="19617"/>
    <cellStyle name="표준 20 5 3 8 2 2" xfId="40493"/>
    <cellStyle name="표준 20 5 3 8 3" xfId="31757"/>
    <cellStyle name="표준 20 5 3 9" xfId="11712"/>
    <cellStyle name="표준 20 5 3 9 2" xfId="20478"/>
    <cellStyle name="표준 20 5 3 9 2 2" xfId="41354"/>
    <cellStyle name="표준 20 5 3 9 3" xfId="32618"/>
    <cellStyle name="표준 20 5 4" xfId="4567"/>
    <cellStyle name="표준 20 5 4 2" xfId="6401"/>
    <cellStyle name="표준 20 5 4 2 2" xfId="15410"/>
    <cellStyle name="표준 20 5 4 2 2 2" xfId="36286"/>
    <cellStyle name="표준 20 5 4 2 3" xfId="27548"/>
    <cellStyle name="표준 20 5 4 3" xfId="11064"/>
    <cellStyle name="표준 20 5 4 3 2" xfId="19834"/>
    <cellStyle name="표준 20 5 4 3 2 2" xfId="40710"/>
    <cellStyle name="표준 20 5 4 3 3" xfId="31974"/>
    <cellStyle name="표준 20 5 4 4" xfId="11929"/>
    <cellStyle name="표준 20 5 4 4 2" xfId="20695"/>
    <cellStyle name="표준 20 5 4 4 2 2" xfId="41571"/>
    <cellStyle name="표준 20 5 4 4 3" xfId="32835"/>
    <cellStyle name="표준 20 5 4 5" xfId="13592"/>
    <cellStyle name="표준 20 5 4 5 2" xfId="34468"/>
    <cellStyle name="표준 20 5 4 6" xfId="25730"/>
    <cellStyle name="표준 20 5 5" xfId="5244"/>
    <cellStyle name="표준 20 5 5 2" xfId="14253"/>
    <cellStyle name="표준 20 5 5 2 2" xfId="35129"/>
    <cellStyle name="표준 20 5 5 3" xfId="26391"/>
    <cellStyle name="표준 20 5 6" xfId="7046"/>
    <cellStyle name="표준 20 5 6 2" xfId="16054"/>
    <cellStyle name="표준 20 5 6 2 2" xfId="36930"/>
    <cellStyle name="표준 20 5 6 3" xfId="28192"/>
    <cellStyle name="표준 20 5 7" xfId="7691"/>
    <cellStyle name="표준 20 5 7 2" xfId="16697"/>
    <cellStyle name="표준 20 5 7 2 2" xfId="37573"/>
    <cellStyle name="표준 20 5 7 3" xfId="28835"/>
    <cellStyle name="표준 20 5 8" xfId="8539"/>
    <cellStyle name="표준 20 5 8 2" xfId="17544"/>
    <cellStyle name="표준 20 5 8 2 2" xfId="38420"/>
    <cellStyle name="표준 20 5 8 3" xfId="29682"/>
    <cellStyle name="표준 20 5 9" xfId="9363"/>
    <cellStyle name="표준 20 5 9 2" xfId="18362"/>
    <cellStyle name="표준 20 5 9 2 2" xfId="39238"/>
    <cellStyle name="표준 20 5 9 3" xfId="30500"/>
    <cellStyle name="표준 20 6" xfId="2959"/>
    <cellStyle name="표준 20 6 10" xfId="10420"/>
    <cellStyle name="표준 20 6 10 2" xfId="19191"/>
    <cellStyle name="표준 20 6 10 2 2" xfId="40067"/>
    <cellStyle name="표준 20 6 10 3" xfId="31331"/>
    <cellStyle name="표준 20 6 11" xfId="11286"/>
    <cellStyle name="표준 20 6 11 2" xfId="20052"/>
    <cellStyle name="표준 20 6 11 2 2" xfId="40928"/>
    <cellStyle name="표준 20 6 11 3" xfId="32192"/>
    <cellStyle name="표준 20 6 12" xfId="12434"/>
    <cellStyle name="표준 20 6 12 2" xfId="33312"/>
    <cellStyle name="표준 20 6 13" xfId="24562"/>
    <cellStyle name="표준 20 6 2" xfId="3177"/>
    <cellStyle name="표준 20 6 2 10" xfId="11496"/>
    <cellStyle name="표준 20 6 2 10 2" xfId="20262"/>
    <cellStyle name="표준 20 6 2 10 2 2" xfId="41138"/>
    <cellStyle name="표준 20 6 2 10 3" xfId="32402"/>
    <cellStyle name="표준 20 6 2 11" xfId="12645"/>
    <cellStyle name="표준 20 6 2 11 2" xfId="33522"/>
    <cellStyle name="표준 20 6 2 12" xfId="24772"/>
    <cellStyle name="표준 20 6 2 2" xfId="3619"/>
    <cellStyle name="표준 20 6 2 2 2" xfId="5892"/>
    <cellStyle name="표준 20 6 2 2 2 2" xfId="14901"/>
    <cellStyle name="표준 20 6 2 2 2 2 2" xfId="35777"/>
    <cellStyle name="표준 20 6 2 2 2 3" xfId="27039"/>
    <cellStyle name="표준 20 6 2 2 3" xfId="13082"/>
    <cellStyle name="표준 20 6 2 2 3 2" xfId="33959"/>
    <cellStyle name="표준 20 6 2 2 4" xfId="25209"/>
    <cellStyle name="표준 20 6 2 3" xfId="4780"/>
    <cellStyle name="표준 20 6 2 3 2" xfId="6612"/>
    <cellStyle name="표준 20 6 2 3 2 2" xfId="15621"/>
    <cellStyle name="표준 20 6 2 3 2 2 2" xfId="36497"/>
    <cellStyle name="표준 20 6 2 3 2 3" xfId="27759"/>
    <cellStyle name="표준 20 6 2 3 3" xfId="13803"/>
    <cellStyle name="표준 20 6 2 3 3 2" xfId="34679"/>
    <cellStyle name="표준 20 6 2 3 4" xfId="25941"/>
    <cellStyle name="표준 20 6 2 4" xfId="5455"/>
    <cellStyle name="표준 20 6 2 4 2" xfId="14464"/>
    <cellStyle name="표준 20 6 2 4 2 2" xfId="35340"/>
    <cellStyle name="표준 20 6 2 4 3" xfId="26602"/>
    <cellStyle name="표준 20 6 2 5" xfId="7258"/>
    <cellStyle name="표준 20 6 2 5 2" xfId="16265"/>
    <cellStyle name="표준 20 6 2 5 2 2" xfId="37141"/>
    <cellStyle name="표준 20 6 2 5 3" xfId="28403"/>
    <cellStyle name="표준 20 6 2 6" xfId="7902"/>
    <cellStyle name="표준 20 6 2 6 2" xfId="16908"/>
    <cellStyle name="표준 20 6 2 6 2 2" xfId="37784"/>
    <cellStyle name="표준 20 6 2 6 3" xfId="29046"/>
    <cellStyle name="표준 20 6 2 7" xfId="8750"/>
    <cellStyle name="표준 20 6 2 7 2" xfId="17755"/>
    <cellStyle name="표준 20 6 2 7 2 2" xfId="38631"/>
    <cellStyle name="표준 20 6 2 7 3" xfId="29893"/>
    <cellStyle name="표준 20 6 2 8" xfId="9575"/>
    <cellStyle name="표준 20 6 2 8 2" xfId="18573"/>
    <cellStyle name="표준 20 6 2 8 2 2" xfId="39449"/>
    <cellStyle name="표준 20 6 2 8 3" xfId="30711"/>
    <cellStyle name="표준 20 6 2 9" xfId="10630"/>
    <cellStyle name="표준 20 6 2 9 2" xfId="19401"/>
    <cellStyle name="표준 20 6 2 9 2 2" xfId="40277"/>
    <cellStyle name="표준 20 6 2 9 3" xfId="31541"/>
    <cellStyle name="표준 20 6 3" xfId="3409"/>
    <cellStyle name="표준 20 6 3 10" xfId="12872"/>
    <cellStyle name="표준 20 6 3 10 2" xfId="33749"/>
    <cellStyle name="표준 20 6 3 11" xfId="24999"/>
    <cellStyle name="표준 20 6 3 2" xfId="5002"/>
    <cellStyle name="표준 20 6 3 2 2" xfId="6829"/>
    <cellStyle name="표준 20 6 3 2 2 2" xfId="15838"/>
    <cellStyle name="표준 20 6 3 2 2 2 2" xfId="36714"/>
    <cellStyle name="표준 20 6 3 2 2 3" xfId="27976"/>
    <cellStyle name="표준 20 6 3 2 3" xfId="14020"/>
    <cellStyle name="표준 20 6 3 2 3 2" xfId="34896"/>
    <cellStyle name="표준 20 6 3 2 4" xfId="26158"/>
    <cellStyle name="표준 20 6 3 3" xfId="5682"/>
    <cellStyle name="표준 20 6 3 3 2" xfId="14691"/>
    <cellStyle name="표준 20 6 3 3 2 2" xfId="35567"/>
    <cellStyle name="표준 20 6 3 3 3" xfId="26829"/>
    <cellStyle name="표준 20 6 3 4" xfId="7475"/>
    <cellStyle name="표준 20 6 3 4 2" xfId="16482"/>
    <cellStyle name="표준 20 6 3 4 2 2" xfId="37358"/>
    <cellStyle name="표준 20 6 3 4 3" xfId="28620"/>
    <cellStyle name="표준 20 6 3 5" xfId="8119"/>
    <cellStyle name="표준 20 6 3 5 2" xfId="17125"/>
    <cellStyle name="표준 20 6 3 5 2 2" xfId="38001"/>
    <cellStyle name="표준 20 6 3 5 3" xfId="29263"/>
    <cellStyle name="표준 20 6 3 6" xfId="8967"/>
    <cellStyle name="표준 20 6 3 6 2" xfId="17972"/>
    <cellStyle name="표준 20 6 3 6 2 2" xfId="38848"/>
    <cellStyle name="표준 20 6 3 6 3" xfId="30110"/>
    <cellStyle name="표준 20 6 3 7" xfId="9792"/>
    <cellStyle name="표준 20 6 3 7 2" xfId="18790"/>
    <cellStyle name="표준 20 6 3 7 2 2" xfId="39666"/>
    <cellStyle name="표준 20 6 3 7 3" xfId="30928"/>
    <cellStyle name="표준 20 6 3 8" xfId="10847"/>
    <cellStyle name="표준 20 6 3 8 2" xfId="19618"/>
    <cellStyle name="표준 20 6 3 8 2 2" xfId="40494"/>
    <cellStyle name="표준 20 6 3 8 3" xfId="31758"/>
    <cellStyle name="표준 20 6 3 9" xfId="11713"/>
    <cellStyle name="표준 20 6 3 9 2" xfId="20479"/>
    <cellStyle name="표준 20 6 3 9 2 2" xfId="41355"/>
    <cellStyle name="표준 20 6 3 9 3" xfId="32619"/>
    <cellStyle name="표준 20 6 4" xfId="4568"/>
    <cellStyle name="표준 20 6 4 2" xfId="6402"/>
    <cellStyle name="표준 20 6 4 2 2" xfId="15411"/>
    <cellStyle name="표준 20 6 4 2 2 2" xfId="36287"/>
    <cellStyle name="표준 20 6 4 2 3" xfId="27549"/>
    <cellStyle name="표준 20 6 4 3" xfId="11065"/>
    <cellStyle name="표준 20 6 4 3 2" xfId="19835"/>
    <cellStyle name="표준 20 6 4 3 2 2" xfId="40711"/>
    <cellStyle name="표준 20 6 4 3 3" xfId="31975"/>
    <cellStyle name="표준 20 6 4 4" xfId="11930"/>
    <cellStyle name="표준 20 6 4 4 2" xfId="20696"/>
    <cellStyle name="표준 20 6 4 4 2 2" xfId="41572"/>
    <cellStyle name="표준 20 6 4 4 3" xfId="32836"/>
    <cellStyle name="표준 20 6 4 5" xfId="13593"/>
    <cellStyle name="표준 20 6 4 5 2" xfId="34469"/>
    <cellStyle name="표준 20 6 4 6" xfId="25731"/>
    <cellStyle name="표준 20 6 5" xfId="5245"/>
    <cellStyle name="표준 20 6 5 2" xfId="14254"/>
    <cellStyle name="표준 20 6 5 2 2" xfId="35130"/>
    <cellStyle name="표준 20 6 5 3" xfId="26392"/>
    <cellStyle name="표준 20 6 6" xfId="7047"/>
    <cellStyle name="표준 20 6 6 2" xfId="16055"/>
    <cellStyle name="표준 20 6 6 2 2" xfId="36931"/>
    <cellStyle name="표준 20 6 6 3" xfId="28193"/>
    <cellStyle name="표준 20 6 7" xfId="7692"/>
    <cellStyle name="표준 20 6 7 2" xfId="16698"/>
    <cellStyle name="표준 20 6 7 2 2" xfId="37574"/>
    <cellStyle name="표준 20 6 7 3" xfId="28836"/>
    <cellStyle name="표준 20 6 8" xfId="8540"/>
    <cellStyle name="표준 20 6 8 2" xfId="17545"/>
    <cellStyle name="표준 20 6 8 2 2" xfId="38421"/>
    <cellStyle name="표준 20 6 8 3" xfId="29683"/>
    <cellStyle name="표준 20 6 9" xfId="9364"/>
    <cellStyle name="표준 20 6 9 2" xfId="18363"/>
    <cellStyle name="표준 20 6 9 2 2" xfId="39239"/>
    <cellStyle name="표준 20 6 9 3" xfId="30501"/>
    <cellStyle name="표준 20 7" xfId="2960"/>
    <cellStyle name="표준 20 7 10" xfId="10421"/>
    <cellStyle name="표준 20 7 10 2" xfId="19192"/>
    <cellStyle name="표준 20 7 10 2 2" xfId="40068"/>
    <cellStyle name="표준 20 7 10 3" xfId="31332"/>
    <cellStyle name="표준 20 7 11" xfId="11287"/>
    <cellStyle name="표준 20 7 11 2" xfId="20053"/>
    <cellStyle name="표준 20 7 11 2 2" xfId="40929"/>
    <cellStyle name="표준 20 7 11 3" xfId="32193"/>
    <cellStyle name="표준 20 7 12" xfId="12435"/>
    <cellStyle name="표준 20 7 12 2" xfId="33313"/>
    <cellStyle name="표준 20 7 13" xfId="24563"/>
    <cellStyle name="표준 20 7 2" xfId="3178"/>
    <cellStyle name="표준 20 7 2 10" xfId="11497"/>
    <cellStyle name="표준 20 7 2 10 2" xfId="20263"/>
    <cellStyle name="표준 20 7 2 10 2 2" xfId="41139"/>
    <cellStyle name="표준 20 7 2 10 3" xfId="32403"/>
    <cellStyle name="표준 20 7 2 11" xfId="12646"/>
    <cellStyle name="표준 20 7 2 11 2" xfId="33523"/>
    <cellStyle name="표준 20 7 2 12" xfId="24773"/>
    <cellStyle name="표준 20 7 2 2" xfId="3620"/>
    <cellStyle name="표준 20 7 2 2 2" xfId="5893"/>
    <cellStyle name="표준 20 7 2 2 2 2" xfId="14902"/>
    <cellStyle name="표준 20 7 2 2 2 2 2" xfId="35778"/>
    <cellStyle name="표준 20 7 2 2 2 3" xfId="27040"/>
    <cellStyle name="표준 20 7 2 2 3" xfId="13083"/>
    <cellStyle name="표준 20 7 2 2 3 2" xfId="33960"/>
    <cellStyle name="표준 20 7 2 2 4" xfId="25210"/>
    <cellStyle name="표준 20 7 2 3" xfId="4781"/>
    <cellStyle name="표준 20 7 2 3 2" xfId="6613"/>
    <cellStyle name="표준 20 7 2 3 2 2" xfId="15622"/>
    <cellStyle name="표준 20 7 2 3 2 2 2" xfId="36498"/>
    <cellStyle name="표준 20 7 2 3 2 3" xfId="27760"/>
    <cellStyle name="표준 20 7 2 3 3" xfId="13804"/>
    <cellStyle name="표준 20 7 2 3 3 2" xfId="34680"/>
    <cellStyle name="표준 20 7 2 3 4" xfId="25942"/>
    <cellStyle name="표준 20 7 2 4" xfId="5456"/>
    <cellStyle name="표준 20 7 2 4 2" xfId="14465"/>
    <cellStyle name="표준 20 7 2 4 2 2" xfId="35341"/>
    <cellStyle name="표준 20 7 2 4 3" xfId="26603"/>
    <cellStyle name="표준 20 7 2 5" xfId="7259"/>
    <cellStyle name="표준 20 7 2 5 2" xfId="16266"/>
    <cellStyle name="표준 20 7 2 5 2 2" xfId="37142"/>
    <cellStyle name="표준 20 7 2 5 3" xfId="28404"/>
    <cellStyle name="표준 20 7 2 6" xfId="7903"/>
    <cellStyle name="표준 20 7 2 6 2" xfId="16909"/>
    <cellStyle name="표준 20 7 2 6 2 2" xfId="37785"/>
    <cellStyle name="표준 20 7 2 6 3" xfId="29047"/>
    <cellStyle name="표준 20 7 2 7" xfId="8751"/>
    <cellStyle name="표준 20 7 2 7 2" xfId="17756"/>
    <cellStyle name="표준 20 7 2 7 2 2" xfId="38632"/>
    <cellStyle name="표준 20 7 2 7 3" xfId="29894"/>
    <cellStyle name="표준 20 7 2 8" xfId="9576"/>
    <cellStyle name="표준 20 7 2 8 2" xfId="18574"/>
    <cellStyle name="표준 20 7 2 8 2 2" xfId="39450"/>
    <cellStyle name="표준 20 7 2 8 3" xfId="30712"/>
    <cellStyle name="표준 20 7 2 9" xfId="10631"/>
    <cellStyle name="표준 20 7 2 9 2" xfId="19402"/>
    <cellStyle name="표준 20 7 2 9 2 2" xfId="40278"/>
    <cellStyle name="표준 20 7 2 9 3" xfId="31542"/>
    <cellStyle name="표준 20 7 3" xfId="3410"/>
    <cellStyle name="표준 20 7 3 10" xfId="12873"/>
    <cellStyle name="표준 20 7 3 10 2" xfId="33750"/>
    <cellStyle name="표준 20 7 3 11" xfId="25000"/>
    <cellStyle name="표준 20 7 3 2" xfId="5003"/>
    <cellStyle name="표준 20 7 3 2 2" xfId="6830"/>
    <cellStyle name="표준 20 7 3 2 2 2" xfId="15839"/>
    <cellStyle name="표준 20 7 3 2 2 2 2" xfId="36715"/>
    <cellStyle name="표준 20 7 3 2 2 3" xfId="27977"/>
    <cellStyle name="표준 20 7 3 2 3" xfId="14021"/>
    <cellStyle name="표준 20 7 3 2 3 2" xfId="34897"/>
    <cellStyle name="표준 20 7 3 2 4" xfId="26159"/>
    <cellStyle name="표준 20 7 3 3" xfId="5683"/>
    <cellStyle name="표준 20 7 3 3 2" xfId="14692"/>
    <cellStyle name="표준 20 7 3 3 2 2" xfId="35568"/>
    <cellStyle name="표준 20 7 3 3 3" xfId="26830"/>
    <cellStyle name="표준 20 7 3 4" xfId="7476"/>
    <cellStyle name="표준 20 7 3 4 2" xfId="16483"/>
    <cellStyle name="표준 20 7 3 4 2 2" xfId="37359"/>
    <cellStyle name="표준 20 7 3 4 3" xfId="28621"/>
    <cellStyle name="표준 20 7 3 5" xfId="8120"/>
    <cellStyle name="표준 20 7 3 5 2" xfId="17126"/>
    <cellStyle name="표준 20 7 3 5 2 2" xfId="38002"/>
    <cellStyle name="표준 20 7 3 5 3" xfId="29264"/>
    <cellStyle name="표준 20 7 3 6" xfId="8968"/>
    <cellStyle name="표준 20 7 3 6 2" xfId="17973"/>
    <cellStyle name="표준 20 7 3 6 2 2" xfId="38849"/>
    <cellStyle name="표준 20 7 3 6 3" xfId="30111"/>
    <cellStyle name="표준 20 7 3 7" xfId="9793"/>
    <cellStyle name="표준 20 7 3 7 2" xfId="18791"/>
    <cellStyle name="표준 20 7 3 7 2 2" xfId="39667"/>
    <cellStyle name="표준 20 7 3 7 3" xfId="30929"/>
    <cellStyle name="표준 20 7 3 8" xfId="10848"/>
    <cellStyle name="표준 20 7 3 8 2" xfId="19619"/>
    <cellStyle name="표준 20 7 3 8 2 2" xfId="40495"/>
    <cellStyle name="표준 20 7 3 8 3" xfId="31759"/>
    <cellStyle name="표준 20 7 3 9" xfId="11714"/>
    <cellStyle name="표준 20 7 3 9 2" xfId="20480"/>
    <cellStyle name="표준 20 7 3 9 2 2" xfId="41356"/>
    <cellStyle name="표준 20 7 3 9 3" xfId="32620"/>
    <cellStyle name="표준 20 7 4" xfId="4569"/>
    <cellStyle name="표준 20 7 4 2" xfId="6403"/>
    <cellStyle name="표준 20 7 4 2 2" xfId="15412"/>
    <cellStyle name="표준 20 7 4 2 2 2" xfId="36288"/>
    <cellStyle name="표준 20 7 4 2 3" xfId="27550"/>
    <cellStyle name="표준 20 7 4 3" xfId="11066"/>
    <cellStyle name="표준 20 7 4 3 2" xfId="19836"/>
    <cellStyle name="표준 20 7 4 3 2 2" xfId="40712"/>
    <cellStyle name="표준 20 7 4 3 3" xfId="31976"/>
    <cellStyle name="표준 20 7 4 4" xfId="11931"/>
    <cellStyle name="표준 20 7 4 4 2" xfId="20697"/>
    <cellStyle name="표준 20 7 4 4 2 2" xfId="41573"/>
    <cellStyle name="표준 20 7 4 4 3" xfId="32837"/>
    <cellStyle name="표준 20 7 4 5" xfId="13594"/>
    <cellStyle name="표준 20 7 4 5 2" xfId="34470"/>
    <cellStyle name="표준 20 7 4 6" xfId="25732"/>
    <cellStyle name="표준 20 7 5" xfId="5246"/>
    <cellStyle name="표준 20 7 5 2" xfId="14255"/>
    <cellStyle name="표준 20 7 5 2 2" xfId="35131"/>
    <cellStyle name="표준 20 7 5 3" xfId="26393"/>
    <cellStyle name="표준 20 7 6" xfId="7048"/>
    <cellStyle name="표준 20 7 6 2" xfId="16056"/>
    <cellStyle name="표준 20 7 6 2 2" xfId="36932"/>
    <cellStyle name="표준 20 7 6 3" xfId="28194"/>
    <cellStyle name="표준 20 7 7" xfId="7693"/>
    <cellStyle name="표준 20 7 7 2" xfId="16699"/>
    <cellStyle name="표준 20 7 7 2 2" xfId="37575"/>
    <cellStyle name="표준 20 7 7 3" xfId="28837"/>
    <cellStyle name="표준 20 7 8" xfId="8541"/>
    <cellStyle name="표준 20 7 8 2" xfId="17546"/>
    <cellStyle name="표준 20 7 8 2 2" xfId="38422"/>
    <cellStyle name="표준 20 7 8 3" xfId="29684"/>
    <cellStyle name="표준 20 7 9" xfId="9365"/>
    <cellStyle name="표준 20 7 9 2" xfId="18364"/>
    <cellStyle name="표준 20 7 9 2 2" xfId="39240"/>
    <cellStyle name="표준 20 7 9 3" xfId="30502"/>
    <cellStyle name="표준 20 8" xfId="3172"/>
    <cellStyle name="표준 20 8 10" xfId="11491"/>
    <cellStyle name="표준 20 8 10 2" xfId="20257"/>
    <cellStyle name="표준 20 8 10 2 2" xfId="41133"/>
    <cellStyle name="표준 20 8 10 3" xfId="32397"/>
    <cellStyle name="표준 20 8 11" xfId="12640"/>
    <cellStyle name="표준 20 8 11 2" xfId="33517"/>
    <cellStyle name="표준 20 8 12" xfId="24767"/>
    <cellStyle name="표준 20 8 2" xfId="3614"/>
    <cellStyle name="표준 20 8 2 2" xfId="5887"/>
    <cellStyle name="표준 20 8 2 2 2" xfId="14896"/>
    <cellStyle name="표준 20 8 2 2 2 2" xfId="35772"/>
    <cellStyle name="표준 20 8 2 2 3" xfId="27034"/>
    <cellStyle name="표준 20 8 2 3" xfId="13077"/>
    <cellStyle name="표준 20 8 2 3 2" xfId="33954"/>
    <cellStyle name="표준 20 8 2 4" xfId="25204"/>
    <cellStyle name="표준 20 8 3" xfId="4775"/>
    <cellStyle name="표준 20 8 3 2" xfId="6607"/>
    <cellStyle name="표준 20 8 3 2 2" xfId="15616"/>
    <cellStyle name="표준 20 8 3 2 2 2" xfId="36492"/>
    <cellStyle name="표준 20 8 3 2 3" xfId="27754"/>
    <cellStyle name="표준 20 8 3 3" xfId="13798"/>
    <cellStyle name="표준 20 8 3 3 2" xfId="34674"/>
    <cellStyle name="표준 20 8 3 4" xfId="25936"/>
    <cellStyle name="표준 20 8 4" xfId="5450"/>
    <cellStyle name="표준 20 8 4 2" xfId="14459"/>
    <cellStyle name="표준 20 8 4 2 2" xfId="35335"/>
    <cellStyle name="표준 20 8 4 3" xfId="26597"/>
    <cellStyle name="표준 20 8 5" xfId="7253"/>
    <cellStyle name="표준 20 8 5 2" xfId="16260"/>
    <cellStyle name="표준 20 8 5 2 2" xfId="37136"/>
    <cellStyle name="표준 20 8 5 3" xfId="28398"/>
    <cellStyle name="표준 20 8 6" xfId="7897"/>
    <cellStyle name="표준 20 8 6 2" xfId="16903"/>
    <cellStyle name="표준 20 8 6 2 2" xfId="37779"/>
    <cellStyle name="표준 20 8 6 3" xfId="29041"/>
    <cellStyle name="표준 20 8 7" xfId="8745"/>
    <cellStyle name="표준 20 8 7 2" xfId="17750"/>
    <cellStyle name="표준 20 8 7 2 2" xfId="38626"/>
    <cellStyle name="표준 20 8 7 3" xfId="29888"/>
    <cellStyle name="표준 20 8 8" xfId="9570"/>
    <cellStyle name="표준 20 8 8 2" xfId="18568"/>
    <cellStyle name="표준 20 8 8 2 2" xfId="39444"/>
    <cellStyle name="표준 20 8 8 3" xfId="30706"/>
    <cellStyle name="표준 20 8 9" xfId="10625"/>
    <cellStyle name="표준 20 8 9 2" xfId="19396"/>
    <cellStyle name="표준 20 8 9 2 2" xfId="40272"/>
    <cellStyle name="표준 20 8 9 3" xfId="31536"/>
    <cellStyle name="표준 20 9" xfId="3404"/>
    <cellStyle name="표준 20 9 10" xfId="12867"/>
    <cellStyle name="표준 20 9 10 2" xfId="33744"/>
    <cellStyle name="표준 20 9 11" xfId="24994"/>
    <cellStyle name="표준 20 9 2" xfId="4997"/>
    <cellStyle name="표준 20 9 2 2" xfId="6824"/>
    <cellStyle name="표준 20 9 2 2 2" xfId="15833"/>
    <cellStyle name="표준 20 9 2 2 2 2" xfId="36709"/>
    <cellStyle name="표준 20 9 2 2 3" xfId="27971"/>
    <cellStyle name="표준 20 9 2 3" xfId="14015"/>
    <cellStyle name="표준 20 9 2 3 2" xfId="34891"/>
    <cellStyle name="표준 20 9 2 4" xfId="26153"/>
    <cellStyle name="표준 20 9 3" xfId="5677"/>
    <cellStyle name="표준 20 9 3 2" xfId="14686"/>
    <cellStyle name="표준 20 9 3 2 2" xfId="35562"/>
    <cellStyle name="표준 20 9 3 3" xfId="26824"/>
    <cellStyle name="표준 20 9 4" xfId="7470"/>
    <cellStyle name="표준 20 9 4 2" xfId="16477"/>
    <cellStyle name="표준 20 9 4 2 2" xfId="37353"/>
    <cellStyle name="표준 20 9 4 3" xfId="28615"/>
    <cellStyle name="표준 20 9 5" xfId="8114"/>
    <cellStyle name="표준 20 9 5 2" xfId="17120"/>
    <cellStyle name="표준 20 9 5 2 2" xfId="37996"/>
    <cellStyle name="표준 20 9 5 3" xfId="29258"/>
    <cellStyle name="표준 20 9 6" xfId="8962"/>
    <cellStyle name="표준 20 9 6 2" xfId="17967"/>
    <cellStyle name="표준 20 9 6 2 2" xfId="38843"/>
    <cellStyle name="표준 20 9 6 3" xfId="30105"/>
    <cellStyle name="표준 20 9 7" xfId="9787"/>
    <cellStyle name="표준 20 9 7 2" xfId="18785"/>
    <cellStyle name="표준 20 9 7 2 2" xfId="39661"/>
    <cellStyle name="표준 20 9 7 3" xfId="30923"/>
    <cellStyle name="표준 20 9 8" xfId="10842"/>
    <cellStyle name="표준 20 9 8 2" xfId="19613"/>
    <cellStyle name="표준 20 9 8 2 2" xfId="40489"/>
    <cellStyle name="표준 20 9 8 3" xfId="31753"/>
    <cellStyle name="표준 20 9 9" xfId="11708"/>
    <cellStyle name="표준 20 9 9 2" xfId="20474"/>
    <cellStyle name="표준 20 9 9 2 2" xfId="41350"/>
    <cellStyle name="표준 20 9 9 3" xfId="32614"/>
    <cellStyle name="표준 21" xfId="2961"/>
    <cellStyle name="표준 21 10" xfId="4570"/>
    <cellStyle name="표준 21 10 2" xfId="6404"/>
    <cellStyle name="표준 21 10 2 2" xfId="15413"/>
    <cellStyle name="표준 21 10 2 2 2" xfId="36289"/>
    <cellStyle name="표준 21 10 2 3" xfId="27551"/>
    <cellStyle name="표준 21 10 3" xfId="11067"/>
    <cellStyle name="표준 21 10 3 2" xfId="19837"/>
    <cellStyle name="표준 21 10 3 2 2" xfId="40713"/>
    <cellStyle name="표준 21 10 3 3" xfId="31977"/>
    <cellStyle name="표준 21 10 4" xfId="11932"/>
    <cellStyle name="표준 21 10 4 2" xfId="20698"/>
    <cellStyle name="표준 21 10 4 2 2" xfId="41574"/>
    <cellStyle name="표준 21 10 4 3" xfId="32838"/>
    <cellStyle name="표준 21 10 5" xfId="13595"/>
    <cellStyle name="표준 21 10 5 2" xfId="34471"/>
    <cellStyle name="표준 21 10 6" xfId="25733"/>
    <cellStyle name="표준 21 11" xfId="5247"/>
    <cellStyle name="표준 21 11 2" xfId="14256"/>
    <cellStyle name="표준 21 11 2 2" xfId="35132"/>
    <cellStyle name="표준 21 11 3" xfId="26394"/>
    <cellStyle name="표준 21 12" xfId="7049"/>
    <cellStyle name="표준 21 12 2" xfId="16057"/>
    <cellStyle name="표준 21 12 2 2" xfId="36933"/>
    <cellStyle name="표준 21 12 3" xfId="28195"/>
    <cellStyle name="표준 21 13" xfId="7694"/>
    <cellStyle name="표준 21 13 2" xfId="16700"/>
    <cellStyle name="표준 21 13 2 2" xfId="37576"/>
    <cellStyle name="표준 21 13 3" xfId="28838"/>
    <cellStyle name="표준 21 14" xfId="8542"/>
    <cellStyle name="표준 21 14 2" xfId="17547"/>
    <cellStyle name="표준 21 14 2 2" xfId="38423"/>
    <cellStyle name="표준 21 14 3" xfId="29685"/>
    <cellStyle name="표준 21 15" xfId="9366"/>
    <cellStyle name="표준 21 15 2" xfId="18365"/>
    <cellStyle name="표준 21 15 2 2" xfId="39241"/>
    <cellStyle name="표준 21 15 3" xfId="30503"/>
    <cellStyle name="표준 21 16" xfId="10422"/>
    <cellStyle name="표준 21 16 2" xfId="19193"/>
    <cellStyle name="표준 21 16 2 2" xfId="40069"/>
    <cellStyle name="표준 21 16 3" xfId="31333"/>
    <cellStyle name="표준 21 17" xfId="11288"/>
    <cellStyle name="표준 21 17 2" xfId="20054"/>
    <cellStyle name="표준 21 17 2 2" xfId="40930"/>
    <cellStyle name="표준 21 17 3" xfId="32194"/>
    <cellStyle name="표준 21 18" xfId="12436"/>
    <cellStyle name="표준 21 18 2" xfId="33314"/>
    <cellStyle name="표준 21 19" xfId="24564"/>
    <cellStyle name="표준 21 2" xfId="2962"/>
    <cellStyle name="표준 21 2 10" xfId="10423"/>
    <cellStyle name="표준 21 2 10 2" xfId="19194"/>
    <cellStyle name="표준 21 2 10 2 2" xfId="40070"/>
    <cellStyle name="표준 21 2 10 3" xfId="31334"/>
    <cellStyle name="표준 21 2 11" xfId="11289"/>
    <cellStyle name="표준 21 2 11 2" xfId="20055"/>
    <cellStyle name="표준 21 2 11 2 2" xfId="40931"/>
    <cellStyle name="표준 21 2 11 3" xfId="32195"/>
    <cellStyle name="표준 21 2 12" xfId="12437"/>
    <cellStyle name="표준 21 2 12 2" xfId="33315"/>
    <cellStyle name="표준 21 2 13" xfId="24565"/>
    <cellStyle name="표준 21 2 2" xfId="3180"/>
    <cellStyle name="표준 21 2 2 10" xfId="11499"/>
    <cellStyle name="표준 21 2 2 10 2" xfId="20265"/>
    <cellStyle name="표준 21 2 2 10 2 2" xfId="41141"/>
    <cellStyle name="표준 21 2 2 10 3" xfId="32405"/>
    <cellStyle name="표준 21 2 2 11" xfId="12648"/>
    <cellStyle name="표준 21 2 2 11 2" xfId="33525"/>
    <cellStyle name="표준 21 2 2 12" xfId="24775"/>
    <cellStyle name="표준 21 2 2 2" xfId="3622"/>
    <cellStyle name="표준 21 2 2 2 2" xfId="5895"/>
    <cellStyle name="표준 21 2 2 2 2 2" xfId="14904"/>
    <cellStyle name="표준 21 2 2 2 2 2 2" xfId="35780"/>
    <cellStyle name="표준 21 2 2 2 2 3" xfId="27042"/>
    <cellStyle name="표준 21 2 2 2 3" xfId="13085"/>
    <cellStyle name="표준 21 2 2 2 3 2" xfId="33962"/>
    <cellStyle name="표준 21 2 2 2 4" xfId="25212"/>
    <cellStyle name="표준 21 2 2 3" xfId="4783"/>
    <cellStyle name="표준 21 2 2 3 2" xfId="6615"/>
    <cellStyle name="표준 21 2 2 3 2 2" xfId="15624"/>
    <cellStyle name="표준 21 2 2 3 2 2 2" xfId="36500"/>
    <cellStyle name="표준 21 2 2 3 2 3" xfId="27762"/>
    <cellStyle name="표준 21 2 2 3 3" xfId="13806"/>
    <cellStyle name="표준 21 2 2 3 3 2" xfId="34682"/>
    <cellStyle name="표준 21 2 2 3 4" xfId="25944"/>
    <cellStyle name="표준 21 2 2 4" xfId="5458"/>
    <cellStyle name="표준 21 2 2 4 2" xfId="14467"/>
    <cellStyle name="표준 21 2 2 4 2 2" xfId="35343"/>
    <cellStyle name="표준 21 2 2 4 3" xfId="26605"/>
    <cellStyle name="표준 21 2 2 5" xfId="7261"/>
    <cellStyle name="표준 21 2 2 5 2" xfId="16268"/>
    <cellStyle name="표준 21 2 2 5 2 2" xfId="37144"/>
    <cellStyle name="표준 21 2 2 5 3" xfId="28406"/>
    <cellStyle name="표준 21 2 2 6" xfId="7905"/>
    <cellStyle name="표준 21 2 2 6 2" xfId="16911"/>
    <cellStyle name="표준 21 2 2 6 2 2" xfId="37787"/>
    <cellStyle name="표준 21 2 2 6 3" xfId="29049"/>
    <cellStyle name="표준 21 2 2 7" xfId="8753"/>
    <cellStyle name="표준 21 2 2 7 2" xfId="17758"/>
    <cellStyle name="표준 21 2 2 7 2 2" xfId="38634"/>
    <cellStyle name="표준 21 2 2 7 3" xfId="29896"/>
    <cellStyle name="표준 21 2 2 8" xfId="9578"/>
    <cellStyle name="표준 21 2 2 8 2" xfId="18576"/>
    <cellStyle name="표준 21 2 2 8 2 2" xfId="39452"/>
    <cellStyle name="표준 21 2 2 8 3" xfId="30714"/>
    <cellStyle name="표준 21 2 2 9" xfId="10633"/>
    <cellStyle name="표준 21 2 2 9 2" xfId="19404"/>
    <cellStyle name="표준 21 2 2 9 2 2" xfId="40280"/>
    <cellStyle name="표준 21 2 2 9 3" xfId="31544"/>
    <cellStyle name="표준 21 2 3" xfId="3412"/>
    <cellStyle name="표준 21 2 3 10" xfId="12875"/>
    <cellStyle name="표준 21 2 3 10 2" xfId="33752"/>
    <cellStyle name="표준 21 2 3 11" xfId="25002"/>
    <cellStyle name="표준 21 2 3 2" xfId="5005"/>
    <cellStyle name="표준 21 2 3 2 2" xfId="6832"/>
    <cellStyle name="표준 21 2 3 2 2 2" xfId="15841"/>
    <cellStyle name="표준 21 2 3 2 2 2 2" xfId="36717"/>
    <cellStyle name="표준 21 2 3 2 2 3" xfId="27979"/>
    <cellStyle name="표준 21 2 3 2 3" xfId="14023"/>
    <cellStyle name="표준 21 2 3 2 3 2" xfId="34899"/>
    <cellStyle name="표준 21 2 3 2 4" xfId="26161"/>
    <cellStyle name="표준 21 2 3 3" xfId="5685"/>
    <cellStyle name="표준 21 2 3 3 2" xfId="14694"/>
    <cellStyle name="표준 21 2 3 3 2 2" xfId="35570"/>
    <cellStyle name="표준 21 2 3 3 3" xfId="26832"/>
    <cellStyle name="표준 21 2 3 4" xfId="7478"/>
    <cellStyle name="표준 21 2 3 4 2" xfId="16485"/>
    <cellStyle name="표준 21 2 3 4 2 2" xfId="37361"/>
    <cellStyle name="표준 21 2 3 4 3" xfId="28623"/>
    <cellStyle name="표준 21 2 3 5" xfId="8122"/>
    <cellStyle name="표준 21 2 3 5 2" xfId="17128"/>
    <cellStyle name="표준 21 2 3 5 2 2" xfId="38004"/>
    <cellStyle name="표준 21 2 3 5 3" xfId="29266"/>
    <cellStyle name="표준 21 2 3 6" xfId="8970"/>
    <cellStyle name="표준 21 2 3 6 2" xfId="17975"/>
    <cellStyle name="표준 21 2 3 6 2 2" xfId="38851"/>
    <cellStyle name="표준 21 2 3 6 3" xfId="30113"/>
    <cellStyle name="표준 21 2 3 7" xfId="9795"/>
    <cellStyle name="표준 21 2 3 7 2" xfId="18793"/>
    <cellStyle name="표준 21 2 3 7 2 2" xfId="39669"/>
    <cellStyle name="표준 21 2 3 7 3" xfId="30931"/>
    <cellStyle name="표준 21 2 3 8" xfId="10850"/>
    <cellStyle name="표준 21 2 3 8 2" xfId="19621"/>
    <cellStyle name="표준 21 2 3 8 2 2" xfId="40497"/>
    <cellStyle name="표준 21 2 3 8 3" xfId="31761"/>
    <cellStyle name="표준 21 2 3 9" xfId="11716"/>
    <cellStyle name="표준 21 2 3 9 2" xfId="20482"/>
    <cellStyle name="표준 21 2 3 9 2 2" xfId="41358"/>
    <cellStyle name="표준 21 2 3 9 3" xfId="32622"/>
    <cellStyle name="표준 21 2 4" xfId="4571"/>
    <cellStyle name="표준 21 2 4 2" xfId="6405"/>
    <cellStyle name="표준 21 2 4 2 2" xfId="15414"/>
    <cellStyle name="표준 21 2 4 2 2 2" xfId="36290"/>
    <cellStyle name="표준 21 2 4 2 3" xfId="27552"/>
    <cellStyle name="표준 21 2 4 3" xfId="11068"/>
    <cellStyle name="표준 21 2 4 3 2" xfId="19838"/>
    <cellStyle name="표준 21 2 4 3 2 2" xfId="40714"/>
    <cellStyle name="표준 21 2 4 3 3" xfId="31978"/>
    <cellStyle name="표준 21 2 4 4" xfId="11933"/>
    <cellStyle name="표준 21 2 4 4 2" xfId="20699"/>
    <cellStyle name="표준 21 2 4 4 2 2" xfId="41575"/>
    <cellStyle name="표준 21 2 4 4 3" xfId="32839"/>
    <cellStyle name="표준 21 2 4 5" xfId="13596"/>
    <cellStyle name="표준 21 2 4 5 2" xfId="34472"/>
    <cellStyle name="표준 21 2 4 6" xfId="25734"/>
    <cellStyle name="표준 21 2 5" xfId="5248"/>
    <cellStyle name="표준 21 2 5 2" xfId="14257"/>
    <cellStyle name="표준 21 2 5 2 2" xfId="35133"/>
    <cellStyle name="표준 21 2 5 3" xfId="26395"/>
    <cellStyle name="표준 21 2 6" xfId="7050"/>
    <cellStyle name="표준 21 2 6 2" xfId="16058"/>
    <cellStyle name="표준 21 2 6 2 2" xfId="36934"/>
    <cellStyle name="표준 21 2 6 3" xfId="28196"/>
    <cellStyle name="표준 21 2 7" xfId="7695"/>
    <cellStyle name="표준 21 2 7 2" xfId="16701"/>
    <cellStyle name="표준 21 2 7 2 2" xfId="37577"/>
    <cellStyle name="표준 21 2 7 3" xfId="28839"/>
    <cellStyle name="표준 21 2 8" xfId="8543"/>
    <cellStyle name="표준 21 2 8 2" xfId="17548"/>
    <cellStyle name="표준 21 2 8 2 2" xfId="38424"/>
    <cellStyle name="표준 21 2 8 3" xfId="29686"/>
    <cellStyle name="표준 21 2 9" xfId="9367"/>
    <cellStyle name="표준 21 2 9 2" xfId="18366"/>
    <cellStyle name="표준 21 2 9 2 2" xfId="39242"/>
    <cellStyle name="표준 21 2 9 3" xfId="30504"/>
    <cellStyle name="표준 21 3" xfId="2963"/>
    <cellStyle name="표준 21 3 10" xfId="10424"/>
    <cellStyle name="표준 21 3 10 2" xfId="19195"/>
    <cellStyle name="표준 21 3 10 2 2" xfId="40071"/>
    <cellStyle name="표준 21 3 10 3" xfId="31335"/>
    <cellStyle name="표준 21 3 11" xfId="11290"/>
    <cellStyle name="표준 21 3 11 2" xfId="20056"/>
    <cellStyle name="표준 21 3 11 2 2" xfId="40932"/>
    <cellStyle name="표준 21 3 11 3" xfId="32196"/>
    <cellStyle name="표준 21 3 12" xfId="12438"/>
    <cellStyle name="표준 21 3 12 2" xfId="33316"/>
    <cellStyle name="표준 21 3 13" xfId="24566"/>
    <cellStyle name="표준 21 3 2" xfId="3181"/>
    <cellStyle name="표준 21 3 2 10" xfId="11500"/>
    <cellStyle name="표준 21 3 2 10 2" xfId="20266"/>
    <cellStyle name="표준 21 3 2 10 2 2" xfId="41142"/>
    <cellStyle name="표준 21 3 2 10 3" xfId="32406"/>
    <cellStyle name="표준 21 3 2 11" xfId="12649"/>
    <cellStyle name="표준 21 3 2 11 2" xfId="33526"/>
    <cellStyle name="표준 21 3 2 12" xfId="24776"/>
    <cellStyle name="표준 21 3 2 2" xfId="3623"/>
    <cellStyle name="표준 21 3 2 2 2" xfId="5896"/>
    <cellStyle name="표준 21 3 2 2 2 2" xfId="14905"/>
    <cellStyle name="표준 21 3 2 2 2 2 2" xfId="35781"/>
    <cellStyle name="표준 21 3 2 2 2 3" xfId="27043"/>
    <cellStyle name="표준 21 3 2 2 3" xfId="13086"/>
    <cellStyle name="표준 21 3 2 2 3 2" xfId="33963"/>
    <cellStyle name="표준 21 3 2 2 4" xfId="25213"/>
    <cellStyle name="표준 21 3 2 3" xfId="4784"/>
    <cellStyle name="표준 21 3 2 3 2" xfId="6616"/>
    <cellStyle name="표준 21 3 2 3 2 2" xfId="15625"/>
    <cellStyle name="표준 21 3 2 3 2 2 2" xfId="36501"/>
    <cellStyle name="표준 21 3 2 3 2 3" xfId="27763"/>
    <cellStyle name="표준 21 3 2 3 3" xfId="13807"/>
    <cellStyle name="표준 21 3 2 3 3 2" xfId="34683"/>
    <cellStyle name="표준 21 3 2 3 4" xfId="25945"/>
    <cellStyle name="표준 21 3 2 4" xfId="5459"/>
    <cellStyle name="표준 21 3 2 4 2" xfId="14468"/>
    <cellStyle name="표준 21 3 2 4 2 2" xfId="35344"/>
    <cellStyle name="표준 21 3 2 4 3" xfId="26606"/>
    <cellStyle name="표준 21 3 2 5" xfId="7262"/>
    <cellStyle name="표준 21 3 2 5 2" xfId="16269"/>
    <cellStyle name="표준 21 3 2 5 2 2" xfId="37145"/>
    <cellStyle name="표준 21 3 2 5 3" xfId="28407"/>
    <cellStyle name="표준 21 3 2 6" xfId="7906"/>
    <cellStyle name="표준 21 3 2 6 2" xfId="16912"/>
    <cellStyle name="표준 21 3 2 6 2 2" xfId="37788"/>
    <cellStyle name="표준 21 3 2 6 3" xfId="29050"/>
    <cellStyle name="표준 21 3 2 7" xfId="8754"/>
    <cellStyle name="표준 21 3 2 7 2" xfId="17759"/>
    <cellStyle name="표준 21 3 2 7 2 2" xfId="38635"/>
    <cellStyle name="표준 21 3 2 7 3" xfId="29897"/>
    <cellStyle name="표준 21 3 2 8" xfId="9579"/>
    <cellStyle name="표준 21 3 2 8 2" xfId="18577"/>
    <cellStyle name="표준 21 3 2 8 2 2" xfId="39453"/>
    <cellStyle name="표준 21 3 2 8 3" xfId="30715"/>
    <cellStyle name="표준 21 3 2 9" xfId="10634"/>
    <cellStyle name="표준 21 3 2 9 2" xfId="19405"/>
    <cellStyle name="표준 21 3 2 9 2 2" xfId="40281"/>
    <cellStyle name="표준 21 3 2 9 3" xfId="31545"/>
    <cellStyle name="표준 21 3 3" xfId="3413"/>
    <cellStyle name="표준 21 3 3 10" xfId="12876"/>
    <cellStyle name="표준 21 3 3 10 2" xfId="33753"/>
    <cellStyle name="표준 21 3 3 11" xfId="25003"/>
    <cellStyle name="표준 21 3 3 2" xfId="5006"/>
    <cellStyle name="표준 21 3 3 2 2" xfId="6833"/>
    <cellStyle name="표준 21 3 3 2 2 2" xfId="15842"/>
    <cellStyle name="표준 21 3 3 2 2 2 2" xfId="36718"/>
    <cellStyle name="표준 21 3 3 2 2 3" xfId="27980"/>
    <cellStyle name="표준 21 3 3 2 3" xfId="14024"/>
    <cellStyle name="표준 21 3 3 2 3 2" xfId="34900"/>
    <cellStyle name="표준 21 3 3 2 4" xfId="26162"/>
    <cellStyle name="표준 21 3 3 3" xfId="5686"/>
    <cellStyle name="표준 21 3 3 3 2" xfId="14695"/>
    <cellStyle name="표준 21 3 3 3 2 2" xfId="35571"/>
    <cellStyle name="표준 21 3 3 3 3" xfId="26833"/>
    <cellStyle name="표준 21 3 3 4" xfId="7479"/>
    <cellStyle name="표준 21 3 3 4 2" xfId="16486"/>
    <cellStyle name="표준 21 3 3 4 2 2" xfId="37362"/>
    <cellStyle name="표준 21 3 3 4 3" xfId="28624"/>
    <cellStyle name="표준 21 3 3 5" xfId="8123"/>
    <cellStyle name="표준 21 3 3 5 2" xfId="17129"/>
    <cellStyle name="표준 21 3 3 5 2 2" xfId="38005"/>
    <cellStyle name="표준 21 3 3 5 3" xfId="29267"/>
    <cellStyle name="표준 21 3 3 6" xfId="8971"/>
    <cellStyle name="표준 21 3 3 6 2" xfId="17976"/>
    <cellStyle name="표준 21 3 3 6 2 2" xfId="38852"/>
    <cellStyle name="표준 21 3 3 6 3" xfId="30114"/>
    <cellStyle name="표준 21 3 3 7" xfId="9796"/>
    <cellStyle name="표준 21 3 3 7 2" xfId="18794"/>
    <cellStyle name="표준 21 3 3 7 2 2" xfId="39670"/>
    <cellStyle name="표준 21 3 3 7 3" xfId="30932"/>
    <cellStyle name="표준 21 3 3 8" xfId="10851"/>
    <cellStyle name="표준 21 3 3 8 2" xfId="19622"/>
    <cellStyle name="표준 21 3 3 8 2 2" xfId="40498"/>
    <cellStyle name="표준 21 3 3 8 3" xfId="31762"/>
    <cellStyle name="표준 21 3 3 9" xfId="11717"/>
    <cellStyle name="표준 21 3 3 9 2" xfId="20483"/>
    <cellStyle name="표준 21 3 3 9 2 2" xfId="41359"/>
    <cellStyle name="표준 21 3 3 9 3" xfId="32623"/>
    <cellStyle name="표준 21 3 4" xfId="4572"/>
    <cellStyle name="표준 21 3 4 2" xfId="6406"/>
    <cellStyle name="표준 21 3 4 2 2" xfId="15415"/>
    <cellStyle name="표준 21 3 4 2 2 2" xfId="36291"/>
    <cellStyle name="표준 21 3 4 2 3" xfId="27553"/>
    <cellStyle name="표준 21 3 4 3" xfId="11069"/>
    <cellStyle name="표준 21 3 4 3 2" xfId="19839"/>
    <cellStyle name="표준 21 3 4 3 2 2" xfId="40715"/>
    <cellStyle name="표준 21 3 4 3 3" xfId="31979"/>
    <cellStyle name="표준 21 3 4 4" xfId="11934"/>
    <cellStyle name="표준 21 3 4 4 2" xfId="20700"/>
    <cellStyle name="표준 21 3 4 4 2 2" xfId="41576"/>
    <cellStyle name="표준 21 3 4 4 3" xfId="32840"/>
    <cellStyle name="표준 21 3 4 5" xfId="13597"/>
    <cellStyle name="표준 21 3 4 5 2" xfId="34473"/>
    <cellStyle name="표준 21 3 4 6" xfId="25735"/>
    <cellStyle name="표준 21 3 5" xfId="5249"/>
    <cellStyle name="표준 21 3 5 2" xfId="14258"/>
    <cellStyle name="표준 21 3 5 2 2" xfId="35134"/>
    <cellStyle name="표준 21 3 5 3" xfId="26396"/>
    <cellStyle name="표준 21 3 6" xfId="7051"/>
    <cellStyle name="표준 21 3 6 2" xfId="16059"/>
    <cellStyle name="표준 21 3 6 2 2" xfId="36935"/>
    <cellStyle name="표준 21 3 6 3" xfId="28197"/>
    <cellStyle name="표준 21 3 7" xfId="7696"/>
    <cellStyle name="표준 21 3 7 2" xfId="16702"/>
    <cellStyle name="표준 21 3 7 2 2" xfId="37578"/>
    <cellStyle name="표준 21 3 7 3" xfId="28840"/>
    <cellStyle name="표준 21 3 8" xfId="8544"/>
    <cellStyle name="표준 21 3 8 2" xfId="17549"/>
    <cellStyle name="표준 21 3 8 2 2" xfId="38425"/>
    <cellStyle name="표준 21 3 8 3" xfId="29687"/>
    <cellStyle name="표준 21 3 9" xfId="9368"/>
    <cellStyle name="표준 21 3 9 2" xfId="18367"/>
    <cellStyle name="표준 21 3 9 2 2" xfId="39243"/>
    <cellStyle name="표준 21 3 9 3" xfId="30505"/>
    <cellStyle name="표준 21 4" xfId="2964"/>
    <cellStyle name="표준 21 4 10" xfId="10425"/>
    <cellStyle name="표준 21 4 10 2" xfId="19196"/>
    <cellStyle name="표준 21 4 10 2 2" xfId="40072"/>
    <cellStyle name="표준 21 4 10 3" xfId="31336"/>
    <cellStyle name="표준 21 4 11" xfId="11291"/>
    <cellStyle name="표준 21 4 11 2" xfId="20057"/>
    <cellStyle name="표준 21 4 11 2 2" xfId="40933"/>
    <cellStyle name="표준 21 4 11 3" xfId="32197"/>
    <cellStyle name="표준 21 4 12" xfId="12439"/>
    <cellStyle name="표준 21 4 12 2" xfId="33317"/>
    <cellStyle name="표준 21 4 13" xfId="24567"/>
    <cellStyle name="표준 21 4 2" xfId="3182"/>
    <cellStyle name="표준 21 4 2 10" xfId="11501"/>
    <cellStyle name="표준 21 4 2 10 2" xfId="20267"/>
    <cellStyle name="표준 21 4 2 10 2 2" xfId="41143"/>
    <cellStyle name="표준 21 4 2 10 3" xfId="32407"/>
    <cellStyle name="표준 21 4 2 11" xfId="12650"/>
    <cellStyle name="표준 21 4 2 11 2" xfId="33527"/>
    <cellStyle name="표준 21 4 2 12" xfId="24777"/>
    <cellStyle name="표준 21 4 2 2" xfId="3624"/>
    <cellStyle name="표준 21 4 2 2 2" xfId="5897"/>
    <cellStyle name="표준 21 4 2 2 2 2" xfId="14906"/>
    <cellStyle name="표준 21 4 2 2 2 2 2" xfId="35782"/>
    <cellStyle name="표준 21 4 2 2 2 3" xfId="27044"/>
    <cellStyle name="표준 21 4 2 2 3" xfId="13087"/>
    <cellStyle name="표준 21 4 2 2 3 2" xfId="33964"/>
    <cellStyle name="표준 21 4 2 2 4" xfId="25214"/>
    <cellStyle name="표준 21 4 2 3" xfId="4785"/>
    <cellStyle name="표준 21 4 2 3 2" xfId="6617"/>
    <cellStyle name="표준 21 4 2 3 2 2" xfId="15626"/>
    <cellStyle name="표준 21 4 2 3 2 2 2" xfId="36502"/>
    <cellStyle name="표준 21 4 2 3 2 3" xfId="27764"/>
    <cellStyle name="표준 21 4 2 3 3" xfId="13808"/>
    <cellStyle name="표준 21 4 2 3 3 2" xfId="34684"/>
    <cellStyle name="표준 21 4 2 3 4" xfId="25946"/>
    <cellStyle name="표준 21 4 2 4" xfId="5460"/>
    <cellStyle name="표준 21 4 2 4 2" xfId="14469"/>
    <cellStyle name="표준 21 4 2 4 2 2" xfId="35345"/>
    <cellStyle name="표준 21 4 2 4 3" xfId="26607"/>
    <cellStyle name="표준 21 4 2 5" xfId="7263"/>
    <cellStyle name="표준 21 4 2 5 2" xfId="16270"/>
    <cellStyle name="표준 21 4 2 5 2 2" xfId="37146"/>
    <cellStyle name="표준 21 4 2 5 3" xfId="28408"/>
    <cellStyle name="표준 21 4 2 6" xfId="7907"/>
    <cellStyle name="표준 21 4 2 6 2" xfId="16913"/>
    <cellStyle name="표준 21 4 2 6 2 2" xfId="37789"/>
    <cellStyle name="표준 21 4 2 6 3" xfId="29051"/>
    <cellStyle name="표준 21 4 2 7" xfId="8755"/>
    <cellStyle name="표준 21 4 2 7 2" xfId="17760"/>
    <cellStyle name="표준 21 4 2 7 2 2" xfId="38636"/>
    <cellStyle name="표준 21 4 2 7 3" xfId="29898"/>
    <cellStyle name="표준 21 4 2 8" xfId="9580"/>
    <cellStyle name="표준 21 4 2 8 2" xfId="18578"/>
    <cellStyle name="표준 21 4 2 8 2 2" xfId="39454"/>
    <cellStyle name="표준 21 4 2 8 3" xfId="30716"/>
    <cellStyle name="표준 21 4 2 9" xfId="10635"/>
    <cellStyle name="표준 21 4 2 9 2" xfId="19406"/>
    <cellStyle name="표준 21 4 2 9 2 2" xfId="40282"/>
    <cellStyle name="표준 21 4 2 9 3" xfId="31546"/>
    <cellStyle name="표준 21 4 3" xfId="3414"/>
    <cellStyle name="표준 21 4 3 10" xfId="12877"/>
    <cellStyle name="표준 21 4 3 10 2" xfId="33754"/>
    <cellStyle name="표준 21 4 3 11" xfId="25004"/>
    <cellStyle name="표준 21 4 3 2" xfId="5007"/>
    <cellStyle name="표준 21 4 3 2 2" xfId="6834"/>
    <cellStyle name="표준 21 4 3 2 2 2" xfId="15843"/>
    <cellStyle name="표준 21 4 3 2 2 2 2" xfId="36719"/>
    <cellStyle name="표준 21 4 3 2 2 3" xfId="27981"/>
    <cellStyle name="표준 21 4 3 2 3" xfId="14025"/>
    <cellStyle name="표준 21 4 3 2 3 2" xfId="34901"/>
    <cellStyle name="표준 21 4 3 2 4" xfId="26163"/>
    <cellStyle name="표준 21 4 3 3" xfId="5687"/>
    <cellStyle name="표준 21 4 3 3 2" xfId="14696"/>
    <cellStyle name="표준 21 4 3 3 2 2" xfId="35572"/>
    <cellStyle name="표준 21 4 3 3 3" xfId="26834"/>
    <cellStyle name="표준 21 4 3 4" xfId="7480"/>
    <cellStyle name="표준 21 4 3 4 2" xfId="16487"/>
    <cellStyle name="표준 21 4 3 4 2 2" xfId="37363"/>
    <cellStyle name="표준 21 4 3 4 3" xfId="28625"/>
    <cellStyle name="표준 21 4 3 5" xfId="8124"/>
    <cellStyle name="표준 21 4 3 5 2" xfId="17130"/>
    <cellStyle name="표준 21 4 3 5 2 2" xfId="38006"/>
    <cellStyle name="표준 21 4 3 5 3" xfId="29268"/>
    <cellStyle name="표준 21 4 3 6" xfId="8972"/>
    <cellStyle name="표준 21 4 3 6 2" xfId="17977"/>
    <cellStyle name="표준 21 4 3 6 2 2" xfId="38853"/>
    <cellStyle name="표준 21 4 3 6 3" xfId="30115"/>
    <cellStyle name="표준 21 4 3 7" xfId="9797"/>
    <cellStyle name="표준 21 4 3 7 2" xfId="18795"/>
    <cellStyle name="표준 21 4 3 7 2 2" xfId="39671"/>
    <cellStyle name="표준 21 4 3 7 3" xfId="30933"/>
    <cellStyle name="표준 21 4 3 8" xfId="10852"/>
    <cellStyle name="표준 21 4 3 8 2" xfId="19623"/>
    <cellStyle name="표준 21 4 3 8 2 2" xfId="40499"/>
    <cellStyle name="표준 21 4 3 8 3" xfId="31763"/>
    <cellStyle name="표준 21 4 3 9" xfId="11718"/>
    <cellStyle name="표준 21 4 3 9 2" xfId="20484"/>
    <cellStyle name="표준 21 4 3 9 2 2" xfId="41360"/>
    <cellStyle name="표준 21 4 3 9 3" xfId="32624"/>
    <cellStyle name="표준 21 4 4" xfId="4573"/>
    <cellStyle name="표준 21 4 4 2" xfId="6407"/>
    <cellStyle name="표준 21 4 4 2 2" xfId="15416"/>
    <cellStyle name="표준 21 4 4 2 2 2" xfId="36292"/>
    <cellStyle name="표준 21 4 4 2 3" xfId="27554"/>
    <cellStyle name="표준 21 4 4 3" xfId="11070"/>
    <cellStyle name="표준 21 4 4 3 2" xfId="19840"/>
    <cellStyle name="표준 21 4 4 3 2 2" xfId="40716"/>
    <cellStyle name="표준 21 4 4 3 3" xfId="31980"/>
    <cellStyle name="표준 21 4 4 4" xfId="11935"/>
    <cellStyle name="표준 21 4 4 4 2" xfId="20701"/>
    <cellStyle name="표준 21 4 4 4 2 2" xfId="41577"/>
    <cellStyle name="표준 21 4 4 4 3" xfId="32841"/>
    <cellStyle name="표준 21 4 4 5" xfId="13598"/>
    <cellStyle name="표준 21 4 4 5 2" xfId="34474"/>
    <cellStyle name="표준 21 4 4 6" xfId="25736"/>
    <cellStyle name="표준 21 4 5" xfId="5250"/>
    <cellStyle name="표준 21 4 5 2" xfId="14259"/>
    <cellStyle name="표준 21 4 5 2 2" xfId="35135"/>
    <cellStyle name="표준 21 4 5 3" xfId="26397"/>
    <cellStyle name="표준 21 4 6" xfId="7052"/>
    <cellStyle name="표준 21 4 6 2" xfId="16060"/>
    <cellStyle name="표준 21 4 6 2 2" xfId="36936"/>
    <cellStyle name="표준 21 4 6 3" xfId="28198"/>
    <cellStyle name="표준 21 4 7" xfId="7697"/>
    <cellStyle name="표준 21 4 7 2" xfId="16703"/>
    <cellStyle name="표준 21 4 7 2 2" xfId="37579"/>
    <cellStyle name="표준 21 4 7 3" xfId="28841"/>
    <cellStyle name="표준 21 4 8" xfId="8545"/>
    <cellStyle name="표준 21 4 8 2" xfId="17550"/>
    <cellStyle name="표준 21 4 8 2 2" xfId="38426"/>
    <cellStyle name="표준 21 4 8 3" xfId="29688"/>
    <cellStyle name="표준 21 4 9" xfId="9369"/>
    <cellStyle name="표준 21 4 9 2" xfId="18368"/>
    <cellStyle name="표준 21 4 9 2 2" xfId="39244"/>
    <cellStyle name="표준 21 4 9 3" xfId="30506"/>
    <cellStyle name="표준 21 5" xfId="2965"/>
    <cellStyle name="표준 21 5 10" xfId="10426"/>
    <cellStyle name="표준 21 5 10 2" xfId="19197"/>
    <cellStyle name="표준 21 5 10 2 2" xfId="40073"/>
    <cellStyle name="표준 21 5 10 3" xfId="31337"/>
    <cellStyle name="표준 21 5 11" xfId="11292"/>
    <cellStyle name="표준 21 5 11 2" xfId="20058"/>
    <cellStyle name="표준 21 5 11 2 2" xfId="40934"/>
    <cellStyle name="표준 21 5 11 3" xfId="32198"/>
    <cellStyle name="표준 21 5 12" xfId="12440"/>
    <cellStyle name="표준 21 5 12 2" xfId="33318"/>
    <cellStyle name="표준 21 5 13" xfId="24568"/>
    <cellStyle name="표준 21 5 2" xfId="3183"/>
    <cellStyle name="표준 21 5 2 10" xfId="11502"/>
    <cellStyle name="표준 21 5 2 10 2" xfId="20268"/>
    <cellStyle name="표준 21 5 2 10 2 2" xfId="41144"/>
    <cellStyle name="표준 21 5 2 10 3" xfId="32408"/>
    <cellStyle name="표준 21 5 2 11" xfId="12651"/>
    <cellStyle name="표준 21 5 2 11 2" xfId="33528"/>
    <cellStyle name="표준 21 5 2 12" xfId="24778"/>
    <cellStyle name="표준 21 5 2 2" xfId="3625"/>
    <cellStyle name="표준 21 5 2 2 2" xfId="5898"/>
    <cellStyle name="표준 21 5 2 2 2 2" xfId="14907"/>
    <cellStyle name="표준 21 5 2 2 2 2 2" xfId="35783"/>
    <cellStyle name="표준 21 5 2 2 2 3" xfId="27045"/>
    <cellStyle name="표준 21 5 2 2 3" xfId="13088"/>
    <cellStyle name="표준 21 5 2 2 3 2" xfId="33965"/>
    <cellStyle name="표준 21 5 2 2 4" xfId="25215"/>
    <cellStyle name="표준 21 5 2 3" xfId="4786"/>
    <cellStyle name="표준 21 5 2 3 2" xfId="6618"/>
    <cellStyle name="표준 21 5 2 3 2 2" xfId="15627"/>
    <cellStyle name="표준 21 5 2 3 2 2 2" xfId="36503"/>
    <cellStyle name="표준 21 5 2 3 2 3" xfId="27765"/>
    <cellStyle name="표준 21 5 2 3 3" xfId="13809"/>
    <cellStyle name="표준 21 5 2 3 3 2" xfId="34685"/>
    <cellStyle name="표준 21 5 2 3 4" xfId="25947"/>
    <cellStyle name="표준 21 5 2 4" xfId="5461"/>
    <cellStyle name="표준 21 5 2 4 2" xfId="14470"/>
    <cellStyle name="표준 21 5 2 4 2 2" xfId="35346"/>
    <cellStyle name="표준 21 5 2 4 3" xfId="26608"/>
    <cellStyle name="표준 21 5 2 5" xfId="7264"/>
    <cellStyle name="표준 21 5 2 5 2" xfId="16271"/>
    <cellStyle name="표준 21 5 2 5 2 2" xfId="37147"/>
    <cellStyle name="표준 21 5 2 5 3" xfId="28409"/>
    <cellStyle name="표준 21 5 2 6" xfId="7908"/>
    <cellStyle name="표준 21 5 2 6 2" xfId="16914"/>
    <cellStyle name="표준 21 5 2 6 2 2" xfId="37790"/>
    <cellStyle name="표준 21 5 2 6 3" xfId="29052"/>
    <cellStyle name="표준 21 5 2 7" xfId="8756"/>
    <cellStyle name="표준 21 5 2 7 2" xfId="17761"/>
    <cellStyle name="표준 21 5 2 7 2 2" xfId="38637"/>
    <cellStyle name="표준 21 5 2 7 3" xfId="29899"/>
    <cellStyle name="표준 21 5 2 8" xfId="9581"/>
    <cellStyle name="표준 21 5 2 8 2" xfId="18579"/>
    <cellStyle name="표준 21 5 2 8 2 2" xfId="39455"/>
    <cellStyle name="표준 21 5 2 8 3" xfId="30717"/>
    <cellStyle name="표준 21 5 2 9" xfId="10636"/>
    <cellStyle name="표준 21 5 2 9 2" xfId="19407"/>
    <cellStyle name="표준 21 5 2 9 2 2" xfId="40283"/>
    <cellStyle name="표준 21 5 2 9 3" xfId="31547"/>
    <cellStyle name="표준 21 5 3" xfId="3415"/>
    <cellStyle name="표준 21 5 3 10" xfId="12878"/>
    <cellStyle name="표준 21 5 3 10 2" xfId="33755"/>
    <cellStyle name="표준 21 5 3 11" xfId="25005"/>
    <cellStyle name="표준 21 5 3 2" xfId="5008"/>
    <cellStyle name="표준 21 5 3 2 2" xfId="6835"/>
    <cellStyle name="표준 21 5 3 2 2 2" xfId="15844"/>
    <cellStyle name="표준 21 5 3 2 2 2 2" xfId="36720"/>
    <cellStyle name="표준 21 5 3 2 2 3" xfId="27982"/>
    <cellStyle name="표준 21 5 3 2 3" xfId="14026"/>
    <cellStyle name="표준 21 5 3 2 3 2" xfId="34902"/>
    <cellStyle name="표준 21 5 3 2 4" xfId="26164"/>
    <cellStyle name="표준 21 5 3 3" xfId="5688"/>
    <cellStyle name="표준 21 5 3 3 2" xfId="14697"/>
    <cellStyle name="표준 21 5 3 3 2 2" xfId="35573"/>
    <cellStyle name="표준 21 5 3 3 3" xfId="26835"/>
    <cellStyle name="표준 21 5 3 4" xfId="7481"/>
    <cellStyle name="표준 21 5 3 4 2" xfId="16488"/>
    <cellStyle name="표준 21 5 3 4 2 2" xfId="37364"/>
    <cellStyle name="표준 21 5 3 4 3" xfId="28626"/>
    <cellStyle name="표준 21 5 3 5" xfId="8125"/>
    <cellStyle name="표준 21 5 3 5 2" xfId="17131"/>
    <cellStyle name="표준 21 5 3 5 2 2" xfId="38007"/>
    <cellStyle name="표준 21 5 3 5 3" xfId="29269"/>
    <cellStyle name="표준 21 5 3 6" xfId="8973"/>
    <cellStyle name="표준 21 5 3 6 2" xfId="17978"/>
    <cellStyle name="표준 21 5 3 6 2 2" xfId="38854"/>
    <cellStyle name="표준 21 5 3 6 3" xfId="30116"/>
    <cellStyle name="표준 21 5 3 7" xfId="9798"/>
    <cellStyle name="표준 21 5 3 7 2" xfId="18796"/>
    <cellStyle name="표준 21 5 3 7 2 2" xfId="39672"/>
    <cellStyle name="표준 21 5 3 7 3" xfId="30934"/>
    <cellStyle name="표준 21 5 3 8" xfId="10853"/>
    <cellStyle name="표준 21 5 3 8 2" xfId="19624"/>
    <cellStyle name="표준 21 5 3 8 2 2" xfId="40500"/>
    <cellStyle name="표준 21 5 3 8 3" xfId="31764"/>
    <cellStyle name="표준 21 5 3 9" xfId="11719"/>
    <cellStyle name="표준 21 5 3 9 2" xfId="20485"/>
    <cellStyle name="표준 21 5 3 9 2 2" xfId="41361"/>
    <cellStyle name="표준 21 5 3 9 3" xfId="32625"/>
    <cellStyle name="표준 21 5 4" xfId="4574"/>
    <cellStyle name="표준 21 5 4 2" xfId="6408"/>
    <cellStyle name="표준 21 5 4 2 2" xfId="15417"/>
    <cellStyle name="표준 21 5 4 2 2 2" xfId="36293"/>
    <cellStyle name="표준 21 5 4 2 3" xfId="27555"/>
    <cellStyle name="표준 21 5 4 3" xfId="11071"/>
    <cellStyle name="표준 21 5 4 3 2" xfId="19841"/>
    <cellStyle name="표준 21 5 4 3 2 2" xfId="40717"/>
    <cellStyle name="표준 21 5 4 3 3" xfId="31981"/>
    <cellStyle name="표준 21 5 4 4" xfId="11936"/>
    <cellStyle name="표준 21 5 4 4 2" xfId="20702"/>
    <cellStyle name="표준 21 5 4 4 2 2" xfId="41578"/>
    <cellStyle name="표준 21 5 4 4 3" xfId="32842"/>
    <cellStyle name="표준 21 5 4 5" xfId="13599"/>
    <cellStyle name="표준 21 5 4 5 2" xfId="34475"/>
    <cellStyle name="표준 21 5 4 6" xfId="25737"/>
    <cellStyle name="표준 21 5 5" xfId="5251"/>
    <cellStyle name="표준 21 5 5 2" xfId="14260"/>
    <cellStyle name="표준 21 5 5 2 2" xfId="35136"/>
    <cellStyle name="표준 21 5 5 3" xfId="26398"/>
    <cellStyle name="표준 21 5 6" xfId="7053"/>
    <cellStyle name="표준 21 5 6 2" xfId="16061"/>
    <cellStyle name="표준 21 5 6 2 2" xfId="36937"/>
    <cellStyle name="표준 21 5 6 3" xfId="28199"/>
    <cellStyle name="표준 21 5 7" xfId="7698"/>
    <cellStyle name="표준 21 5 7 2" xfId="16704"/>
    <cellStyle name="표준 21 5 7 2 2" xfId="37580"/>
    <cellStyle name="표준 21 5 7 3" xfId="28842"/>
    <cellStyle name="표준 21 5 8" xfId="8546"/>
    <cellStyle name="표준 21 5 8 2" xfId="17551"/>
    <cellStyle name="표준 21 5 8 2 2" xfId="38427"/>
    <cellStyle name="표준 21 5 8 3" xfId="29689"/>
    <cellStyle name="표준 21 5 9" xfId="9370"/>
    <cellStyle name="표준 21 5 9 2" xfId="18369"/>
    <cellStyle name="표준 21 5 9 2 2" xfId="39245"/>
    <cellStyle name="표준 21 5 9 3" xfId="30507"/>
    <cellStyle name="표준 21 6" xfId="2966"/>
    <cellStyle name="표준 21 6 10" xfId="10427"/>
    <cellStyle name="표준 21 6 10 2" xfId="19198"/>
    <cellStyle name="표준 21 6 10 2 2" xfId="40074"/>
    <cellStyle name="표준 21 6 10 3" xfId="31338"/>
    <cellStyle name="표준 21 6 11" xfId="11293"/>
    <cellStyle name="표준 21 6 11 2" xfId="20059"/>
    <cellStyle name="표준 21 6 11 2 2" xfId="40935"/>
    <cellStyle name="표준 21 6 11 3" xfId="32199"/>
    <cellStyle name="표준 21 6 12" xfId="12441"/>
    <cellStyle name="표준 21 6 12 2" xfId="33319"/>
    <cellStyle name="표준 21 6 13" xfId="24569"/>
    <cellStyle name="표준 21 6 2" xfId="3184"/>
    <cellStyle name="표준 21 6 2 10" xfId="11503"/>
    <cellStyle name="표준 21 6 2 10 2" xfId="20269"/>
    <cellStyle name="표준 21 6 2 10 2 2" xfId="41145"/>
    <cellStyle name="표준 21 6 2 10 3" xfId="32409"/>
    <cellStyle name="표준 21 6 2 11" xfId="12652"/>
    <cellStyle name="표준 21 6 2 11 2" xfId="33529"/>
    <cellStyle name="표준 21 6 2 12" xfId="24779"/>
    <cellStyle name="표준 21 6 2 2" xfId="3626"/>
    <cellStyle name="표준 21 6 2 2 2" xfId="5899"/>
    <cellStyle name="표준 21 6 2 2 2 2" xfId="14908"/>
    <cellStyle name="표준 21 6 2 2 2 2 2" xfId="35784"/>
    <cellStyle name="표준 21 6 2 2 2 3" xfId="27046"/>
    <cellStyle name="표준 21 6 2 2 3" xfId="13089"/>
    <cellStyle name="표준 21 6 2 2 3 2" xfId="33966"/>
    <cellStyle name="표준 21 6 2 2 4" xfId="25216"/>
    <cellStyle name="표준 21 6 2 3" xfId="4787"/>
    <cellStyle name="표준 21 6 2 3 2" xfId="6619"/>
    <cellStyle name="표준 21 6 2 3 2 2" xfId="15628"/>
    <cellStyle name="표준 21 6 2 3 2 2 2" xfId="36504"/>
    <cellStyle name="표준 21 6 2 3 2 3" xfId="27766"/>
    <cellStyle name="표준 21 6 2 3 3" xfId="13810"/>
    <cellStyle name="표준 21 6 2 3 3 2" xfId="34686"/>
    <cellStyle name="표준 21 6 2 3 4" xfId="25948"/>
    <cellStyle name="표준 21 6 2 4" xfId="5462"/>
    <cellStyle name="표준 21 6 2 4 2" xfId="14471"/>
    <cellStyle name="표준 21 6 2 4 2 2" xfId="35347"/>
    <cellStyle name="표준 21 6 2 4 3" xfId="26609"/>
    <cellStyle name="표준 21 6 2 5" xfId="7265"/>
    <cellStyle name="표준 21 6 2 5 2" xfId="16272"/>
    <cellStyle name="표준 21 6 2 5 2 2" xfId="37148"/>
    <cellStyle name="표준 21 6 2 5 3" xfId="28410"/>
    <cellStyle name="표준 21 6 2 6" xfId="7909"/>
    <cellStyle name="표준 21 6 2 6 2" xfId="16915"/>
    <cellStyle name="표준 21 6 2 6 2 2" xfId="37791"/>
    <cellStyle name="표준 21 6 2 6 3" xfId="29053"/>
    <cellStyle name="표준 21 6 2 7" xfId="8757"/>
    <cellStyle name="표준 21 6 2 7 2" xfId="17762"/>
    <cellStyle name="표준 21 6 2 7 2 2" xfId="38638"/>
    <cellStyle name="표준 21 6 2 7 3" xfId="29900"/>
    <cellStyle name="표준 21 6 2 8" xfId="9582"/>
    <cellStyle name="표준 21 6 2 8 2" xfId="18580"/>
    <cellStyle name="표준 21 6 2 8 2 2" xfId="39456"/>
    <cellStyle name="표준 21 6 2 8 3" xfId="30718"/>
    <cellStyle name="표준 21 6 2 9" xfId="10637"/>
    <cellStyle name="표준 21 6 2 9 2" xfId="19408"/>
    <cellStyle name="표준 21 6 2 9 2 2" xfId="40284"/>
    <cellStyle name="표준 21 6 2 9 3" xfId="31548"/>
    <cellStyle name="표준 21 6 3" xfId="3416"/>
    <cellStyle name="표준 21 6 3 10" xfId="12879"/>
    <cellStyle name="표준 21 6 3 10 2" xfId="33756"/>
    <cellStyle name="표준 21 6 3 11" xfId="25006"/>
    <cellStyle name="표준 21 6 3 2" xfId="5009"/>
    <cellStyle name="표준 21 6 3 2 2" xfId="6836"/>
    <cellStyle name="표준 21 6 3 2 2 2" xfId="15845"/>
    <cellStyle name="표준 21 6 3 2 2 2 2" xfId="36721"/>
    <cellStyle name="표준 21 6 3 2 2 3" xfId="27983"/>
    <cellStyle name="표준 21 6 3 2 3" xfId="14027"/>
    <cellStyle name="표준 21 6 3 2 3 2" xfId="34903"/>
    <cellStyle name="표준 21 6 3 2 4" xfId="26165"/>
    <cellStyle name="표준 21 6 3 3" xfId="5689"/>
    <cellStyle name="표준 21 6 3 3 2" xfId="14698"/>
    <cellStyle name="표준 21 6 3 3 2 2" xfId="35574"/>
    <cellStyle name="표준 21 6 3 3 3" xfId="26836"/>
    <cellStyle name="표준 21 6 3 4" xfId="7482"/>
    <cellStyle name="표준 21 6 3 4 2" xfId="16489"/>
    <cellStyle name="표준 21 6 3 4 2 2" xfId="37365"/>
    <cellStyle name="표준 21 6 3 4 3" xfId="28627"/>
    <cellStyle name="표준 21 6 3 5" xfId="8126"/>
    <cellStyle name="표준 21 6 3 5 2" xfId="17132"/>
    <cellStyle name="표준 21 6 3 5 2 2" xfId="38008"/>
    <cellStyle name="표준 21 6 3 5 3" xfId="29270"/>
    <cellStyle name="표준 21 6 3 6" xfId="8974"/>
    <cellStyle name="표준 21 6 3 6 2" xfId="17979"/>
    <cellStyle name="표준 21 6 3 6 2 2" xfId="38855"/>
    <cellStyle name="표준 21 6 3 6 3" xfId="30117"/>
    <cellStyle name="표준 21 6 3 7" xfId="9799"/>
    <cellStyle name="표준 21 6 3 7 2" xfId="18797"/>
    <cellStyle name="표준 21 6 3 7 2 2" xfId="39673"/>
    <cellStyle name="표준 21 6 3 7 3" xfId="30935"/>
    <cellStyle name="표준 21 6 3 8" xfId="10854"/>
    <cellStyle name="표준 21 6 3 8 2" xfId="19625"/>
    <cellStyle name="표준 21 6 3 8 2 2" xfId="40501"/>
    <cellStyle name="표준 21 6 3 8 3" xfId="31765"/>
    <cellStyle name="표준 21 6 3 9" xfId="11720"/>
    <cellStyle name="표준 21 6 3 9 2" xfId="20486"/>
    <cellStyle name="표준 21 6 3 9 2 2" xfId="41362"/>
    <cellStyle name="표준 21 6 3 9 3" xfId="32626"/>
    <cellStyle name="표준 21 6 4" xfId="4575"/>
    <cellStyle name="표준 21 6 4 2" xfId="6409"/>
    <cellStyle name="표준 21 6 4 2 2" xfId="15418"/>
    <cellStyle name="표준 21 6 4 2 2 2" xfId="36294"/>
    <cellStyle name="표준 21 6 4 2 3" xfId="27556"/>
    <cellStyle name="표준 21 6 4 3" xfId="11072"/>
    <cellStyle name="표준 21 6 4 3 2" xfId="19842"/>
    <cellStyle name="표준 21 6 4 3 2 2" xfId="40718"/>
    <cellStyle name="표준 21 6 4 3 3" xfId="31982"/>
    <cellStyle name="표준 21 6 4 4" xfId="11937"/>
    <cellStyle name="표준 21 6 4 4 2" xfId="20703"/>
    <cellStyle name="표준 21 6 4 4 2 2" xfId="41579"/>
    <cellStyle name="표준 21 6 4 4 3" xfId="32843"/>
    <cellStyle name="표준 21 6 4 5" xfId="13600"/>
    <cellStyle name="표준 21 6 4 5 2" xfId="34476"/>
    <cellStyle name="표준 21 6 4 6" xfId="25738"/>
    <cellStyle name="표준 21 6 5" xfId="5252"/>
    <cellStyle name="표준 21 6 5 2" xfId="14261"/>
    <cellStyle name="표준 21 6 5 2 2" xfId="35137"/>
    <cellStyle name="표준 21 6 5 3" xfId="26399"/>
    <cellStyle name="표준 21 6 6" xfId="7054"/>
    <cellStyle name="표준 21 6 6 2" xfId="16062"/>
    <cellStyle name="표준 21 6 6 2 2" xfId="36938"/>
    <cellStyle name="표준 21 6 6 3" xfId="28200"/>
    <cellStyle name="표준 21 6 7" xfId="7699"/>
    <cellStyle name="표준 21 6 7 2" xfId="16705"/>
    <cellStyle name="표준 21 6 7 2 2" xfId="37581"/>
    <cellStyle name="표준 21 6 7 3" xfId="28843"/>
    <cellStyle name="표준 21 6 8" xfId="8547"/>
    <cellStyle name="표준 21 6 8 2" xfId="17552"/>
    <cellStyle name="표준 21 6 8 2 2" xfId="38428"/>
    <cellStyle name="표준 21 6 8 3" xfId="29690"/>
    <cellStyle name="표준 21 6 9" xfId="9371"/>
    <cellStyle name="표준 21 6 9 2" xfId="18370"/>
    <cellStyle name="표준 21 6 9 2 2" xfId="39246"/>
    <cellStyle name="표준 21 6 9 3" xfId="30508"/>
    <cellStyle name="표준 21 7" xfId="2967"/>
    <cellStyle name="표준 21 7 10" xfId="10428"/>
    <cellStyle name="표준 21 7 10 2" xfId="19199"/>
    <cellStyle name="표준 21 7 10 2 2" xfId="40075"/>
    <cellStyle name="표준 21 7 10 3" xfId="31339"/>
    <cellStyle name="표준 21 7 11" xfId="11294"/>
    <cellStyle name="표준 21 7 11 2" xfId="20060"/>
    <cellStyle name="표준 21 7 11 2 2" xfId="40936"/>
    <cellStyle name="표준 21 7 11 3" xfId="32200"/>
    <cellStyle name="표준 21 7 12" xfId="12442"/>
    <cellStyle name="표준 21 7 12 2" xfId="33320"/>
    <cellStyle name="표준 21 7 13" xfId="24570"/>
    <cellStyle name="표준 21 7 2" xfId="3185"/>
    <cellStyle name="표준 21 7 2 10" xfId="11504"/>
    <cellStyle name="표준 21 7 2 10 2" xfId="20270"/>
    <cellStyle name="표준 21 7 2 10 2 2" xfId="41146"/>
    <cellStyle name="표준 21 7 2 10 3" xfId="32410"/>
    <cellStyle name="표준 21 7 2 11" xfId="12653"/>
    <cellStyle name="표준 21 7 2 11 2" xfId="33530"/>
    <cellStyle name="표준 21 7 2 12" xfId="24780"/>
    <cellStyle name="표준 21 7 2 2" xfId="3627"/>
    <cellStyle name="표준 21 7 2 2 2" xfId="5900"/>
    <cellStyle name="표준 21 7 2 2 2 2" xfId="14909"/>
    <cellStyle name="표준 21 7 2 2 2 2 2" xfId="35785"/>
    <cellStyle name="표준 21 7 2 2 2 3" xfId="27047"/>
    <cellStyle name="표준 21 7 2 2 3" xfId="13090"/>
    <cellStyle name="표준 21 7 2 2 3 2" xfId="33967"/>
    <cellStyle name="표준 21 7 2 2 4" xfId="25217"/>
    <cellStyle name="표준 21 7 2 3" xfId="4788"/>
    <cellStyle name="표준 21 7 2 3 2" xfId="6620"/>
    <cellStyle name="표준 21 7 2 3 2 2" xfId="15629"/>
    <cellStyle name="표준 21 7 2 3 2 2 2" xfId="36505"/>
    <cellStyle name="표준 21 7 2 3 2 3" xfId="27767"/>
    <cellStyle name="표준 21 7 2 3 3" xfId="13811"/>
    <cellStyle name="표준 21 7 2 3 3 2" xfId="34687"/>
    <cellStyle name="표준 21 7 2 3 4" xfId="25949"/>
    <cellStyle name="표준 21 7 2 4" xfId="5463"/>
    <cellStyle name="표준 21 7 2 4 2" xfId="14472"/>
    <cellStyle name="표준 21 7 2 4 2 2" xfId="35348"/>
    <cellStyle name="표준 21 7 2 4 3" xfId="26610"/>
    <cellStyle name="표준 21 7 2 5" xfId="7266"/>
    <cellStyle name="표준 21 7 2 5 2" xfId="16273"/>
    <cellStyle name="표준 21 7 2 5 2 2" xfId="37149"/>
    <cellStyle name="표준 21 7 2 5 3" xfId="28411"/>
    <cellStyle name="표준 21 7 2 6" xfId="7910"/>
    <cellStyle name="표준 21 7 2 6 2" xfId="16916"/>
    <cellStyle name="표준 21 7 2 6 2 2" xfId="37792"/>
    <cellStyle name="표준 21 7 2 6 3" xfId="29054"/>
    <cellStyle name="표준 21 7 2 7" xfId="8758"/>
    <cellStyle name="표준 21 7 2 7 2" xfId="17763"/>
    <cellStyle name="표준 21 7 2 7 2 2" xfId="38639"/>
    <cellStyle name="표준 21 7 2 7 3" xfId="29901"/>
    <cellStyle name="표준 21 7 2 8" xfId="9583"/>
    <cellStyle name="표준 21 7 2 8 2" xfId="18581"/>
    <cellStyle name="표준 21 7 2 8 2 2" xfId="39457"/>
    <cellStyle name="표준 21 7 2 8 3" xfId="30719"/>
    <cellStyle name="표준 21 7 2 9" xfId="10638"/>
    <cellStyle name="표준 21 7 2 9 2" xfId="19409"/>
    <cellStyle name="표준 21 7 2 9 2 2" xfId="40285"/>
    <cellStyle name="표준 21 7 2 9 3" xfId="31549"/>
    <cellStyle name="표준 21 7 3" xfId="3417"/>
    <cellStyle name="표준 21 7 3 10" xfId="12880"/>
    <cellStyle name="표준 21 7 3 10 2" xfId="33757"/>
    <cellStyle name="표준 21 7 3 11" xfId="25007"/>
    <cellStyle name="표준 21 7 3 2" xfId="5010"/>
    <cellStyle name="표준 21 7 3 2 2" xfId="6837"/>
    <cellStyle name="표준 21 7 3 2 2 2" xfId="15846"/>
    <cellStyle name="표준 21 7 3 2 2 2 2" xfId="36722"/>
    <cellStyle name="표준 21 7 3 2 2 3" xfId="27984"/>
    <cellStyle name="표준 21 7 3 2 3" xfId="14028"/>
    <cellStyle name="표준 21 7 3 2 3 2" xfId="34904"/>
    <cellStyle name="표준 21 7 3 2 4" xfId="26166"/>
    <cellStyle name="표준 21 7 3 3" xfId="5690"/>
    <cellStyle name="표준 21 7 3 3 2" xfId="14699"/>
    <cellStyle name="표준 21 7 3 3 2 2" xfId="35575"/>
    <cellStyle name="표준 21 7 3 3 3" xfId="26837"/>
    <cellStyle name="표준 21 7 3 4" xfId="7483"/>
    <cellStyle name="표준 21 7 3 4 2" xfId="16490"/>
    <cellStyle name="표준 21 7 3 4 2 2" xfId="37366"/>
    <cellStyle name="표준 21 7 3 4 3" xfId="28628"/>
    <cellStyle name="표준 21 7 3 5" xfId="8127"/>
    <cellStyle name="표준 21 7 3 5 2" xfId="17133"/>
    <cellStyle name="표준 21 7 3 5 2 2" xfId="38009"/>
    <cellStyle name="표준 21 7 3 5 3" xfId="29271"/>
    <cellStyle name="표준 21 7 3 6" xfId="8975"/>
    <cellStyle name="표준 21 7 3 6 2" xfId="17980"/>
    <cellStyle name="표준 21 7 3 6 2 2" xfId="38856"/>
    <cellStyle name="표준 21 7 3 6 3" xfId="30118"/>
    <cellStyle name="표준 21 7 3 7" xfId="9800"/>
    <cellStyle name="표준 21 7 3 7 2" xfId="18798"/>
    <cellStyle name="표준 21 7 3 7 2 2" xfId="39674"/>
    <cellStyle name="표준 21 7 3 7 3" xfId="30936"/>
    <cellStyle name="표준 21 7 3 8" xfId="10855"/>
    <cellStyle name="표준 21 7 3 8 2" xfId="19626"/>
    <cellStyle name="표준 21 7 3 8 2 2" xfId="40502"/>
    <cellStyle name="표준 21 7 3 8 3" xfId="31766"/>
    <cellStyle name="표준 21 7 3 9" xfId="11721"/>
    <cellStyle name="표준 21 7 3 9 2" xfId="20487"/>
    <cellStyle name="표준 21 7 3 9 2 2" xfId="41363"/>
    <cellStyle name="표준 21 7 3 9 3" xfId="32627"/>
    <cellStyle name="표준 21 7 4" xfId="4576"/>
    <cellStyle name="표준 21 7 4 2" xfId="6410"/>
    <cellStyle name="표준 21 7 4 2 2" xfId="15419"/>
    <cellStyle name="표준 21 7 4 2 2 2" xfId="36295"/>
    <cellStyle name="표준 21 7 4 2 3" xfId="27557"/>
    <cellStyle name="표준 21 7 4 3" xfId="11073"/>
    <cellStyle name="표준 21 7 4 3 2" xfId="19843"/>
    <cellStyle name="표준 21 7 4 3 2 2" xfId="40719"/>
    <cellStyle name="표준 21 7 4 3 3" xfId="31983"/>
    <cellStyle name="표준 21 7 4 4" xfId="11938"/>
    <cellStyle name="표준 21 7 4 4 2" xfId="20704"/>
    <cellStyle name="표준 21 7 4 4 2 2" xfId="41580"/>
    <cellStyle name="표준 21 7 4 4 3" xfId="32844"/>
    <cellStyle name="표준 21 7 4 5" xfId="13601"/>
    <cellStyle name="표준 21 7 4 5 2" xfId="34477"/>
    <cellStyle name="표준 21 7 4 6" xfId="25739"/>
    <cellStyle name="표준 21 7 5" xfId="5253"/>
    <cellStyle name="표준 21 7 5 2" xfId="14262"/>
    <cellStyle name="표준 21 7 5 2 2" xfId="35138"/>
    <cellStyle name="표준 21 7 5 3" xfId="26400"/>
    <cellStyle name="표준 21 7 6" xfId="7055"/>
    <cellStyle name="표준 21 7 6 2" xfId="16063"/>
    <cellStyle name="표준 21 7 6 2 2" xfId="36939"/>
    <cellStyle name="표준 21 7 6 3" xfId="28201"/>
    <cellStyle name="표준 21 7 7" xfId="7700"/>
    <cellStyle name="표준 21 7 7 2" xfId="16706"/>
    <cellStyle name="표준 21 7 7 2 2" xfId="37582"/>
    <cellStyle name="표준 21 7 7 3" xfId="28844"/>
    <cellStyle name="표준 21 7 8" xfId="8548"/>
    <cellStyle name="표준 21 7 8 2" xfId="17553"/>
    <cellStyle name="표준 21 7 8 2 2" xfId="38429"/>
    <cellStyle name="표준 21 7 8 3" xfId="29691"/>
    <cellStyle name="표준 21 7 9" xfId="9372"/>
    <cellStyle name="표준 21 7 9 2" xfId="18371"/>
    <cellStyle name="표준 21 7 9 2 2" xfId="39247"/>
    <cellStyle name="표준 21 7 9 3" xfId="30509"/>
    <cellStyle name="표준 21 8" xfId="3179"/>
    <cellStyle name="표준 21 8 10" xfId="11498"/>
    <cellStyle name="표준 21 8 10 2" xfId="20264"/>
    <cellStyle name="표준 21 8 10 2 2" xfId="41140"/>
    <cellStyle name="표준 21 8 10 3" xfId="32404"/>
    <cellStyle name="표준 21 8 11" xfId="12647"/>
    <cellStyle name="표준 21 8 11 2" xfId="33524"/>
    <cellStyle name="표준 21 8 12" xfId="24774"/>
    <cellStyle name="표준 21 8 2" xfId="3621"/>
    <cellStyle name="표준 21 8 2 2" xfId="5894"/>
    <cellStyle name="표준 21 8 2 2 2" xfId="14903"/>
    <cellStyle name="표준 21 8 2 2 2 2" xfId="35779"/>
    <cellStyle name="표준 21 8 2 2 3" xfId="27041"/>
    <cellStyle name="표준 21 8 2 3" xfId="13084"/>
    <cellStyle name="표준 21 8 2 3 2" xfId="33961"/>
    <cellStyle name="표준 21 8 2 4" xfId="25211"/>
    <cellStyle name="표준 21 8 3" xfId="4782"/>
    <cellStyle name="표준 21 8 3 2" xfId="6614"/>
    <cellStyle name="표준 21 8 3 2 2" xfId="15623"/>
    <cellStyle name="표준 21 8 3 2 2 2" xfId="36499"/>
    <cellStyle name="표준 21 8 3 2 3" xfId="27761"/>
    <cellStyle name="표준 21 8 3 3" xfId="13805"/>
    <cellStyle name="표준 21 8 3 3 2" xfId="34681"/>
    <cellStyle name="표준 21 8 3 4" xfId="25943"/>
    <cellStyle name="표준 21 8 4" xfId="5457"/>
    <cellStyle name="표준 21 8 4 2" xfId="14466"/>
    <cellStyle name="표준 21 8 4 2 2" xfId="35342"/>
    <cellStyle name="표준 21 8 4 3" xfId="26604"/>
    <cellStyle name="표준 21 8 5" xfId="7260"/>
    <cellStyle name="표준 21 8 5 2" xfId="16267"/>
    <cellStyle name="표준 21 8 5 2 2" xfId="37143"/>
    <cellStyle name="표준 21 8 5 3" xfId="28405"/>
    <cellStyle name="표준 21 8 6" xfId="7904"/>
    <cellStyle name="표준 21 8 6 2" xfId="16910"/>
    <cellStyle name="표준 21 8 6 2 2" xfId="37786"/>
    <cellStyle name="표준 21 8 6 3" xfId="29048"/>
    <cellStyle name="표준 21 8 7" xfId="8752"/>
    <cellStyle name="표준 21 8 7 2" xfId="17757"/>
    <cellStyle name="표준 21 8 7 2 2" xfId="38633"/>
    <cellStyle name="표준 21 8 7 3" xfId="29895"/>
    <cellStyle name="표준 21 8 8" xfId="9577"/>
    <cellStyle name="표준 21 8 8 2" xfId="18575"/>
    <cellStyle name="표준 21 8 8 2 2" xfId="39451"/>
    <cellStyle name="표준 21 8 8 3" xfId="30713"/>
    <cellStyle name="표준 21 8 9" xfId="10632"/>
    <cellStyle name="표준 21 8 9 2" xfId="19403"/>
    <cellStyle name="표준 21 8 9 2 2" xfId="40279"/>
    <cellStyle name="표준 21 8 9 3" xfId="31543"/>
    <cellStyle name="표준 21 9" xfId="3411"/>
    <cellStyle name="표준 21 9 10" xfId="12874"/>
    <cellStyle name="표준 21 9 10 2" xfId="33751"/>
    <cellStyle name="표준 21 9 11" xfId="25001"/>
    <cellStyle name="표준 21 9 2" xfId="5004"/>
    <cellStyle name="표준 21 9 2 2" xfId="6831"/>
    <cellStyle name="표준 21 9 2 2 2" xfId="15840"/>
    <cellStyle name="표준 21 9 2 2 2 2" xfId="36716"/>
    <cellStyle name="표준 21 9 2 2 3" xfId="27978"/>
    <cellStyle name="표준 21 9 2 3" xfId="14022"/>
    <cellStyle name="표준 21 9 2 3 2" xfId="34898"/>
    <cellStyle name="표준 21 9 2 4" xfId="26160"/>
    <cellStyle name="표준 21 9 3" xfId="5684"/>
    <cellStyle name="표준 21 9 3 2" xfId="14693"/>
    <cellStyle name="표준 21 9 3 2 2" xfId="35569"/>
    <cellStyle name="표준 21 9 3 3" xfId="26831"/>
    <cellStyle name="표준 21 9 4" xfId="7477"/>
    <cellStyle name="표준 21 9 4 2" xfId="16484"/>
    <cellStyle name="표준 21 9 4 2 2" xfId="37360"/>
    <cellStyle name="표준 21 9 4 3" xfId="28622"/>
    <cellStyle name="표준 21 9 5" xfId="8121"/>
    <cellStyle name="표준 21 9 5 2" xfId="17127"/>
    <cellStyle name="표준 21 9 5 2 2" xfId="38003"/>
    <cellStyle name="표준 21 9 5 3" xfId="29265"/>
    <cellStyle name="표준 21 9 6" xfId="8969"/>
    <cellStyle name="표준 21 9 6 2" xfId="17974"/>
    <cellStyle name="표준 21 9 6 2 2" xfId="38850"/>
    <cellStyle name="표준 21 9 6 3" xfId="30112"/>
    <cellStyle name="표준 21 9 7" xfId="9794"/>
    <cellStyle name="표준 21 9 7 2" xfId="18792"/>
    <cellStyle name="표준 21 9 7 2 2" xfId="39668"/>
    <cellStyle name="표준 21 9 7 3" xfId="30930"/>
    <cellStyle name="표준 21 9 8" xfId="10849"/>
    <cellStyle name="표준 21 9 8 2" xfId="19620"/>
    <cellStyle name="표준 21 9 8 2 2" xfId="40496"/>
    <cellStyle name="표준 21 9 8 3" xfId="31760"/>
    <cellStyle name="표준 21 9 9" xfId="11715"/>
    <cellStyle name="표준 21 9 9 2" xfId="20481"/>
    <cellStyle name="표준 21 9 9 2 2" xfId="41357"/>
    <cellStyle name="표준 21 9 9 3" xfId="32621"/>
    <cellStyle name="표준 22" xfId="2968"/>
    <cellStyle name="표준 22 10" xfId="4577"/>
    <cellStyle name="표준 22 10 2" xfId="6411"/>
    <cellStyle name="표준 22 10 2 2" xfId="15420"/>
    <cellStyle name="표준 22 10 2 2 2" xfId="36296"/>
    <cellStyle name="표준 22 10 2 3" xfId="27558"/>
    <cellStyle name="표준 22 10 3" xfId="11074"/>
    <cellStyle name="표준 22 10 3 2" xfId="19844"/>
    <cellStyle name="표준 22 10 3 2 2" xfId="40720"/>
    <cellStyle name="표준 22 10 3 3" xfId="31984"/>
    <cellStyle name="표준 22 10 4" xfId="11939"/>
    <cellStyle name="표준 22 10 4 2" xfId="20705"/>
    <cellStyle name="표준 22 10 4 2 2" xfId="41581"/>
    <cellStyle name="표준 22 10 4 3" xfId="32845"/>
    <cellStyle name="표준 22 10 5" xfId="13602"/>
    <cellStyle name="표준 22 10 5 2" xfId="34478"/>
    <cellStyle name="표준 22 10 6" xfId="25740"/>
    <cellStyle name="표준 22 11" xfId="5254"/>
    <cellStyle name="표준 22 11 2" xfId="14263"/>
    <cellStyle name="표준 22 11 2 2" xfId="35139"/>
    <cellStyle name="표준 22 11 3" xfId="26401"/>
    <cellStyle name="표준 22 12" xfId="7056"/>
    <cellStyle name="표준 22 12 2" xfId="16064"/>
    <cellStyle name="표준 22 12 2 2" xfId="36940"/>
    <cellStyle name="표준 22 12 3" xfId="28202"/>
    <cellStyle name="표준 22 13" xfId="7701"/>
    <cellStyle name="표준 22 13 2" xfId="16707"/>
    <cellStyle name="표준 22 13 2 2" xfId="37583"/>
    <cellStyle name="표준 22 13 3" xfId="28845"/>
    <cellStyle name="표준 22 14" xfId="8549"/>
    <cellStyle name="표준 22 14 2" xfId="17554"/>
    <cellStyle name="표준 22 14 2 2" xfId="38430"/>
    <cellStyle name="표준 22 14 3" xfId="29692"/>
    <cellStyle name="표준 22 15" xfId="9373"/>
    <cellStyle name="표준 22 15 2" xfId="18372"/>
    <cellStyle name="표준 22 15 2 2" xfId="39248"/>
    <cellStyle name="표준 22 15 3" xfId="30510"/>
    <cellStyle name="표준 22 16" xfId="10429"/>
    <cellStyle name="표준 22 16 2" xfId="19200"/>
    <cellStyle name="표준 22 16 2 2" xfId="40076"/>
    <cellStyle name="표준 22 16 3" xfId="31340"/>
    <cellStyle name="표준 22 17" xfId="11295"/>
    <cellStyle name="표준 22 17 2" xfId="20061"/>
    <cellStyle name="표준 22 17 2 2" xfId="40937"/>
    <cellStyle name="표준 22 17 3" xfId="32201"/>
    <cellStyle name="표준 22 18" xfId="12443"/>
    <cellStyle name="표준 22 18 2" xfId="33321"/>
    <cellStyle name="표준 22 19" xfId="24571"/>
    <cellStyle name="표준 22 2" xfId="2969"/>
    <cellStyle name="표준 22 2 10" xfId="10430"/>
    <cellStyle name="표준 22 2 10 2" xfId="19201"/>
    <cellStyle name="표준 22 2 10 2 2" xfId="40077"/>
    <cellStyle name="표준 22 2 10 3" xfId="31341"/>
    <cellStyle name="표준 22 2 11" xfId="11296"/>
    <cellStyle name="표준 22 2 11 2" xfId="20062"/>
    <cellStyle name="표준 22 2 11 2 2" xfId="40938"/>
    <cellStyle name="표준 22 2 11 3" xfId="32202"/>
    <cellStyle name="표준 22 2 12" xfId="12444"/>
    <cellStyle name="표준 22 2 12 2" xfId="33322"/>
    <cellStyle name="표준 22 2 13" xfId="24572"/>
    <cellStyle name="표준 22 2 2" xfId="3187"/>
    <cellStyle name="표준 22 2 2 10" xfId="11506"/>
    <cellStyle name="표준 22 2 2 10 2" xfId="20272"/>
    <cellStyle name="표준 22 2 2 10 2 2" xfId="41148"/>
    <cellStyle name="표준 22 2 2 10 3" xfId="32412"/>
    <cellStyle name="표준 22 2 2 11" xfId="12655"/>
    <cellStyle name="표준 22 2 2 11 2" xfId="33532"/>
    <cellStyle name="표준 22 2 2 12" xfId="24782"/>
    <cellStyle name="표준 22 2 2 2" xfId="3629"/>
    <cellStyle name="표준 22 2 2 2 2" xfId="5902"/>
    <cellStyle name="표준 22 2 2 2 2 2" xfId="14911"/>
    <cellStyle name="표준 22 2 2 2 2 2 2" xfId="35787"/>
    <cellStyle name="표준 22 2 2 2 2 3" xfId="27049"/>
    <cellStyle name="표준 22 2 2 2 3" xfId="13092"/>
    <cellStyle name="표준 22 2 2 2 3 2" xfId="33969"/>
    <cellStyle name="표준 22 2 2 2 4" xfId="25219"/>
    <cellStyle name="표준 22 2 2 3" xfId="4790"/>
    <cellStyle name="표준 22 2 2 3 2" xfId="6622"/>
    <cellStyle name="표준 22 2 2 3 2 2" xfId="15631"/>
    <cellStyle name="표준 22 2 2 3 2 2 2" xfId="36507"/>
    <cellStyle name="표준 22 2 2 3 2 3" xfId="27769"/>
    <cellStyle name="표준 22 2 2 3 3" xfId="13813"/>
    <cellStyle name="표준 22 2 2 3 3 2" xfId="34689"/>
    <cellStyle name="표준 22 2 2 3 4" xfId="25951"/>
    <cellStyle name="표준 22 2 2 4" xfId="5465"/>
    <cellStyle name="표준 22 2 2 4 2" xfId="14474"/>
    <cellStyle name="표준 22 2 2 4 2 2" xfId="35350"/>
    <cellStyle name="표준 22 2 2 4 3" xfId="26612"/>
    <cellStyle name="표준 22 2 2 5" xfId="7268"/>
    <cellStyle name="표준 22 2 2 5 2" xfId="16275"/>
    <cellStyle name="표준 22 2 2 5 2 2" xfId="37151"/>
    <cellStyle name="표준 22 2 2 5 3" xfId="28413"/>
    <cellStyle name="표준 22 2 2 6" xfId="7912"/>
    <cellStyle name="표준 22 2 2 6 2" xfId="16918"/>
    <cellStyle name="표준 22 2 2 6 2 2" xfId="37794"/>
    <cellStyle name="표준 22 2 2 6 3" xfId="29056"/>
    <cellStyle name="표준 22 2 2 7" xfId="8760"/>
    <cellStyle name="표준 22 2 2 7 2" xfId="17765"/>
    <cellStyle name="표준 22 2 2 7 2 2" xfId="38641"/>
    <cellStyle name="표준 22 2 2 7 3" xfId="29903"/>
    <cellStyle name="표준 22 2 2 8" xfId="9585"/>
    <cellStyle name="표준 22 2 2 8 2" xfId="18583"/>
    <cellStyle name="표준 22 2 2 8 2 2" xfId="39459"/>
    <cellStyle name="표준 22 2 2 8 3" xfId="30721"/>
    <cellStyle name="표준 22 2 2 9" xfId="10640"/>
    <cellStyle name="표준 22 2 2 9 2" xfId="19411"/>
    <cellStyle name="표준 22 2 2 9 2 2" xfId="40287"/>
    <cellStyle name="표준 22 2 2 9 3" xfId="31551"/>
    <cellStyle name="표준 22 2 3" xfId="3419"/>
    <cellStyle name="표준 22 2 3 10" xfId="12882"/>
    <cellStyle name="표준 22 2 3 10 2" xfId="33759"/>
    <cellStyle name="표준 22 2 3 11" xfId="25009"/>
    <cellStyle name="표준 22 2 3 2" xfId="5012"/>
    <cellStyle name="표준 22 2 3 2 2" xfId="6839"/>
    <cellStyle name="표준 22 2 3 2 2 2" xfId="15848"/>
    <cellStyle name="표준 22 2 3 2 2 2 2" xfId="36724"/>
    <cellStyle name="표준 22 2 3 2 2 3" xfId="27986"/>
    <cellStyle name="표준 22 2 3 2 3" xfId="14030"/>
    <cellStyle name="표준 22 2 3 2 3 2" xfId="34906"/>
    <cellStyle name="표준 22 2 3 2 4" xfId="26168"/>
    <cellStyle name="표준 22 2 3 3" xfId="5692"/>
    <cellStyle name="표준 22 2 3 3 2" xfId="14701"/>
    <cellStyle name="표준 22 2 3 3 2 2" xfId="35577"/>
    <cellStyle name="표준 22 2 3 3 3" xfId="26839"/>
    <cellStyle name="표준 22 2 3 4" xfId="7485"/>
    <cellStyle name="표준 22 2 3 4 2" xfId="16492"/>
    <cellStyle name="표준 22 2 3 4 2 2" xfId="37368"/>
    <cellStyle name="표준 22 2 3 4 3" xfId="28630"/>
    <cellStyle name="표준 22 2 3 5" xfId="8129"/>
    <cellStyle name="표준 22 2 3 5 2" xfId="17135"/>
    <cellStyle name="표준 22 2 3 5 2 2" xfId="38011"/>
    <cellStyle name="표준 22 2 3 5 3" xfId="29273"/>
    <cellStyle name="표준 22 2 3 6" xfId="8977"/>
    <cellStyle name="표준 22 2 3 6 2" xfId="17982"/>
    <cellStyle name="표준 22 2 3 6 2 2" xfId="38858"/>
    <cellStyle name="표준 22 2 3 6 3" xfId="30120"/>
    <cellStyle name="표준 22 2 3 7" xfId="9802"/>
    <cellStyle name="표준 22 2 3 7 2" xfId="18800"/>
    <cellStyle name="표준 22 2 3 7 2 2" xfId="39676"/>
    <cellStyle name="표준 22 2 3 7 3" xfId="30938"/>
    <cellStyle name="표준 22 2 3 8" xfId="10857"/>
    <cellStyle name="표준 22 2 3 8 2" xfId="19628"/>
    <cellStyle name="표준 22 2 3 8 2 2" xfId="40504"/>
    <cellStyle name="표준 22 2 3 8 3" xfId="31768"/>
    <cellStyle name="표준 22 2 3 9" xfId="11723"/>
    <cellStyle name="표준 22 2 3 9 2" xfId="20489"/>
    <cellStyle name="표준 22 2 3 9 2 2" xfId="41365"/>
    <cellStyle name="표준 22 2 3 9 3" xfId="32629"/>
    <cellStyle name="표준 22 2 4" xfId="4578"/>
    <cellStyle name="표준 22 2 4 2" xfId="6412"/>
    <cellStyle name="표준 22 2 4 2 2" xfId="15421"/>
    <cellStyle name="표준 22 2 4 2 2 2" xfId="36297"/>
    <cellStyle name="표준 22 2 4 2 3" xfId="27559"/>
    <cellStyle name="표준 22 2 4 3" xfId="11075"/>
    <cellStyle name="표준 22 2 4 3 2" xfId="19845"/>
    <cellStyle name="표준 22 2 4 3 2 2" xfId="40721"/>
    <cellStyle name="표준 22 2 4 3 3" xfId="31985"/>
    <cellStyle name="표준 22 2 4 4" xfId="11940"/>
    <cellStyle name="표준 22 2 4 4 2" xfId="20706"/>
    <cellStyle name="표준 22 2 4 4 2 2" xfId="41582"/>
    <cellStyle name="표준 22 2 4 4 3" xfId="32846"/>
    <cellStyle name="표준 22 2 4 5" xfId="13603"/>
    <cellStyle name="표준 22 2 4 5 2" xfId="34479"/>
    <cellStyle name="표준 22 2 4 6" xfId="25741"/>
    <cellStyle name="표준 22 2 5" xfId="5255"/>
    <cellStyle name="표준 22 2 5 2" xfId="14264"/>
    <cellStyle name="표준 22 2 5 2 2" xfId="35140"/>
    <cellStyle name="표준 22 2 5 3" xfId="26402"/>
    <cellStyle name="표준 22 2 6" xfId="7057"/>
    <cellStyle name="표준 22 2 6 2" xfId="16065"/>
    <cellStyle name="표준 22 2 6 2 2" xfId="36941"/>
    <cellStyle name="표준 22 2 6 3" xfId="28203"/>
    <cellStyle name="표준 22 2 7" xfId="7702"/>
    <cellStyle name="표준 22 2 7 2" xfId="16708"/>
    <cellStyle name="표준 22 2 7 2 2" xfId="37584"/>
    <cellStyle name="표준 22 2 7 3" xfId="28846"/>
    <cellStyle name="표준 22 2 8" xfId="8550"/>
    <cellStyle name="표준 22 2 8 2" xfId="17555"/>
    <cellStyle name="표준 22 2 8 2 2" xfId="38431"/>
    <cellStyle name="표준 22 2 8 3" xfId="29693"/>
    <cellStyle name="표준 22 2 9" xfId="9374"/>
    <cellStyle name="표준 22 2 9 2" xfId="18373"/>
    <cellStyle name="표준 22 2 9 2 2" xfId="39249"/>
    <cellStyle name="표준 22 2 9 3" xfId="30511"/>
    <cellStyle name="표준 22 3" xfId="2970"/>
    <cellStyle name="표준 22 3 10" xfId="10431"/>
    <cellStyle name="표준 22 3 10 2" xfId="19202"/>
    <cellStyle name="표준 22 3 10 2 2" xfId="40078"/>
    <cellStyle name="표준 22 3 10 3" xfId="31342"/>
    <cellStyle name="표준 22 3 11" xfId="11297"/>
    <cellStyle name="표준 22 3 11 2" xfId="20063"/>
    <cellStyle name="표준 22 3 11 2 2" xfId="40939"/>
    <cellStyle name="표준 22 3 11 3" xfId="32203"/>
    <cellStyle name="표준 22 3 12" xfId="12445"/>
    <cellStyle name="표준 22 3 12 2" xfId="33323"/>
    <cellStyle name="표준 22 3 13" xfId="24573"/>
    <cellStyle name="표준 22 3 2" xfId="3188"/>
    <cellStyle name="표준 22 3 2 10" xfId="11507"/>
    <cellStyle name="표준 22 3 2 10 2" xfId="20273"/>
    <cellStyle name="표준 22 3 2 10 2 2" xfId="41149"/>
    <cellStyle name="표준 22 3 2 10 3" xfId="32413"/>
    <cellStyle name="표준 22 3 2 11" xfId="12656"/>
    <cellStyle name="표준 22 3 2 11 2" xfId="33533"/>
    <cellStyle name="표준 22 3 2 12" xfId="24783"/>
    <cellStyle name="표준 22 3 2 2" xfId="3630"/>
    <cellStyle name="표준 22 3 2 2 2" xfId="5903"/>
    <cellStyle name="표준 22 3 2 2 2 2" xfId="14912"/>
    <cellStyle name="표준 22 3 2 2 2 2 2" xfId="35788"/>
    <cellStyle name="표준 22 3 2 2 2 3" xfId="27050"/>
    <cellStyle name="표준 22 3 2 2 3" xfId="13093"/>
    <cellStyle name="표준 22 3 2 2 3 2" xfId="33970"/>
    <cellStyle name="표준 22 3 2 2 4" xfId="25220"/>
    <cellStyle name="표준 22 3 2 3" xfId="4791"/>
    <cellStyle name="표준 22 3 2 3 2" xfId="6623"/>
    <cellStyle name="표준 22 3 2 3 2 2" xfId="15632"/>
    <cellStyle name="표준 22 3 2 3 2 2 2" xfId="36508"/>
    <cellStyle name="표준 22 3 2 3 2 3" xfId="27770"/>
    <cellStyle name="표준 22 3 2 3 3" xfId="13814"/>
    <cellStyle name="표준 22 3 2 3 3 2" xfId="34690"/>
    <cellStyle name="표준 22 3 2 3 4" xfId="25952"/>
    <cellStyle name="표준 22 3 2 4" xfId="5466"/>
    <cellStyle name="표준 22 3 2 4 2" xfId="14475"/>
    <cellStyle name="표준 22 3 2 4 2 2" xfId="35351"/>
    <cellStyle name="표준 22 3 2 4 3" xfId="26613"/>
    <cellStyle name="표준 22 3 2 5" xfId="7269"/>
    <cellStyle name="표준 22 3 2 5 2" xfId="16276"/>
    <cellStyle name="표준 22 3 2 5 2 2" xfId="37152"/>
    <cellStyle name="표준 22 3 2 5 3" xfId="28414"/>
    <cellStyle name="표준 22 3 2 6" xfId="7913"/>
    <cellStyle name="표준 22 3 2 6 2" xfId="16919"/>
    <cellStyle name="표준 22 3 2 6 2 2" xfId="37795"/>
    <cellStyle name="표준 22 3 2 6 3" xfId="29057"/>
    <cellStyle name="표준 22 3 2 7" xfId="8761"/>
    <cellStyle name="표준 22 3 2 7 2" xfId="17766"/>
    <cellStyle name="표준 22 3 2 7 2 2" xfId="38642"/>
    <cellStyle name="표준 22 3 2 7 3" xfId="29904"/>
    <cellStyle name="표준 22 3 2 8" xfId="9586"/>
    <cellStyle name="표준 22 3 2 8 2" xfId="18584"/>
    <cellStyle name="표준 22 3 2 8 2 2" xfId="39460"/>
    <cellStyle name="표준 22 3 2 8 3" xfId="30722"/>
    <cellStyle name="표준 22 3 2 9" xfId="10641"/>
    <cellStyle name="표준 22 3 2 9 2" xfId="19412"/>
    <cellStyle name="표준 22 3 2 9 2 2" xfId="40288"/>
    <cellStyle name="표준 22 3 2 9 3" xfId="31552"/>
    <cellStyle name="표준 22 3 3" xfId="3420"/>
    <cellStyle name="표준 22 3 3 10" xfId="12883"/>
    <cellStyle name="표준 22 3 3 10 2" xfId="33760"/>
    <cellStyle name="표준 22 3 3 11" xfId="25010"/>
    <cellStyle name="표준 22 3 3 2" xfId="5013"/>
    <cellStyle name="표준 22 3 3 2 2" xfId="6840"/>
    <cellStyle name="표준 22 3 3 2 2 2" xfId="15849"/>
    <cellStyle name="표준 22 3 3 2 2 2 2" xfId="36725"/>
    <cellStyle name="표준 22 3 3 2 2 3" xfId="27987"/>
    <cellStyle name="표준 22 3 3 2 3" xfId="14031"/>
    <cellStyle name="표준 22 3 3 2 3 2" xfId="34907"/>
    <cellStyle name="표준 22 3 3 2 4" xfId="26169"/>
    <cellStyle name="표준 22 3 3 3" xfId="5693"/>
    <cellStyle name="표준 22 3 3 3 2" xfId="14702"/>
    <cellStyle name="표준 22 3 3 3 2 2" xfId="35578"/>
    <cellStyle name="표준 22 3 3 3 3" xfId="26840"/>
    <cellStyle name="표준 22 3 3 4" xfId="7486"/>
    <cellStyle name="표준 22 3 3 4 2" xfId="16493"/>
    <cellStyle name="표준 22 3 3 4 2 2" xfId="37369"/>
    <cellStyle name="표준 22 3 3 4 3" xfId="28631"/>
    <cellStyle name="표준 22 3 3 5" xfId="8130"/>
    <cellStyle name="표준 22 3 3 5 2" xfId="17136"/>
    <cellStyle name="표준 22 3 3 5 2 2" xfId="38012"/>
    <cellStyle name="표준 22 3 3 5 3" xfId="29274"/>
    <cellStyle name="표준 22 3 3 6" xfId="8978"/>
    <cellStyle name="표준 22 3 3 6 2" xfId="17983"/>
    <cellStyle name="표준 22 3 3 6 2 2" xfId="38859"/>
    <cellStyle name="표준 22 3 3 6 3" xfId="30121"/>
    <cellStyle name="표준 22 3 3 7" xfId="9803"/>
    <cellStyle name="표준 22 3 3 7 2" xfId="18801"/>
    <cellStyle name="표준 22 3 3 7 2 2" xfId="39677"/>
    <cellStyle name="표준 22 3 3 7 3" xfId="30939"/>
    <cellStyle name="표준 22 3 3 8" xfId="10858"/>
    <cellStyle name="표준 22 3 3 8 2" xfId="19629"/>
    <cellStyle name="표준 22 3 3 8 2 2" xfId="40505"/>
    <cellStyle name="표준 22 3 3 8 3" xfId="31769"/>
    <cellStyle name="표준 22 3 3 9" xfId="11724"/>
    <cellStyle name="표준 22 3 3 9 2" xfId="20490"/>
    <cellStyle name="표준 22 3 3 9 2 2" xfId="41366"/>
    <cellStyle name="표준 22 3 3 9 3" xfId="32630"/>
    <cellStyle name="표준 22 3 4" xfId="4579"/>
    <cellStyle name="표준 22 3 4 2" xfId="6413"/>
    <cellStyle name="표준 22 3 4 2 2" xfId="15422"/>
    <cellStyle name="표준 22 3 4 2 2 2" xfId="36298"/>
    <cellStyle name="표준 22 3 4 2 3" xfId="27560"/>
    <cellStyle name="표준 22 3 4 3" xfId="11076"/>
    <cellStyle name="표준 22 3 4 3 2" xfId="19846"/>
    <cellStyle name="표준 22 3 4 3 2 2" xfId="40722"/>
    <cellStyle name="표준 22 3 4 3 3" xfId="31986"/>
    <cellStyle name="표준 22 3 4 4" xfId="11941"/>
    <cellStyle name="표준 22 3 4 4 2" xfId="20707"/>
    <cellStyle name="표준 22 3 4 4 2 2" xfId="41583"/>
    <cellStyle name="표준 22 3 4 4 3" xfId="32847"/>
    <cellStyle name="표준 22 3 4 5" xfId="13604"/>
    <cellStyle name="표준 22 3 4 5 2" xfId="34480"/>
    <cellStyle name="표준 22 3 4 6" xfId="25742"/>
    <cellStyle name="표준 22 3 5" xfId="5256"/>
    <cellStyle name="표준 22 3 5 2" xfId="14265"/>
    <cellStyle name="표준 22 3 5 2 2" xfId="35141"/>
    <cellStyle name="표준 22 3 5 3" xfId="26403"/>
    <cellStyle name="표준 22 3 6" xfId="7058"/>
    <cellStyle name="표준 22 3 6 2" xfId="16066"/>
    <cellStyle name="표준 22 3 6 2 2" xfId="36942"/>
    <cellStyle name="표준 22 3 6 3" xfId="28204"/>
    <cellStyle name="표준 22 3 7" xfId="7703"/>
    <cellStyle name="표준 22 3 7 2" xfId="16709"/>
    <cellStyle name="표준 22 3 7 2 2" xfId="37585"/>
    <cellStyle name="표준 22 3 7 3" xfId="28847"/>
    <cellStyle name="표준 22 3 8" xfId="8551"/>
    <cellStyle name="표준 22 3 8 2" xfId="17556"/>
    <cellStyle name="표준 22 3 8 2 2" xfId="38432"/>
    <cellStyle name="표준 22 3 8 3" xfId="29694"/>
    <cellStyle name="표준 22 3 9" xfId="9375"/>
    <cellStyle name="표준 22 3 9 2" xfId="18374"/>
    <cellStyle name="표준 22 3 9 2 2" xfId="39250"/>
    <cellStyle name="표준 22 3 9 3" xfId="30512"/>
    <cellStyle name="표준 22 4" xfId="2971"/>
    <cellStyle name="표준 22 4 10" xfId="10432"/>
    <cellStyle name="표준 22 4 10 2" xfId="19203"/>
    <cellStyle name="표준 22 4 10 2 2" xfId="40079"/>
    <cellStyle name="표준 22 4 10 3" xfId="31343"/>
    <cellStyle name="표준 22 4 11" xfId="11298"/>
    <cellStyle name="표준 22 4 11 2" xfId="20064"/>
    <cellStyle name="표준 22 4 11 2 2" xfId="40940"/>
    <cellStyle name="표준 22 4 11 3" xfId="32204"/>
    <cellStyle name="표준 22 4 12" xfId="12446"/>
    <cellStyle name="표준 22 4 12 2" xfId="33324"/>
    <cellStyle name="표준 22 4 13" xfId="24574"/>
    <cellStyle name="표준 22 4 2" xfId="3189"/>
    <cellStyle name="표준 22 4 2 10" xfId="11508"/>
    <cellStyle name="표준 22 4 2 10 2" xfId="20274"/>
    <cellStyle name="표준 22 4 2 10 2 2" xfId="41150"/>
    <cellStyle name="표준 22 4 2 10 3" xfId="32414"/>
    <cellStyle name="표준 22 4 2 11" xfId="12657"/>
    <cellStyle name="표준 22 4 2 11 2" xfId="33534"/>
    <cellStyle name="표준 22 4 2 12" xfId="24784"/>
    <cellStyle name="표준 22 4 2 2" xfId="3631"/>
    <cellStyle name="표준 22 4 2 2 2" xfId="5904"/>
    <cellStyle name="표준 22 4 2 2 2 2" xfId="14913"/>
    <cellStyle name="표준 22 4 2 2 2 2 2" xfId="35789"/>
    <cellStyle name="표준 22 4 2 2 2 3" xfId="27051"/>
    <cellStyle name="표준 22 4 2 2 3" xfId="13094"/>
    <cellStyle name="표준 22 4 2 2 3 2" xfId="33971"/>
    <cellStyle name="표준 22 4 2 2 4" xfId="25221"/>
    <cellStyle name="표준 22 4 2 3" xfId="4792"/>
    <cellStyle name="표준 22 4 2 3 2" xfId="6624"/>
    <cellStyle name="표준 22 4 2 3 2 2" xfId="15633"/>
    <cellStyle name="표준 22 4 2 3 2 2 2" xfId="36509"/>
    <cellStyle name="표준 22 4 2 3 2 3" xfId="27771"/>
    <cellStyle name="표준 22 4 2 3 3" xfId="13815"/>
    <cellStyle name="표준 22 4 2 3 3 2" xfId="34691"/>
    <cellStyle name="표준 22 4 2 3 4" xfId="25953"/>
    <cellStyle name="표준 22 4 2 4" xfId="5467"/>
    <cellStyle name="표준 22 4 2 4 2" xfId="14476"/>
    <cellStyle name="표준 22 4 2 4 2 2" xfId="35352"/>
    <cellStyle name="표준 22 4 2 4 3" xfId="26614"/>
    <cellStyle name="표준 22 4 2 5" xfId="7270"/>
    <cellStyle name="표준 22 4 2 5 2" xfId="16277"/>
    <cellStyle name="표준 22 4 2 5 2 2" xfId="37153"/>
    <cellStyle name="표준 22 4 2 5 3" xfId="28415"/>
    <cellStyle name="표준 22 4 2 6" xfId="7914"/>
    <cellStyle name="표준 22 4 2 6 2" xfId="16920"/>
    <cellStyle name="표준 22 4 2 6 2 2" xfId="37796"/>
    <cellStyle name="표준 22 4 2 6 3" xfId="29058"/>
    <cellStyle name="표준 22 4 2 7" xfId="8762"/>
    <cellStyle name="표준 22 4 2 7 2" xfId="17767"/>
    <cellStyle name="표준 22 4 2 7 2 2" xfId="38643"/>
    <cellStyle name="표준 22 4 2 7 3" xfId="29905"/>
    <cellStyle name="표준 22 4 2 8" xfId="9587"/>
    <cellStyle name="표준 22 4 2 8 2" xfId="18585"/>
    <cellStyle name="표준 22 4 2 8 2 2" xfId="39461"/>
    <cellStyle name="표준 22 4 2 8 3" xfId="30723"/>
    <cellStyle name="표준 22 4 2 9" xfId="10642"/>
    <cellStyle name="표준 22 4 2 9 2" xfId="19413"/>
    <cellStyle name="표준 22 4 2 9 2 2" xfId="40289"/>
    <cellStyle name="표준 22 4 2 9 3" xfId="31553"/>
    <cellStyle name="표준 22 4 3" xfId="3421"/>
    <cellStyle name="표준 22 4 3 10" xfId="12884"/>
    <cellStyle name="표준 22 4 3 10 2" xfId="33761"/>
    <cellStyle name="표준 22 4 3 11" xfId="25011"/>
    <cellStyle name="표준 22 4 3 2" xfId="5014"/>
    <cellStyle name="표준 22 4 3 2 2" xfId="6841"/>
    <cellStyle name="표준 22 4 3 2 2 2" xfId="15850"/>
    <cellStyle name="표준 22 4 3 2 2 2 2" xfId="36726"/>
    <cellStyle name="표준 22 4 3 2 2 3" xfId="27988"/>
    <cellStyle name="표준 22 4 3 2 3" xfId="14032"/>
    <cellStyle name="표준 22 4 3 2 3 2" xfId="34908"/>
    <cellStyle name="표준 22 4 3 2 4" xfId="26170"/>
    <cellStyle name="표준 22 4 3 3" xfId="5694"/>
    <cellStyle name="표준 22 4 3 3 2" xfId="14703"/>
    <cellStyle name="표준 22 4 3 3 2 2" xfId="35579"/>
    <cellStyle name="표준 22 4 3 3 3" xfId="26841"/>
    <cellStyle name="표준 22 4 3 4" xfId="7487"/>
    <cellStyle name="표준 22 4 3 4 2" xfId="16494"/>
    <cellStyle name="표준 22 4 3 4 2 2" xfId="37370"/>
    <cellStyle name="표준 22 4 3 4 3" xfId="28632"/>
    <cellStyle name="표준 22 4 3 5" xfId="8131"/>
    <cellStyle name="표준 22 4 3 5 2" xfId="17137"/>
    <cellStyle name="표준 22 4 3 5 2 2" xfId="38013"/>
    <cellStyle name="표준 22 4 3 5 3" xfId="29275"/>
    <cellStyle name="표준 22 4 3 6" xfId="8979"/>
    <cellStyle name="표준 22 4 3 6 2" xfId="17984"/>
    <cellStyle name="표준 22 4 3 6 2 2" xfId="38860"/>
    <cellStyle name="표준 22 4 3 6 3" xfId="30122"/>
    <cellStyle name="표준 22 4 3 7" xfId="9804"/>
    <cellStyle name="표준 22 4 3 7 2" xfId="18802"/>
    <cellStyle name="표준 22 4 3 7 2 2" xfId="39678"/>
    <cellStyle name="표준 22 4 3 7 3" xfId="30940"/>
    <cellStyle name="표준 22 4 3 8" xfId="10859"/>
    <cellStyle name="표준 22 4 3 8 2" xfId="19630"/>
    <cellStyle name="표준 22 4 3 8 2 2" xfId="40506"/>
    <cellStyle name="표준 22 4 3 8 3" xfId="31770"/>
    <cellStyle name="표준 22 4 3 9" xfId="11725"/>
    <cellStyle name="표준 22 4 3 9 2" xfId="20491"/>
    <cellStyle name="표준 22 4 3 9 2 2" xfId="41367"/>
    <cellStyle name="표준 22 4 3 9 3" xfId="32631"/>
    <cellStyle name="표준 22 4 4" xfId="4580"/>
    <cellStyle name="표준 22 4 4 2" xfId="6414"/>
    <cellStyle name="표준 22 4 4 2 2" xfId="15423"/>
    <cellStyle name="표준 22 4 4 2 2 2" xfId="36299"/>
    <cellStyle name="표준 22 4 4 2 3" xfId="27561"/>
    <cellStyle name="표준 22 4 4 3" xfId="11077"/>
    <cellStyle name="표준 22 4 4 3 2" xfId="19847"/>
    <cellStyle name="표준 22 4 4 3 2 2" xfId="40723"/>
    <cellStyle name="표준 22 4 4 3 3" xfId="31987"/>
    <cellStyle name="표준 22 4 4 4" xfId="11942"/>
    <cellStyle name="표준 22 4 4 4 2" xfId="20708"/>
    <cellStyle name="표준 22 4 4 4 2 2" xfId="41584"/>
    <cellStyle name="표준 22 4 4 4 3" xfId="32848"/>
    <cellStyle name="표준 22 4 4 5" xfId="13605"/>
    <cellStyle name="표준 22 4 4 5 2" xfId="34481"/>
    <cellStyle name="표준 22 4 4 6" xfId="25743"/>
    <cellStyle name="표준 22 4 5" xfId="5257"/>
    <cellStyle name="표준 22 4 5 2" xfId="14266"/>
    <cellStyle name="표준 22 4 5 2 2" xfId="35142"/>
    <cellStyle name="표준 22 4 5 3" xfId="26404"/>
    <cellStyle name="표준 22 4 6" xfId="7059"/>
    <cellStyle name="표준 22 4 6 2" xfId="16067"/>
    <cellStyle name="표준 22 4 6 2 2" xfId="36943"/>
    <cellStyle name="표준 22 4 6 3" xfId="28205"/>
    <cellStyle name="표준 22 4 7" xfId="7704"/>
    <cellStyle name="표준 22 4 7 2" xfId="16710"/>
    <cellStyle name="표준 22 4 7 2 2" xfId="37586"/>
    <cellStyle name="표준 22 4 7 3" xfId="28848"/>
    <cellStyle name="표준 22 4 8" xfId="8552"/>
    <cellStyle name="표준 22 4 8 2" xfId="17557"/>
    <cellStyle name="표준 22 4 8 2 2" xfId="38433"/>
    <cellStyle name="표준 22 4 8 3" xfId="29695"/>
    <cellStyle name="표준 22 4 9" xfId="9376"/>
    <cellStyle name="표준 22 4 9 2" xfId="18375"/>
    <cellStyle name="표준 22 4 9 2 2" xfId="39251"/>
    <cellStyle name="표준 22 4 9 3" xfId="30513"/>
    <cellStyle name="표준 22 5" xfId="2972"/>
    <cellStyle name="표준 22 5 10" xfId="10433"/>
    <cellStyle name="표준 22 5 10 2" xfId="19204"/>
    <cellStyle name="표준 22 5 10 2 2" xfId="40080"/>
    <cellStyle name="표준 22 5 10 3" xfId="31344"/>
    <cellStyle name="표준 22 5 11" xfId="11299"/>
    <cellStyle name="표준 22 5 11 2" xfId="20065"/>
    <cellStyle name="표준 22 5 11 2 2" xfId="40941"/>
    <cellStyle name="표준 22 5 11 3" xfId="32205"/>
    <cellStyle name="표준 22 5 12" xfId="12447"/>
    <cellStyle name="표준 22 5 12 2" xfId="33325"/>
    <cellStyle name="표준 22 5 13" xfId="24575"/>
    <cellStyle name="표준 22 5 2" xfId="3190"/>
    <cellStyle name="표준 22 5 2 10" xfId="11509"/>
    <cellStyle name="표준 22 5 2 10 2" xfId="20275"/>
    <cellStyle name="표준 22 5 2 10 2 2" xfId="41151"/>
    <cellStyle name="표준 22 5 2 10 3" xfId="32415"/>
    <cellStyle name="표준 22 5 2 11" xfId="12658"/>
    <cellStyle name="표준 22 5 2 11 2" xfId="33535"/>
    <cellStyle name="표준 22 5 2 12" xfId="24785"/>
    <cellStyle name="표준 22 5 2 2" xfId="3632"/>
    <cellStyle name="표준 22 5 2 2 2" xfId="5905"/>
    <cellStyle name="표준 22 5 2 2 2 2" xfId="14914"/>
    <cellStyle name="표준 22 5 2 2 2 2 2" xfId="35790"/>
    <cellStyle name="표준 22 5 2 2 2 3" xfId="27052"/>
    <cellStyle name="표준 22 5 2 2 3" xfId="13095"/>
    <cellStyle name="표준 22 5 2 2 3 2" xfId="33972"/>
    <cellStyle name="표준 22 5 2 2 4" xfId="25222"/>
    <cellStyle name="표준 22 5 2 3" xfId="4793"/>
    <cellStyle name="표준 22 5 2 3 2" xfId="6625"/>
    <cellStyle name="표준 22 5 2 3 2 2" xfId="15634"/>
    <cellStyle name="표준 22 5 2 3 2 2 2" xfId="36510"/>
    <cellStyle name="표준 22 5 2 3 2 3" xfId="27772"/>
    <cellStyle name="표준 22 5 2 3 3" xfId="13816"/>
    <cellStyle name="표준 22 5 2 3 3 2" xfId="34692"/>
    <cellStyle name="표준 22 5 2 3 4" xfId="25954"/>
    <cellStyle name="표준 22 5 2 4" xfId="5468"/>
    <cellStyle name="표준 22 5 2 4 2" xfId="14477"/>
    <cellStyle name="표준 22 5 2 4 2 2" xfId="35353"/>
    <cellStyle name="표준 22 5 2 4 3" xfId="26615"/>
    <cellStyle name="표준 22 5 2 5" xfId="7271"/>
    <cellStyle name="표준 22 5 2 5 2" xfId="16278"/>
    <cellStyle name="표준 22 5 2 5 2 2" xfId="37154"/>
    <cellStyle name="표준 22 5 2 5 3" xfId="28416"/>
    <cellStyle name="표준 22 5 2 6" xfId="7915"/>
    <cellStyle name="표준 22 5 2 6 2" xfId="16921"/>
    <cellStyle name="표준 22 5 2 6 2 2" xfId="37797"/>
    <cellStyle name="표준 22 5 2 6 3" xfId="29059"/>
    <cellStyle name="표준 22 5 2 7" xfId="8763"/>
    <cellStyle name="표준 22 5 2 7 2" xfId="17768"/>
    <cellStyle name="표준 22 5 2 7 2 2" xfId="38644"/>
    <cellStyle name="표준 22 5 2 7 3" xfId="29906"/>
    <cellStyle name="표준 22 5 2 8" xfId="9588"/>
    <cellStyle name="표준 22 5 2 8 2" xfId="18586"/>
    <cellStyle name="표준 22 5 2 8 2 2" xfId="39462"/>
    <cellStyle name="표준 22 5 2 8 3" xfId="30724"/>
    <cellStyle name="표준 22 5 2 9" xfId="10643"/>
    <cellStyle name="표준 22 5 2 9 2" xfId="19414"/>
    <cellStyle name="표준 22 5 2 9 2 2" xfId="40290"/>
    <cellStyle name="표준 22 5 2 9 3" xfId="31554"/>
    <cellStyle name="표준 22 5 3" xfId="3422"/>
    <cellStyle name="표준 22 5 3 10" xfId="12885"/>
    <cellStyle name="표준 22 5 3 10 2" xfId="33762"/>
    <cellStyle name="표준 22 5 3 11" xfId="25012"/>
    <cellStyle name="표준 22 5 3 2" xfId="5015"/>
    <cellStyle name="표준 22 5 3 2 2" xfId="6842"/>
    <cellStyle name="표준 22 5 3 2 2 2" xfId="15851"/>
    <cellStyle name="표준 22 5 3 2 2 2 2" xfId="36727"/>
    <cellStyle name="표준 22 5 3 2 2 3" xfId="27989"/>
    <cellStyle name="표준 22 5 3 2 3" xfId="14033"/>
    <cellStyle name="표준 22 5 3 2 3 2" xfId="34909"/>
    <cellStyle name="표준 22 5 3 2 4" xfId="26171"/>
    <cellStyle name="표준 22 5 3 3" xfId="5695"/>
    <cellStyle name="표준 22 5 3 3 2" xfId="14704"/>
    <cellStyle name="표준 22 5 3 3 2 2" xfId="35580"/>
    <cellStyle name="표준 22 5 3 3 3" xfId="26842"/>
    <cellStyle name="표준 22 5 3 4" xfId="7488"/>
    <cellStyle name="표준 22 5 3 4 2" xfId="16495"/>
    <cellStyle name="표준 22 5 3 4 2 2" xfId="37371"/>
    <cellStyle name="표준 22 5 3 4 3" xfId="28633"/>
    <cellStyle name="표준 22 5 3 5" xfId="8132"/>
    <cellStyle name="표준 22 5 3 5 2" xfId="17138"/>
    <cellStyle name="표준 22 5 3 5 2 2" xfId="38014"/>
    <cellStyle name="표준 22 5 3 5 3" xfId="29276"/>
    <cellStyle name="표준 22 5 3 6" xfId="8980"/>
    <cellStyle name="표준 22 5 3 6 2" xfId="17985"/>
    <cellStyle name="표준 22 5 3 6 2 2" xfId="38861"/>
    <cellStyle name="표준 22 5 3 6 3" xfId="30123"/>
    <cellStyle name="표준 22 5 3 7" xfId="9805"/>
    <cellStyle name="표준 22 5 3 7 2" xfId="18803"/>
    <cellStyle name="표준 22 5 3 7 2 2" xfId="39679"/>
    <cellStyle name="표준 22 5 3 7 3" xfId="30941"/>
    <cellStyle name="표준 22 5 3 8" xfId="10860"/>
    <cellStyle name="표준 22 5 3 8 2" xfId="19631"/>
    <cellStyle name="표준 22 5 3 8 2 2" xfId="40507"/>
    <cellStyle name="표준 22 5 3 8 3" xfId="31771"/>
    <cellStyle name="표준 22 5 3 9" xfId="11726"/>
    <cellStyle name="표준 22 5 3 9 2" xfId="20492"/>
    <cellStyle name="표준 22 5 3 9 2 2" xfId="41368"/>
    <cellStyle name="표준 22 5 3 9 3" xfId="32632"/>
    <cellStyle name="표준 22 5 4" xfId="4581"/>
    <cellStyle name="표준 22 5 4 2" xfId="6415"/>
    <cellStyle name="표준 22 5 4 2 2" xfId="15424"/>
    <cellStyle name="표준 22 5 4 2 2 2" xfId="36300"/>
    <cellStyle name="표준 22 5 4 2 3" xfId="27562"/>
    <cellStyle name="표준 22 5 4 3" xfId="11078"/>
    <cellStyle name="표준 22 5 4 3 2" xfId="19848"/>
    <cellStyle name="표준 22 5 4 3 2 2" xfId="40724"/>
    <cellStyle name="표준 22 5 4 3 3" xfId="31988"/>
    <cellStyle name="표준 22 5 4 4" xfId="11943"/>
    <cellStyle name="표준 22 5 4 4 2" xfId="20709"/>
    <cellStyle name="표준 22 5 4 4 2 2" xfId="41585"/>
    <cellStyle name="표준 22 5 4 4 3" xfId="32849"/>
    <cellStyle name="표준 22 5 4 5" xfId="13606"/>
    <cellStyle name="표준 22 5 4 5 2" xfId="34482"/>
    <cellStyle name="표준 22 5 4 6" xfId="25744"/>
    <cellStyle name="표준 22 5 5" xfId="5258"/>
    <cellStyle name="표준 22 5 5 2" xfId="14267"/>
    <cellStyle name="표준 22 5 5 2 2" xfId="35143"/>
    <cellStyle name="표준 22 5 5 3" xfId="26405"/>
    <cellStyle name="표준 22 5 6" xfId="7060"/>
    <cellStyle name="표준 22 5 6 2" xfId="16068"/>
    <cellStyle name="표준 22 5 6 2 2" xfId="36944"/>
    <cellStyle name="표준 22 5 6 3" xfId="28206"/>
    <cellStyle name="표준 22 5 7" xfId="7705"/>
    <cellStyle name="표준 22 5 7 2" xfId="16711"/>
    <cellStyle name="표준 22 5 7 2 2" xfId="37587"/>
    <cellStyle name="표준 22 5 7 3" xfId="28849"/>
    <cellStyle name="표준 22 5 8" xfId="8553"/>
    <cellStyle name="표준 22 5 8 2" xfId="17558"/>
    <cellStyle name="표준 22 5 8 2 2" xfId="38434"/>
    <cellStyle name="표준 22 5 8 3" xfId="29696"/>
    <cellStyle name="표준 22 5 9" xfId="9377"/>
    <cellStyle name="표준 22 5 9 2" xfId="18376"/>
    <cellStyle name="표준 22 5 9 2 2" xfId="39252"/>
    <cellStyle name="표준 22 5 9 3" xfId="30514"/>
    <cellStyle name="표준 22 6" xfId="2973"/>
    <cellStyle name="표준 22 6 10" xfId="10434"/>
    <cellStyle name="표준 22 6 10 2" xfId="19205"/>
    <cellStyle name="표준 22 6 10 2 2" xfId="40081"/>
    <cellStyle name="표준 22 6 10 3" xfId="31345"/>
    <cellStyle name="표준 22 6 11" xfId="11300"/>
    <cellStyle name="표준 22 6 11 2" xfId="20066"/>
    <cellStyle name="표준 22 6 11 2 2" xfId="40942"/>
    <cellStyle name="표준 22 6 11 3" xfId="32206"/>
    <cellStyle name="표준 22 6 12" xfId="12448"/>
    <cellStyle name="표준 22 6 12 2" xfId="33326"/>
    <cellStyle name="표준 22 6 13" xfId="24576"/>
    <cellStyle name="표준 22 6 2" xfId="3191"/>
    <cellStyle name="표준 22 6 2 10" xfId="11510"/>
    <cellStyle name="표준 22 6 2 10 2" xfId="20276"/>
    <cellStyle name="표준 22 6 2 10 2 2" xfId="41152"/>
    <cellStyle name="표준 22 6 2 10 3" xfId="32416"/>
    <cellStyle name="표준 22 6 2 11" xfId="12659"/>
    <cellStyle name="표준 22 6 2 11 2" xfId="33536"/>
    <cellStyle name="표준 22 6 2 12" xfId="24786"/>
    <cellStyle name="표준 22 6 2 2" xfId="3633"/>
    <cellStyle name="표준 22 6 2 2 2" xfId="5906"/>
    <cellStyle name="표준 22 6 2 2 2 2" xfId="14915"/>
    <cellStyle name="표준 22 6 2 2 2 2 2" xfId="35791"/>
    <cellStyle name="표준 22 6 2 2 2 3" xfId="27053"/>
    <cellStyle name="표준 22 6 2 2 3" xfId="13096"/>
    <cellStyle name="표준 22 6 2 2 3 2" xfId="33973"/>
    <cellStyle name="표준 22 6 2 2 4" xfId="25223"/>
    <cellStyle name="표준 22 6 2 3" xfId="4794"/>
    <cellStyle name="표준 22 6 2 3 2" xfId="6626"/>
    <cellStyle name="표준 22 6 2 3 2 2" xfId="15635"/>
    <cellStyle name="표준 22 6 2 3 2 2 2" xfId="36511"/>
    <cellStyle name="표준 22 6 2 3 2 3" xfId="27773"/>
    <cellStyle name="표준 22 6 2 3 3" xfId="13817"/>
    <cellStyle name="표준 22 6 2 3 3 2" xfId="34693"/>
    <cellStyle name="표준 22 6 2 3 4" xfId="25955"/>
    <cellStyle name="표준 22 6 2 4" xfId="5469"/>
    <cellStyle name="표준 22 6 2 4 2" xfId="14478"/>
    <cellStyle name="표준 22 6 2 4 2 2" xfId="35354"/>
    <cellStyle name="표준 22 6 2 4 3" xfId="26616"/>
    <cellStyle name="표준 22 6 2 5" xfId="7272"/>
    <cellStyle name="표준 22 6 2 5 2" xfId="16279"/>
    <cellStyle name="표준 22 6 2 5 2 2" xfId="37155"/>
    <cellStyle name="표준 22 6 2 5 3" xfId="28417"/>
    <cellStyle name="표준 22 6 2 6" xfId="7916"/>
    <cellStyle name="표준 22 6 2 6 2" xfId="16922"/>
    <cellStyle name="표준 22 6 2 6 2 2" xfId="37798"/>
    <cellStyle name="표준 22 6 2 6 3" xfId="29060"/>
    <cellStyle name="표준 22 6 2 7" xfId="8764"/>
    <cellStyle name="표준 22 6 2 7 2" xfId="17769"/>
    <cellStyle name="표준 22 6 2 7 2 2" xfId="38645"/>
    <cellStyle name="표준 22 6 2 7 3" xfId="29907"/>
    <cellStyle name="표준 22 6 2 8" xfId="9589"/>
    <cellStyle name="표준 22 6 2 8 2" xfId="18587"/>
    <cellStyle name="표준 22 6 2 8 2 2" xfId="39463"/>
    <cellStyle name="표준 22 6 2 8 3" xfId="30725"/>
    <cellStyle name="표준 22 6 2 9" xfId="10644"/>
    <cellStyle name="표준 22 6 2 9 2" xfId="19415"/>
    <cellStyle name="표준 22 6 2 9 2 2" xfId="40291"/>
    <cellStyle name="표준 22 6 2 9 3" xfId="31555"/>
    <cellStyle name="표준 22 6 3" xfId="3423"/>
    <cellStyle name="표준 22 6 3 10" xfId="12886"/>
    <cellStyle name="표준 22 6 3 10 2" xfId="33763"/>
    <cellStyle name="표준 22 6 3 11" xfId="25013"/>
    <cellStyle name="표준 22 6 3 2" xfId="5016"/>
    <cellStyle name="표준 22 6 3 2 2" xfId="6843"/>
    <cellStyle name="표준 22 6 3 2 2 2" xfId="15852"/>
    <cellStyle name="표준 22 6 3 2 2 2 2" xfId="36728"/>
    <cellStyle name="표준 22 6 3 2 2 3" xfId="27990"/>
    <cellStyle name="표준 22 6 3 2 3" xfId="14034"/>
    <cellStyle name="표준 22 6 3 2 3 2" xfId="34910"/>
    <cellStyle name="표준 22 6 3 2 4" xfId="26172"/>
    <cellStyle name="표준 22 6 3 3" xfId="5696"/>
    <cellStyle name="표준 22 6 3 3 2" xfId="14705"/>
    <cellStyle name="표준 22 6 3 3 2 2" xfId="35581"/>
    <cellStyle name="표준 22 6 3 3 3" xfId="26843"/>
    <cellStyle name="표준 22 6 3 4" xfId="7489"/>
    <cellStyle name="표준 22 6 3 4 2" xfId="16496"/>
    <cellStyle name="표준 22 6 3 4 2 2" xfId="37372"/>
    <cellStyle name="표준 22 6 3 4 3" xfId="28634"/>
    <cellStyle name="표준 22 6 3 5" xfId="8133"/>
    <cellStyle name="표준 22 6 3 5 2" xfId="17139"/>
    <cellStyle name="표준 22 6 3 5 2 2" xfId="38015"/>
    <cellStyle name="표준 22 6 3 5 3" xfId="29277"/>
    <cellStyle name="표준 22 6 3 6" xfId="8981"/>
    <cellStyle name="표준 22 6 3 6 2" xfId="17986"/>
    <cellStyle name="표준 22 6 3 6 2 2" xfId="38862"/>
    <cellStyle name="표준 22 6 3 6 3" xfId="30124"/>
    <cellStyle name="표준 22 6 3 7" xfId="9806"/>
    <cellStyle name="표준 22 6 3 7 2" xfId="18804"/>
    <cellStyle name="표준 22 6 3 7 2 2" xfId="39680"/>
    <cellStyle name="표준 22 6 3 7 3" xfId="30942"/>
    <cellStyle name="표준 22 6 3 8" xfId="10861"/>
    <cellStyle name="표준 22 6 3 8 2" xfId="19632"/>
    <cellStyle name="표준 22 6 3 8 2 2" xfId="40508"/>
    <cellStyle name="표준 22 6 3 8 3" xfId="31772"/>
    <cellStyle name="표준 22 6 3 9" xfId="11727"/>
    <cellStyle name="표준 22 6 3 9 2" xfId="20493"/>
    <cellStyle name="표준 22 6 3 9 2 2" xfId="41369"/>
    <cellStyle name="표준 22 6 3 9 3" xfId="32633"/>
    <cellStyle name="표준 22 6 4" xfId="4582"/>
    <cellStyle name="표준 22 6 4 2" xfId="6416"/>
    <cellStyle name="표준 22 6 4 2 2" xfId="15425"/>
    <cellStyle name="표준 22 6 4 2 2 2" xfId="36301"/>
    <cellStyle name="표준 22 6 4 2 3" xfId="27563"/>
    <cellStyle name="표준 22 6 4 3" xfId="11079"/>
    <cellStyle name="표준 22 6 4 3 2" xfId="19849"/>
    <cellStyle name="표준 22 6 4 3 2 2" xfId="40725"/>
    <cellStyle name="표준 22 6 4 3 3" xfId="31989"/>
    <cellStyle name="표준 22 6 4 4" xfId="11944"/>
    <cellStyle name="표준 22 6 4 4 2" xfId="20710"/>
    <cellStyle name="표준 22 6 4 4 2 2" xfId="41586"/>
    <cellStyle name="표준 22 6 4 4 3" xfId="32850"/>
    <cellStyle name="표준 22 6 4 5" xfId="13607"/>
    <cellStyle name="표준 22 6 4 5 2" xfId="34483"/>
    <cellStyle name="표준 22 6 4 6" xfId="25745"/>
    <cellStyle name="표준 22 6 5" xfId="5259"/>
    <cellStyle name="표준 22 6 5 2" xfId="14268"/>
    <cellStyle name="표준 22 6 5 2 2" xfId="35144"/>
    <cellStyle name="표준 22 6 5 3" xfId="26406"/>
    <cellStyle name="표준 22 6 6" xfId="7061"/>
    <cellStyle name="표준 22 6 6 2" xfId="16069"/>
    <cellStyle name="표준 22 6 6 2 2" xfId="36945"/>
    <cellStyle name="표준 22 6 6 3" xfId="28207"/>
    <cellStyle name="표준 22 6 7" xfId="7706"/>
    <cellStyle name="표준 22 6 7 2" xfId="16712"/>
    <cellStyle name="표준 22 6 7 2 2" xfId="37588"/>
    <cellStyle name="표준 22 6 7 3" xfId="28850"/>
    <cellStyle name="표준 22 6 8" xfId="8554"/>
    <cellStyle name="표준 22 6 8 2" xfId="17559"/>
    <cellStyle name="표준 22 6 8 2 2" xfId="38435"/>
    <cellStyle name="표준 22 6 8 3" xfId="29697"/>
    <cellStyle name="표준 22 6 9" xfId="9378"/>
    <cellStyle name="표준 22 6 9 2" xfId="18377"/>
    <cellStyle name="표준 22 6 9 2 2" xfId="39253"/>
    <cellStyle name="표준 22 6 9 3" xfId="30515"/>
    <cellStyle name="표준 22 7" xfId="2974"/>
    <cellStyle name="표준 22 7 10" xfId="10435"/>
    <cellStyle name="표준 22 7 10 2" xfId="19206"/>
    <cellStyle name="표준 22 7 10 2 2" xfId="40082"/>
    <cellStyle name="표준 22 7 10 3" xfId="31346"/>
    <cellStyle name="표준 22 7 11" xfId="11301"/>
    <cellStyle name="표준 22 7 11 2" xfId="20067"/>
    <cellStyle name="표준 22 7 11 2 2" xfId="40943"/>
    <cellStyle name="표준 22 7 11 3" xfId="32207"/>
    <cellStyle name="표준 22 7 12" xfId="12449"/>
    <cellStyle name="표준 22 7 12 2" xfId="33327"/>
    <cellStyle name="표준 22 7 13" xfId="24577"/>
    <cellStyle name="표준 22 7 2" xfId="3192"/>
    <cellStyle name="표준 22 7 2 10" xfId="11511"/>
    <cellStyle name="표준 22 7 2 10 2" xfId="20277"/>
    <cellStyle name="표준 22 7 2 10 2 2" xfId="41153"/>
    <cellStyle name="표준 22 7 2 10 3" xfId="32417"/>
    <cellStyle name="표준 22 7 2 11" xfId="12660"/>
    <cellStyle name="표준 22 7 2 11 2" xfId="33537"/>
    <cellStyle name="표준 22 7 2 12" xfId="24787"/>
    <cellStyle name="표준 22 7 2 2" xfId="3634"/>
    <cellStyle name="표준 22 7 2 2 2" xfId="5907"/>
    <cellStyle name="표준 22 7 2 2 2 2" xfId="14916"/>
    <cellStyle name="표준 22 7 2 2 2 2 2" xfId="35792"/>
    <cellStyle name="표준 22 7 2 2 2 3" xfId="27054"/>
    <cellStyle name="표준 22 7 2 2 3" xfId="13097"/>
    <cellStyle name="표준 22 7 2 2 3 2" xfId="33974"/>
    <cellStyle name="표준 22 7 2 2 4" xfId="25224"/>
    <cellStyle name="표준 22 7 2 3" xfId="4795"/>
    <cellStyle name="표준 22 7 2 3 2" xfId="6627"/>
    <cellStyle name="표준 22 7 2 3 2 2" xfId="15636"/>
    <cellStyle name="표준 22 7 2 3 2 2 2" xfId="36512"/>
    <cellStyle name="표준 22 7 2 3 2 3" xfId="27774"/>
    <cellStyle name="표준 22 7 2 3 3" xfId="13818"/>
    <cellStyle name="표준 22 7 2 3 3 2" xfId="34694"/>
    <cellStyle name="표준 22 7 2 3 4" xfId="25956"/>
    <cellStyle name="표준 22 7 2 4" xfId="5470"/>
    <cellStyle name="표준 22 7 2 4 2" xfId="14479"/>
    <cellStyle name="표준 22 7 2 4 2 2" xfId="35355"/>
    <cellStyle name="표준 22 7 2 4 3" xfId="26617"/>
    <cellStyle name="표준 22 7 2 5" xfId="7273"/>
    <cellStyle name="표준 22 7 2 5 2" xfId="16280"/>
    <cellStyle name="표준 22 7 2 5 2 2" xfId="37156"/>
    <cellStyle name="표준 22 7 2 5 3" xfId="28418"/>
    <cellStyle name="표준 22 7 2 6" xfId="7917"/>
    <cellStyle name="표준 22 7 2 6 2" xfId="16923"/>
    <cellStyle name="표준 22 7 2 6 2 2" xfId="37799"/>
    <cellStyle name="표준 22 7 2 6 3" xfId="29061"/>
    <cellStyle name="표준 22 7 2 7" xfId="8765"/>
    <cellStyle name="표준 22 7 2 7 2" xfId="17770"/>
    <cellStyle name="표준 22 7 2 7 2 2" xfId="38646"/>
    <cellStyle name="표준 22 7 2 7 3" xfId="29908"/>
    <cellStyle name="표준 22 7 2 8" xfId="9590"/>
    <cellStyle name="표준 22 7 2 8 2" xfId="18588"/>
    <cellStyle name="표준 22 7 2 8 2 2" xfId="39464"/>
    <cellStyle name="표준 22 7 2 8 3" xfId="30726"/>
    <cellStyle name="표준 22 7 2 9" xfId="10645"/>
    <cellStyle name="표준 22 7 2 9 2" xfId="19416"/>
    <cellStyle name="표준 22 7 2 9 2 2" xfId="40292"/>
    <cellStyle name="표준 22 7 2 9 3" xfId="31556"/>
    <cellStyle name="표준 22 7 3" xfId="3424"/>
    <cellStyle name="표준 22 7 3 10" xfId="12887"/>
    <cellStyle name="표준 22 7 3 10 2" xfId="33764"/>
    <cellStyle name="표준 22 7 3 11" xfId="25014"/>
    <cellStyle name="표준 22 7 3 2" xfId="5017"/>
    <cellStyle name="표준 22 7 3 2 2" xfId="6844"/>
    <cellStyle name="표준 22 7 3 2 2 2" xfId="15853"/>
    <cellStyle name="표준 22 7 3 2 2 2 2" xfId="36729"/>
    <cellStyle name="표준 22 7 3 2 2 3" xfId="27991"/>
    <cellStyle name="표준 22 7 3 2 3" xfId="14035"/>
    <cellStyle name="표준 22 7 3 2 3 2" xfId="34911"/>
    <cellStyle name="표준 22 7 3 2 4" xfId="26173"/>
    <cellStyle name="표준 22 7 3 3" xfId="5697"/>
    <cellStyle name="표준 22 7 3 3 2" xfId="14706"/>
    <cellStyle name="표준 22 7 3 3 2 2" xfId="35582"/>
    <cellStyle name="표준 22 7 3 3 3" xfId="26844"/>
    <cellStyle name="표준 22 7 3 4" xfId="7490"/>
    <cellStyle name="표준 22 7 3 4 2" xfId="16497"/>
    <cellStyle name="표준 22 7 3 4 2 2" xfId="37373"/>
    <cellStyle name="표준 22 7 3 4 3" xfId="28635"/>
    <cellStyle name="표준 22 7 3 5" xfId="8134"/>
    <cellStyle name="표준 22 7 3 5 2" xfId="17140"/>
    <cellStyle name="표준 22 7 3 5 2 2" xfId="38016"/>
    <cellStyle name="표준 22 7 3 5 3" xfId="29278"/>
    <cellStyle name="표준 22 7 3 6" xfId="8982"/>
    <cellStyle name="표준 22 7 3 6 2" xfId="17987"/>
    <cellStyle name="표준 22 7 3 6 2 2" xfId="38863"/>
    <cellStyle name="표준 22 7 3 6 3" xfId="30125"/>
    <cellStyle name="표준 22 7 3 7" xfId="9807"/>
    <cellStyle name="표준 22 7 3 7 2" xfId="18805"/>
    <cellStyle name="표준 22 7 3 7 2 2" xfId="39681"/>
    <cellStyle name="표준 22 7 3 7 3" xfId="30943"/>
    <cellStyle name="표준 22 7 3 8" xfId="10862"/>
    <cellStyle name="표준 22 7 3 8 2" xfId="19633"/>
    <cellStyle name="표준 22 7 3 8 2 2" xfId="40509"/>
    <cellStyle name="표준 22 7 3 8 3" xfId="31773"/>
    <cellStyle name="표준 22 7 3 9" xfId="11728"/>
    <cellStyle name="표준 22 7 3 9 2" xfId="20494"/>
    <cellStyle name="표준 22 7 3 9 2 2" xfId="41370"/>
    <cellStyle name="표준 22 7 3 9 3" xfId="32634"/>
    <cellStyle name="표준 22 7 4" xfId="4583"/>
    <cellStyle name="표준 22 7 4 2" xfId="6417"/>
    <cellStyle name="표준 22 7 4 2 2" xfId="15426"/>
    <cellStyle name="표준 22 7 4 2 2 2" xfId="36302"/>
    <cellStyle name="표준 22 7 4 2 3" xfId="27564"/>
    <cellStyle name="표준 22 7 4 3" xfId="11080"/>
    <cellStyle name="표준 22 7 4 3 2" xfId="19850"/>
    <cellStyle name="표준 22 7 4 3 2 2" xfId="40726"/>
    <cellStyle name="표준 22 7 4 3 3" xfId="31990"/>
    <cellStyle name="표준 22 7 4 4" xfId="11945"/>
    <cellStyle name="표준 22 7 4 4 2" xfId="20711"/>
    <cellStyle name="표준 22 7 4 4 2 2" xfId="41587"/>
    <cellStyle name="표준 22 7 4 4 3" xfId="32851"/>
    <cellStyle name="표준 22 7 4 5" xfId="13608"/>
    <cellStyle name="표준 22 7 4 5 2" xfId="34484"/>
    <cellStyle name="표준 22 7 4 6" xfId="25746"/>
    <cellStyle name="표준 22 7 5" xfId="5260"/>
    <cellStyle name="표준 22 7 5 2" xfId="14269"/>
    <cellStyle name="표준 22 7 5 2 2" xfId="35145"/>
    <cellStyle name="표준 22 7 5 3" xfId="26407"/>
    <cellStyle name="표준 22 7 6" xfId="7062"/>
    <cellStyle name="표준 22 7 6 2" xfId="16070"/>
    <cellStyle name="표준 22 7 6 2 2" xfId="36946"/>
    <cellStyle name="표준 22 7 6 3" xfId="28208"/>
    <cellStyle name="표준 22 7 7" xfId="7707"/>
    <cellStyle name="표준 22 7 7 2" xfId="16713"/>
    <cellStyle name="표준 22 7 7 2 2" xfId="37589"/>
    <cellStyle name="표준 22 7 7 3" xfId="28851"/>
    <cellStyle name="표준 22 7 8" xfId="8555"/>
    <cellStyle name="표준 22 7 8 2" xfId="17560"/>
    <cellStyle name="표준 22 7 8 2 2" xfId="38436"/>
    <cellStyle name="표준 22 7 8 3" xfId="29698"/>
    <cellStyle name="표준 22 7 9" xfId="9379"/>
    <cellStyle name="표준 22 7 9 2" xfId="18378"/>
    <cellStyle name="표준 22 7 9 2 2" xfId="39254"/>
    <cellStyle name="표준 22 7 9 3" xfId="30516"/>
    <cellStyle name="표준 22 8" xfId="3186"/>
    <cellStyle name="표준 22 8 10" xfId="11505"/>
    <cellStyle name="표준 22 8 10 2" xfId="20271"/>
    <cellStyle name="표준 22 8 10 2 2" xfId="41147"/>
    <cellStyle name="표준 22 8 10 3" xfId="32411"/>
    <cellStyle name="표준 22 8 11" xfId="12654"/>
    <cellStyle name="표준 22 8 11 2" xfId="33531"/>
    <cellStyle name="표준 22 8 12" xfId="24781"/>
    <cellStyle name="표준 22 8 2" xfId="3628"/>
    <cellStyle name="표준 22 8 2 2" xfId="5901"/>
    <cellStyle name="표준 22 8 2 2 2" xfId="14910"/>
    <cellStyle name="표준 22 8 2 2 2 2" xfId="35786"/>
    <cellStyle name="표준 22 8 2 2 3" xfId="27048"/>
    <cellStyle name="표준 22 8 2 3" xfId="13091"/>
    <cellStyle name="표준 22 8 2 3 2" xfId="33968"/>
    <cellStyle name="표준 22 8 2 4" xfId="25218"/>
    <cellStyle name="표준 22 8 3" xfId="4789"/>
    <cellStyle name="표준 22 8 3 2" xfId="6621"/>
    <cellStyle name="표준 22 8 3 2 2" xfId="15630"/>
    <cellStyle name="표준 22 8 3 2 2 2" xfId="36506"/>
    <cellStyle name="표준 22 8 3 2 3" xfId="27768"/>
    <cellStyle name="표준 22 8 3 3" xfId="13812"/>
    <cellStyle name="표준 22 8 3 3 2" xfId="34688"/>
    <cellStyle name="표준 22 8 3 4" xfId="25950"/>
    <cellStyle name="표준 22 8 4" xfId="5464"/>
    <cellStyle name="표준 22 8 4 2" xfId="14473"/>
    <cellStyle name="표준 22 8 4 2 2" xfId="35349"/>
    <cellStyle name="표준 22 8 4 3" xfId="26611"/>
    <cellStyle name="표준 22 8 5" xfId="7267"/>
    <cellStyle name="표준 22 8 5 2" xfId="16274"/>
    <cellStyle name="표준 22 8 5 2 2" xfId="37150"/>
    <cellStyle name="표준 22 8 5 3" xfId="28412"/>
    <cellStyle name="표준 22 8 6" xfId="7911"/>
    <cellStyle name="표준 22 8 6 2" xfId="16917"/>
    <cellStyle name="표준 22 8 6 2 2" xfId="37793"/>
    <cellStyle name="표준 22 8 6 3" xfId="29055"/>
    <cellStyle name="표준 22 8 7" xfId="8759"/>
    <cellStyle name="표준 22 8 7 2" xfId="17764"/>
    <cellStyle name="표준 22 8 7 2 2" xfId="38640"/>
    <cellStyle name="표준 22 8 7 3" xfId="29902"/>
    <cellStyle name="표준 22 8 8" xfId="9584"/>
    <cellStyle name="표준 22 8 8 2" xfId="18582"/>
    <cellStyle name="표준 22 8 8 2 2" xfId="39458"/>
    <cellStyle name="표준 22 8 8 3" xfId="30720"/>
    <cellStyle name="표준 22 8 9" xfId="10639"/>
    <cellStyle name="표준 22 8 9 2" xfId="19410"/>
    <cellStyle name="표준 22 8 9 2 2" xfId="40286"/>
    <cellStyle name="표준 22 8 9 3" xfId="31550"/>
    <cellStyle name="표준 22 9" xfId="3418"/>
    <cellStyle name="표준 22 9 10" xfId="12881"/>
    <cellStyle name="표준 22 9 10 2" xfId="33758"/>
    <cellStyle name="표준 22 9 11" xfId="25008"/>
    <cellStyle name="표준 22 9 2" xfId="5011"/>
    <cellStyle name="표준 22 9 2 2" xfId="6838"/>
    <cellStyle name="표준 22 9 2 2 2" xfId="15847"/>
    <cellStyle name="표준 22 9 2 2 2 2" xfId="36723"/>
    <cellStyle name="표준 22 9 2 2 3" xfId="27985"/>
    <cellStyle name="표준 22 9 2 3" xfId="14029"/>
    <cellStyle name="표준 22 9 2 3 2" xfId="34905"/>
    <cellStyle name="표준 22 9 2 4" xfId="26167"/>
    <cellStyle name="표준 22 9 3" xfId="5691"/>
    <cellStyle name="표준 22 9 3 2" xfId="14700"/>
    <cellStyle name="표준 22 9 3 2 2" xfId="35576"/>
    <cellStyle name="표준 22 9 3 3" xfId="26838"/>
    <cellStyle name="표준 22 9 4" xfId="7484"/>
    <cellStyle name="표준 22 9 4 2" xfId="16491"/>
    <cellStyle name="표준 22 9 4 2 2" xfId="37367"/>
    <cellStyle name="표준 22 9 4 3" xfId="28629"/>
    <cellStyle name="표준 22 9 5" xfId="8128"/>
    <cellStyle name="표준 22 9 5 2" xfId="17134"/>
    <cellStyle name="표준 22 9 5 2 2" xfId="38010"/>
    <cellStyle name="표준 22 9 5 3" xfId="29272"/>
    <cellStyle name="표준 22 9 6" xfId="8976"/>
    <cellStyle name="표준 22 9 6 2" xfId="17981"/>
    <cellStyle name="표준 22 9 6 2 2" xfId="38857"/>
    <cellStyle name="표준 22 9 6 3" xfId="30119"/>
    <cellStyle name="표준 22 9 7" xfId="9801"/>
    <cellStyle name="표준 22 9 7 2" xfId="18799"/>
    <cellStyle name="표준 22 9 7 2 2" xfId="39675"/>
    <cellStyle name="표준 22 9 7 3" xfId="30937"/>
    <cellStyle name="표준 22 9 8" xfId="10856"/>
    <cellStyle name="표준 22 9 8 2" xfId="19627"/>
    <cellStyle name="표준 22 9 8 2 2" xfId="40503"/>
    <cellStyle name="표준 22 9 8 3" xfId="31767"/>
    <cellStyle name="표준 22 9 9" xfId="11722"/>
    <cellStyle name="표준 22 9 9 2" xfId="20488"/>
    <cellStyle name="표준 22 9 9 2 2" xfId="41364"/>
    <cellStyle name="표준 22 9 9 3" xfId="32628"/>
    <cellStyle name="표준 23" xfId="2975"/>
    <cellStyle name="표준 23 10" xfId="4584"/>
    <cellStyle name="표준 23 10 2" xfId="6418"/>
    <cellStyle name="표준 23 10 2 2" xfId="15427"/>
    <cellStyle name="표준 23 10 2 2 2" xfId="36303"/>
    <cellStyle name="표준 23 10 2 3" xfId="27565"/>
    <cellStyle name="표준 23 10 3" xfId="11081"/>
    <cellStyle name="표준 23 10 3 2" xfId="19851"/>
    <cellStyle name="표준 23 10 3 2 2" xfId="40727"/>
    <cellStyle name="표준 23 10 3 3" xfId="31991"/>
    <cellStyle name="표준 23 10 4" xfId="11946"/>
    <cellStyle name="표준 23 10 4 2" xfId="20712"/>
    <cellStyle name="표준 23 10 4 2 2" xfId="41588"/>
    <cellStyle name="표준 23 10 4 3" xfId="32852"/>
    <cellStyle name="표준 23 10 5" xfId="13609"/>
    <cellStyle name="표준 23 10 5 2" xfId="34485"/>
    <cellStyle name="표준 23 10 6" xfId="25747"/>
    <cellStyle name="표준 23 11" xfId="5261"/>
    <cellStyle name="표준 23 11 2" xfId="14270"/>
    <cellStyle name="표준 23 11 2 2" xfId="35146"/>
    <cellStyle name="표준 23 11 3" xfId="26408"/>
    <cellStyle name="표준 23 12" xfId="7063"/>
    <cellStyle name="표준 23 12 2" xfId="16071"/>
    <cellStyle name="표준 23 12 2 2" xfId="36947"/>
    <cellStyle name="표준 23 12 3" xfId="28209"/>
    <cellStyle name="표준 23 13" xfId="7708"/>
    <cellStyle name="표준 23 13 2" xfId="16714"/>
    <cellStyle name="표준 23 13 2 2" xfId="37590"/>
    <cellStyle name="표준 23 13 3" xfId="28852"/>
    <cellStyle name="표준 23 14" xfId="8556"/>
    <cellStyle name="표준 23 14 2" xfId="17561"/>
    <cellStyle name="표준 23 14 2 2" xfId="38437"/>
    <cellStyle name="표준 23 14 3" xfId="29699"/>
    <cellStyle name="표준 23 15" xfId="9380"/>
    <cellStyle name="표준 23 15 2" xfId="18379"/>
    <cellStyle name="표준 23 15 2 2" xfId="39255"/>
    <cellStyle name="표준 23 15 3" xfId="30517"/>
    <cellStyle name="표준 23 16" xfId="10436"/>
    <cellStyle name="표준 23 16 2" xfId="19207"/>
    <cellStyle name="표준 23 16 2 2" xfId="40083"/>
    <cellStyle name="표준 23 16 3" xfId="31347"/>
    <cellStyle name="표준 23 17" xfId="11302"/>
    <cellStyle name="표준 23 17 2" xfId="20068"/>
    <cellStyle name="표준 23 17 2 2" xfId="40944"/>
    <cellStyle name="표준 23 17 3" xfId="32208"/>
    <cellStyle name="표준 23 18" xfId="12450"/>
    <cellStyle name="표준 23 18 2" xfId="33328"/>
    <cellStyle name="표준 23 19" xfId="24578"/>
    <cellStyle name="표준 23 2" xfId="2976"/>
    <cellStyle name="표준 23 2 10" xfId="10437"/>
    <cellStyle name="표준 23 2 10 2" xfId="19208"/>
    <cellStyle name="표준 23 2 10 2 2" xfId="40084"/>
    <cellStyle name="표준 23 2 10 3" xfId="31348"/>
    <cellStyle name="표준 23 2 11" xfId="11303"/>
    <cellStyle name="표준 23 2 11 2" xfId="20069"/>
    <cellStyle name="표준 23 2 11 2 2" xfId="40945"/>
    <cellStyle name="표준 23 2 11 3" xfId="32209"/>
    <cellStyle name="표준 23 2 12" xfId="12451"/>
    <cellStyle name="표준 23 2 12 2" xfId="33329"/>
    <cellStyle name="표준 23 2 13" xfId="24579"/>
    <cellStyle name="표준 23 2 2" xfId="3194"/>
    <cellStyle name="표준 23 2 2 10" xfId="11513"/>
    <cellStyle name="표준 23 2 2 10 2" xfId="20279"/>
    <cellStyle name="표준 23 2 2 10 2 2" xfId="41155"/>
    <cellStyle name="표준 23 2 2 10 3" xfId="32419"/>
    <cellStyle name="표준 23 2 2 11" xfId="12662"/>
    <cellStyle name="표준 23 2 2 11 2" xfId="33539"/>
    <cellStyle name="표준 23 2 2 12" xfId="24789"/>
    <cellStyle name="표준 23 2 2 2" xfId="3636"/>
    <cellStyle name="표준 23 2 2 2 2" xfId="5909"/>
    <cellStyle name="표준 23 2 2 2 2 2" xfId="14918"/>
    <cellStyle name="표준 23 2 2 2 2 2 2" xfId="35794"/>
    <cellStyle name="표준 23 2 2 2 2 3" xfId="27056"/>
    <cellStyle name="표준 23 2 2 2 3" xfId="13099"/>
    <cellStyle name="표준 23 2 2 2 3 2" xfId="33976"/>
    <cellStyle name="표준 23 2 2 2 4" xfId="25226"/>
    <cellStyle name="표준 23 2 2 3" xfId="4797"/>
    <cellStyle name="표준 23 2 2 3 2" xfId="6629"/>
    <cellStyle name="표준 23 2 2 3 2 2" xfId="15638"/>
    <cellStyle name="표준 23 2 2 3 2 2 2" xfId="36514"/>
    <cellStyle name="표준 23 2 2 3 2 3" xfId="27776"/>
    <cellStyle name="표준 23 2 2 3 3" xfId="13820"/>
    <cellStyle name="표준 23 2 2 3 3 2" xfId="34696"/>
    <cellStyle name="표준 23 2 2 3 4" xfId="25958"/>
    <cellStyle name="표준 23 2 2 4" xfId="5472"/>
    <cellStyle name="표준 23 2 2 4 2" xfId="14481"/>
    <cellStyle name="표준 23 2 2 4 2 2" xfId="35357"/>
    <cellStyle name="표준 23 2 2 4 3" xfId="26619"/>
    <cellStyle name="표준 23 2 2 5" xfId="7275"/>
    <cellStyle name="표준 23 2 2 5 2" xfId="16282"/>
    <cellStyle name="표준 23 2 2 5 2 2" xfId="37158"/>
    <cellStyle name="표준 23 2 2 5 3" xfId="28420"/>
    <cellStyle name="표준 23 2 2 6" xfId="7919"/>
    <cellStyle name="표준 23 2 2 6 2" xfId="16925"/>
    <cellStyle name="표준 23 2 2 6 2 2" xfId="37801"/>
    <cellStyle name="표준 23 2 2 6 3" xfId="29063"/>
    <cellStyle name="표준 23 2 2 7" xfId="8767"/>
    <cellStyle name="표준 23 2 2 7 2" xfId="17772"/>
    <cellStyle name="표준 23 2 2 7 2 2" xfId="38648"/>
    <cellStyle name="표준 23 2 2 7 3" xfId="29910"/>
    <cellStyle name="표준 23 2 2 8" xfId="9592"/>
    <cellStyle name="표준 23 2 2 8 2" xfId="18590"/>
    <cellStyle name="표준 23 2 2 8 2 2" xfId="39466"/>
    <cellStyle name="표준 23 2 2 8 3" xfId="30728"/>
    <cellStyle name="표준 23 2 2 9" xfId="10647"/>
    <cellStyle name="표준 23 2 2 9 2" xfId="19418"/>
    <cellStyle name="표준 23 2 2 9 2 2" xfId="40294"/>
    <cellStyle name="표준 23 2 2 9 3" xfId="31558"/>
    <cellStyle name="표준 23 2 3" xfId="3426"/>
    <cellStyle name="표준 23 2 3 10" xfId="12889"/>
    <cellStyle name="표준 23 2 3 10 2" xfId="33766"/>
    <cellStyle name="표준 23 2 3 11" xfId="25016"/>
    <cellStyle name="표준 23 2 3 2" xfId="5019"/>
    <cellStyle name="표준 23 2 3 2 2" xfId="6846"/>
    <cellStyle name="표준 23 2 3 2 2 2" xfId="15855"/>
    <cellStyle name="표준 23 2 3 2 2 2 2" xfId="36731"/>
    <cellStyle name="표준 23 2 3 2 2 3" xfId="27993"/>
    <cellStyle name="표준 23 2 3 2 3" xfId="14037"/>
    <cellStyle name="표준 23 2 3 2 3 2" xfId="34913"/>
    <cellStyle name="표준 23 2 3 2 4" xfId="26175"/>
    <cellStyle name="표준 23 2 3 3" xfId="5699"/>
    <cellStyle name="표준 23 2 3 3 2" xfId="14708"/>
    <cellStyle name="표준 23 2 3 3 2 2" xfId="35584"/>
    <cellStyle name="표준 23 2 3 3 3" xfId="26846"/>
    <cellStyle name="표준 23 2 3 4" xfId="7492"/>
    <cellStyle name="표준 23 2 3 4 2" xfId="16499"/>
    <cellStyle name="표준 23 2 3 4 2 2" xfId="37375"/>
    <cellStyle name="표준 23 2 3 4 3" xfId="28637"/>
    <cellStyle name="표준 23 2 3 5" xfId="8136"/>
    <cellStyle name="표준 23 2 3 5 2" xfId="17142"/>
    <cellStyle name="표준 23 2 3 5 2 2" xfId="38018"/>
    <cellStyle name="표준 23 2 3 5 3" xfId="29280"/>
    <cellStyle name="표준 23 2 3 6" xfId="8984"/>
    <cellStyle name="표준 23 2 3 6 2" xfId="17989"/>
    <cellStyle name="표준 23 2 3 6 2 2" xfId="38865"/>
    <cellStyle name="표준 23 2 3 6 3" xfId="30127"/>
    <cellStyle name="표준 23 2 3 7" xfId="9809"/>
    <cellStyle name="표준 23 2 3 7 2" xfId="18807"/>
    <cellStyle name="표준 23 2 3 7 2 2" xfId="39683"/>
    <cellStyle name="표준 23 2 3 7 3" xfId="30945"/>
    <cellStyle name="표준 23 2 3 8" xfId="10864"/>
    <cellStyle name="표준 23 2 3 8 2" xfId="19635"/>
    <cellStyle name="표준 23 2 3 8 2 2" xfId="40511"/>
    <cellStyle name="표준 23 2 3 8 3" xfId="31775"/>
    <cellStyle name="표준 23 2 3 9" xfId="11730"/>
    <cellStyle name="표준 23 2 3 9 2" xfId="20496"/>
    <cellStyle name="표준 23 2 3 9 2 2" xfId="41372"/>
    <cellStyle name="표준 23 2 3 9 3" xfId="32636"/>
    <cellStyle name="표준 23 2 4" xfId="4585"/>
    <cellStyle name="표준 23 2 4 2" xfId="6419"/>
    <cellStyle name="표준 23 2 4 2 2" xfId="15428"/>
    <cellStyle name="표준 23 2 4 2 2 2" xfId="36304"/>
    <cellStyle name="표준 23 2 4 2 3" xfId="27566"/>
    <cellStyle name="표준 23 2 4 3" xfId="11082"/>
    <cellStyle name="표준 23 2 4 3 2" xfId="19852"/>
    <cellStyle name="표준 23 2 4 3 2 2" xfId="40728"/>
    <cellStyle name="표준 23 2 4 3 3" xfId="31992"/>
    <cellStyle name="표준 23 2 4 4" xfId="11947"/>
    <cellStyle name="표준 23 2 4 4 2" xfId="20713"/>
    <cellStyle name="표준 23 2 4 4 2 2" xfId="41589"/>
    <cellStyle name="표준 23 2 4 4 3" xfId="32853"/>
    <cellStyle name="표준 23 2 4 5" xfId="13610"/>
    <cellStyle name="표준 23 2 4 5 2" xfId="34486"/>
    <cellStyle name="표준 23 2 4 6" xfId="25748"/>
    <cellStyle name="표준 23 2 5" xfId="5262"/>
    <cellStyle name="표준 23 2 5 2" xfId="14271"/>
    <cellStyle name="표준 23 2 5 2 2" xfId="35147"/>
    <cellStyle name="표준 23 2 5 3" xfId="26409"/>
    <cellStyle name="표준 23 2 6" xfId="7064"/>
    <cellStyle name="표준 23 2 6 2" xfId="16072"/>
    <cellStyle name="표준 23 2 6 2 2" xfId="36948"/>
    <cellStyle name="표준 23 2 6 3" xfId="28210"/>
    <cellStyle name="표준 23 2 7" xfId="7709"/>
    <cellStyle name="표준 23 2 7 2" xfId="16715"/>
    <cellStyle name="표준 23 2 7 2 2" xfId="37591"/>
    <cellStyle name="표준 23 2 7 3" xfId="28853"/>
    <cellStyle name="표준 23 2 8" xfId="8557"/>
    <cellStyle name="표준 23 2 8 2" xfId="17562"/>
    <cellStyle name="표준 23 2 8 2 2" xfId="38438"/>
    <cellStyle name="표준 23 2 8 3" xfId="29700"/>
    <cellStyle name="표준 23 2 9" xfId="9381"/>
    <cellStyle name="표준 23 2 9 2" xfId="18380"/>
    <cellStyle name="표준 23 2 9 2 2" xfId="39256"/>
    <cellStyle name="표준 23 2 9 3" xfId="30518"/>
    <cellStyle name="표준 23 3" xfId="2977"/>
    <cellStyle name="표준 23 3 10" xfId="10438"/>
    <cellStyle name="표준 23 3 10 2" xfId="19209"/>
    <cellStyle name="표준 23 3 10 2 2" xfId="40085"/>
    <cellStyle name="표준 23 3 10 3" xfId="31349"/>
    <cellStyle name="표준 23 3 11" xfId="11304"/>
    <cellStyle name="표준 23 3 11 2" xfId="20070"/>
    <cellStyle name="표준 23 3 11 2 2" xfId="40946"/>
    <cellStyle name="표준 23 3 11 3" xfId="32210"/>
    <cellStyle name="표준 23 3 12" xfId="12452"/>
    <cellStyle name="표준 23 3 12 2" xfId="33330"/>
    <cellStyle name="표준 23 3 13" xfId="24580"/>
    <cellStyle name="표준 23 3 2" xfId="3195"/>
    <cellStyle name="표준 23 3 2 10" xfId="11514"/>
    <cellStyle name="표준 23 3 2 10 2" xfId="20280"/>
    <cellStyle name="표준 23 3 2 10 2 2" xfId="41156"/>
    <cellStyle name="표준 23 3 2 10 3" xfId="32420"/>
    <cellStyle name="표준 23 3 2 11" xfId="12663"/>
    <cellStyle name="표준 23 3 2 11 2" xfId="33540"/>
    <cellStyle name="표준 23 3 2 12" xfId="24790"/>
    <cellStyle name="표준 23 3 2 2" xfId="3637"/>
    <cellStyle name="표준 23 3 2 2 2" xfId="5910"/>
    <cellStyle name="표준 23 3 2 2 2 2" xfId="14919"/>
    <cellStyle name="표준 23 3 2 2 2 2 2" xfId="35795"/>
    <cellStyle name="표준 23 3 2 2 2 3" xfId="27057"/>
    <cellStyle name="표준 23 3 2 2 3" xfId="13100"/>
    <cellStyle name="표준 23 3 2 2 3 2" xfId="33977"/>
    <cellStyle name="표준 23 3 2 2 4" xfId="25227"/>
    <cellStyle name="표준 23 3 2 3" xfId="4798"/>
    <cellStyle name="표준 23 3 2 3 2" xfId="6630"/>
    <cellStyle name="표준 23 3 2 3 2 2" xfId="15639"/>
    <cellStyle name="표준 23 3 2 3 2 2 2" xfId="36515"/>
    <cellStyle name="표준 23 3 2 3 2 3" xfId="27777"/>
    <cellStyle name="표준 23 3 2 3 3" xfId="13821"/>
    <cellStyle name="표준 23 3 2 3 3 2" xfId="34697"/>
    <cellStyle name="표준 23 3 2 3 4" xfId="25959"/>
    <cellStyle name="표준 23 3 2 4" xfId="5473"/>
    <cellStyle name="표준 23 3 2 4 2" xfId="14482"/>
    <cellStyle name="표준 23 3 2 4 2 2" xfId="35358"/>
    <cellStyle name="표준 23 3 2 4 3" xfId="26620"/>
    <cellStyle name="표준 23 3 2 5" xfId="7276"/>
    <cellStyle name="표준 23 3 2 5 2" xfId="16283"/>
    <cellStyle name="표준 23 3 2 5 2 2" xfId="37159"/>
    <cellStyle name="표준 23 3 2 5 3" xfId="28421"/>
    <cellStyle name="표준 23 3 2 6" xfId="7920"/>
    <cellStyle name="표준 23 3 2 6 2" xfId="16926"/>
    <cellStyle name="표준 23 3 2 6 2 2" xfId="37802"/>
    <cellStyle name="표준 23 3 2 6 3" xfId="29064"/>
    <cellStyle name="표준 23 3 2 7" xfId="8768"/>
    <cellStyle name="표준 23 3 2 7 2" xfId="17773"/>
    <cellStyle name="표준 23 3 2 7 2 2" xfId="38649"/>
    <cellStyle name="표준 23 3 2 7 3" xfId="29911"/>
    <cellStyle name="표준 23 3 2 8" xfId="9593"/>
    <cellStyle name="표준 23 3 2 8 2" xfId="18591"/>
    <cellStyle name="표준 23 3 2 8 2 2" xfId="39467"/>
    <cellStyle name="표준 23 3 2 8 3" xfId="30729"/>
    <cellStyle name="표준 23 3 2 9" xfId="10648"/>
    <cellStyle name="표준 23 3 2 9 2" xfId="19419"/>
    <cellStyle name="표준 23 3 2 9 2 2" xfId="40295"/>
    <cellStyle name="표준 23 3 2 9 3" xfId="31559"/>
    <cellStyle name="표준 23 3 3" xfId="3427"/>
    <cellStyle name="표준 23 3 3 10" xfId="12890"/>
    <cellStyle name="표준 23 3 3 10 2" xfId="33767"/>
    <cellStyle name="표준 23 3 3 11" xfId="25017"/>
    <cellStyle name="표준 23 3 3 2" xfId="5020"/>
    <cellStyle name="표준 23 3 3 2 2" xfId="6847"/>
    <cellStyle name="표준 23 3 3 2 2 2" xfId="15856"/>
    <cellStyle name="표준 23 3 3 2 2 2 2" xfId="36732"/>
    <cellStyle name="표준 23 3 3 2 2 3" xfId="27994"/>
    <cellStyle name="표준 23 3 3 2 3" xfId="14038"/>
    <cellStyle name="표준 23 3 3 2 3 2" xfId="34914"/>
    <cellStyle name="표준 23 3 3 2 4" xfId="26176"/>
    <cellStyle name="표준 23 3 3 3" xfId="5700"/>
    <cellStyle name="표준 23 3 3 3 2" xfId="14709"/>
    <cellStyle name="표준 23 3 3 3 2 2" xfId="35585"/>
    <cellStyle name="표준 23 3 3 3 3" xfId="26847"/>
    <cellStyle name="표준 23 3 3 4" xfId="7493"/>
    <cellStyle name="표준 23 3 3 4 2" xfId="16500"/>
    <cellStyle name="표준 23 3 3 4 2 2" xfId="37376"/>
    <cellStyle name="표준 23 3 3 4 3" xfId="28638"/>
    <cellStyle name="표준 23 3 3 5" xfId="8137"/>
    <cellStyle name="표준 23 3 3 5 2" xfId="17143"/>
    <cellStyle name="표준 23 3 3 5 2 2" xfId="38019"/>
    <cellStyle name="표준 23 3 3 5 3" xfId="29281"/>
    <cellStyle name="표준 23 3 3 6" xfId="8985"/>
    <cellStyle name="표준 23 3 3 6 2" xfId="17990"/>
    <cellStyle name="표준 23 3 3 6 2 2" xfId="38866"/>
    <cellStyle name="표준 23 3 3 6 3" xfId="30128"/>
    <cellStyle name="표준 23 3 3 7" xfId="9810"/>
    <cellStyle name="표준 23 3 3 7 2" xfId="18808"/>
    <cellStyle name="표준 23 3 3 7 2 2" xfId="39684"/>
    <cellStyle name="표준 23 3 3 7 3" xfId="30946"/>
    <cellStyle name="표준 23 3 3 8" xfId="10865"/>
    <cellStyle name="표준 23 3 3 8 2" xfId="19636"/>
    <cellStyle name="표준 23 3 3 8 2 2" xfId="40512"/>
    <cellStyle name="표준 23 3 3 8 3" xfId="31776"/>
    <cellStyle name="표준 23 3 3 9" xfId="11731"/>
    <cellStyle name="표준 23 3 3 9 2" xfId="20497"/>
    <cellStyle name="표준 23 3 3 9 2 2" xfId="41373"/>
    <cellStyle name="표준 23 3 3 9 3" xfId="32637"/>
    <cellStyle name="표준 23 3 4" xfId="4586"/>
    <cellStyle name="표준 23 3 4 2" xfId="6420"/>
    <cellStyle name="표준 23 3 4 2 2" xfId="15429"/>
    <cellStyle name="표준 23 3 4 2 2 2" xfId="36305"/>
    <cellStyle name="표준 23 3 4 2 3" xfId="27567"/>
    <cellStyle name="표준 23 3 4 3" xfId="11083"/>
    <cellStyle name="표준 23 3 4 3 2" xfId="19853"/>
    <cellStyle name="표준 23 3 4 3 2 2" xfId="40729"/>
    <cellStyle name="표준 23 3 4 3 3" xfId="31993"/>
    <cellStyle name="표준 23 3 4 4" xfId="11948"/>
    <cellStyle name="표준 23 3 4 4 2" xfId="20714"/>
    <cellStyle name="표준 23 3 4 4 2 2" xfId="41590"/>
    <cellStyle name="표준 23 3 4 4 3" xfId="32854"/>
    <cellStyle name="표준 23 3 4 5" xfId="13611"/>
    <cellStyle name="표준 23 3 4 5 2" xfId="34487"/>
    <cellStyle name="표준 23 3 4 6" xfId="25749"/>
    <cellStyle name="표준 23 3 5" xfId="5263"/>
    <cellStyle name="표준 23 3 5 2" xfId="14272"/>
    <cellStyle name="표준 23 3 5 2 2" xfId="35148"/>
    <cellStyle name="표준 23 3 5 3" xfId="26410"/>
    <cellStyle name="표준 23 3 6" xfId="7065"/>
    <cellStyle name="표준 23 3 6 2" xfId="16073"/>
    <cellStyle name="표준 23 3 6 2 2" xfId="36949"/>
    <cellStyle name="표준 23 3 6 3" xfId="28211"/>
    <cellStyle name="표준 23 3 7" xfId="7710"/>
    <cellStyle name="표준 23 3 7 2" xfId="16716"/>
    <cellStyle name="표준 23 3 7 2 2" xfId="37592"/>
    <cellStyle name="표준 23 3 7 3" xfId="28854"/>
    <cellStyle name="표준 23 3 8" xfId="8558"/>
    <cellStyle name="표준 23 3 8 2" xfId="17563"/>
    <cellStyle name="표준 23 3 8 2 2" xfId="38439"/>
    <cellStyle name="표준 23 3 8 3" xfId="29701"/>
    <cellStyle name="표준 23 3 9" xfId="9382"/>
    <cellStyle name="표준 23 3 9 2" xfId="18381"/>
    <cellStyle name="표준 23 3 9 2 2" xfId="39257"/>
    <cellStyle name="표준 23 3 9 3" xfId="30519"/>
    <cellStyle name="표준 23 4" xfId="2978"/>
    <cellStyle name="표준 23 4 10" xfId="10439"/>
    <cellStyle name="표준 23 4 10 2" xfId="19210"/>
    <cellStyle name="표준 23 4 10 2 2" xfId="40086"/>
    <cellStyle name="표준 23 4 10 3" xfId="31350"/>
    <cellStyle name="표준 23 4 11" xfId="11305"/>
    <cellStyle name="표준 23 4 11 2" xfId="20071"/>
    <cellStyle name="표준 23 4 11 2 2" xfId="40947"/>
    <cellStyle name="표준 23 4 11 3" xfId="32211"/>
    <cellStyle name="표준 23 4 12" xfId="12453"/>
    <cellStyle name="표준 23 4 12 2" xfId="33331"/>
    <cellStyle name="표준 23 4 13" xfId="24581"/>
    <cellStyle name="표준 23 4 2" xfId="3196"/>
    <cellStyle name="표준 23 4 2 10" xfId="11515"/>
    <cellStyle name="표준 23 4 2 10 2" xfId="20281"/>
    <cellStyle name="표준 23 4 2 10 2 2" xfId="41157"/>
    <cellStyle name="표준 23 4 2 10 3" xfId="32421"/>
    <cellStyle name="표준 23 4 2 11" xfId="12664"/>
    <cellStyle name="표준 23 4 2 11 2" xfId="33541"/>
    <cellStyle name="표준 23 4 2 12" xfId="24791"/>
    <cellStyle name="표준 23 4 2 2" xfId="3638"/>
    <cellStyle name="표준 23 4 2 2 2" xfId="5911"/>
    <cellStyle name="표준 23 4 2 2 2 2" xfId="14920"/>
    <cellStyle name="표준 23 4 2 2 2 2 2" xfId="35796"/>
    <cellStyle name="표준 23 4 2 2 2 3" xfId="27058"/>
    <cellStyle name="표준 23 4 2 2 3" xfId="13101"/>
    <cellStyle name="표준 23 4 2 2 3 2" xfId="33978"/>
    <cellStyle name="표준 23 4 2 2 4" xfId="25228"/>
    <cellStyle name="표준 23 4 2 3" xfId="4799"/>
    <cellStyle name="표준 23 4 2 3 2" xfId="6631"/>
    <cellStyle name="표준 23 4 2 3 2 2" xfId="15640"/>
    <cellStyle name="표준 23 4 2 3 2 2 2" xfId="36516"/>
    <cellStyle name="표준 23 4 2 3 2 3" xfId="27778"/>
    <cellStyle name="표준 23 4 2 3 3" xfId="13822"/>
    <cellStyle name="표준 23 4 2 3 3 2" xfId="34698"/>
    <cellStyle name="표준 23 4 2 3 4" xfId="25960"/>
    <cellStyle name="표준 23 4 2 4" xfId="5474"/>
    <cellStyle name="표준 23 4 2 4 2" xfId="14483"/>
    <cellStyle name="표준 23 4 2 4 2 2" xfId="35359"/>
    <cellStyle name="표준 23 4 2 4 3" xfId="26621"/>
    <cellStyle name="표준 23 4 2 5" xfId="7277"/>
    <cellStyle name="표준 23 4 2 5 2" xfId="16284"/>
    <cellStyle name="표준 23 4 2 5 2 2" xfId="37160"/>
    <cellStyle name="표준 23 4 2 5 3" xfId="28422"/>
    <cellStyle name="표준 23 4 2 6" xfId="7921"/>
    <cellStyle name="표준 23 4 2 6 2" xfId="16927"/>
    <cellStyle name="표준 23 4 2 6 2 2" xfId="37803"/>
    <cellStyle name="표준 23 4 2 6 3" xfId="29065"/>
    <cellStyle name="표준 23 4 2 7" xfId="8769"/>
    <cellStyle name="표준 23 4 2 7 2" xfId="17774"/>
    <cellStyle name="표준 23 4 2 7 2 2" xfId="38650"/>
    <cellStyle name="표준 23 4 2 7 3" xfId="29912"/>
    <cellStyle name="표준 23 4 2 8" xfId="9594"/>
    <cellStyle name="표준 23 4 2 8 2" xfId="18592"/>
    <cellStyle name="표준 23 4 2 8 2 2" xfId="39468"/>
    <cellStyle name="표준 23 4 2 8 3" xfId="30730"/>
    <cellStyle name="표준 23 4 2 9" xfId="10649"/>
    <cellStyle name="표준 23 4 2 9 2" xfId="19420"/>
    <cellStyle name="표준 23 4 2 9 2 2" xfId="40296"/>
    <cellStyle name="표준 23 4 2 9 3" xfId="31560"/>
    <cellStyle name="표준 23 4 3" xfId="3428"/>
    <cellStyle name="표준 23 4 3 10" xfId="12891"/>
    <cellStyle name="표준 23 4 3 10 2" xfId="33768"/>
    <cellStyle name="표준 23 4 3 11" xfId="25018"/>
    <cellStyle name="표준 23 4 3 2" xfId="5021"/>
    <cellStyle name="표준 23 4 3 2 2" xfId="6848"/>
    <cellStyle name="표준 23 4 3 2 2 2" xfId="15857"/>
    <cellStyle name="표준 23 4 3 2 2 2 2" xfId="36733"/>
    <cellStyle name="표준 23 4 3 2 2 3" xfId="27995"/>
    <cellStyle name="표준 23 4 3 2 3" xfId="14039"/>
    <cellStyle name="표준 23 4 3 2 3 2" xfId="34915"/>
    <cellStyle name="표준 23 4 3 2 4" xfId="26177"/>
    <cellStyle name="표준 23 4 3 3" xfId="5701"/>
    <cellStyle name="표준 23 4 3 3 2" xfId="14710"/>
    <cellStyle name="표준 23 4 3 3 2 2" xfId="35586"/>
    <cellStyle name="표준 23 4 3 3 3" xfId="26848"/>
    <cellStyle name="표준 23 4 3 4" xfId="7494"/>
    <cellStyle name="표준 23 4 3 4 2" xfId="16501"/>
    <cellStyle name="표준 23 4 3 4 2 2" xfId="37377"/>
    <cellStyle name="표준 23 4 3 4 3" xfId="28639"/>
    <cellStyle name="표준 23 4 3 5" xfId="8138"/>
    <cellStyle name="표준 23 4 3 5 2" xfId="17144"/>
    <cellStyle name="표준 23 4 3 5 2 2" xfId="38020"/>
    <cellStyle name="표준 23 4 3 5 3" xfId="29282"/>
    <cellStyle name="표준 23 4 3 6" xfId="8986"/>
    <cellStyle name="표준 23 4 3 6 2" xfId="17991"/>
    <cellStyle name="표준 23 4 3 6 2 2" xfId="38867"/>
    <cellStyle name="표준 23 4 3 6 3" xfId="30129"/>
    <cellStyle name="표준 23 4 3 7" xfId="9811"/>
    <cellStyle name="표준 23 4 3 7 2" xfId="18809"/>
    <cellStyle name="표준 23 4 3 7 2 2" xfId="39685"/>
    <cellStyle name="표준 23 4 3 7 3" xfId="30947"/>
    <cellStyle name="표준 23 4 3 8" xfId="10866"/>
    <cellStyle name="표준 23 4 3 8 2" xfId="19637"/>
    <cellStyle name="표준 23 4 3 8 2 2" xfId="40513"/>
    <cellStyle name="표준 23 4 3 8 3" xfId="31777"/>
    <cellStyle name="표준 23 4 3 9" xfId="11732"/>
    <cellStyle name="표준 23 4 3 9 2" xfId="20498"/>
    <cellStyle name="표준 23 4 3 9 2 2" xfId="41374"/>
    <cellStyle name="표준 23 4 3 9 3" xfId="32638"/>
    <cellStyle name="표준 23 4 4" xfId="4587"/>
    <cellStyle name="표준 23 4 4 2" xfId="6421"/>
    <cellStyle name="표준 23 4 4 2 2" xfId="15430"/>
    <cellStyle name="표준 23 4 4 2 2 2" xfId="36306"/>
    <cellStyle name="표준 23 4 4 2 3" xfId="27568"/>
    <cellStyle name="표준 23 4 4 3" xfId="11084"/>
    <cellStyle name="표준 23 4 4 3 2" xfId="19854"/>
    <cellStyle name="표준 23 4 4 3 2 2" xfId="40730"/>
    <cellStyle name="표준 23 4 4 3 3" xfId="31994"/>
    <cellStyle name="표준 23 4 4 4" xfId="11949"/>
    <cellStyle name="표준 23 4 4 4 2" xfId="20715"/>
    <cellStyle name="표준 23 4 4 4 2 2" xfId="41591"/>
    <cellStyle name="표준 23 4 4 4 3" xfId="32855"/>
    <cellStyle name="표준 23 4 4 5" xfId="13612"/>
    <cellStyle name="표준 23 4 4 5 2" xfId="34488"/>
    <cellStyle name="표준 23 4 4 6" xfId="25750"/>
    <cellStyle name="표준 23 4 5" xfId="5264"/>
    <cellStyle name="표준 23 4 5 2" xfId="14273"/>
    <cellStyle name="표준 23 4 5 2 2" xfId="35149"/>
    <cellStyle name="표준 23 4 5 3" xfId="26411"/>
    <cellStyle name="표준 23 4 6" xfId="7066"/>
    <cellStyle name="표준 23 4 6 2" xfId="16074"/>
    <cellStyle name="표준 23 4 6 2 2" xfId="36950"/>
    <cellStyle name="표준 23 4 6 3" xfId="28212"/>
    <cellStyle name="표준 23 4 7" xfId="7711"/>
    <cellStyle name="표준 23 4 7 2" xfId="16717"/>
    <cellStyle name="표준 23 4 7 2 2" xfId="37593"/>
    <cellStyle name="표준 23 4 7 3" xfId="28855"/>
    <cellStyle name="표준 23 4 8" xfId="8559"/>
    <cellStyle name="표준 23 4 8 2" xfId="17564"/>
    <cellStyle name="표준 23 4 8 2 2" xfId="38440"/>
    <cellStyle name="표준 23 4 8 3" xfId="29702"/>
    <cellStyle name="표준 23 4 9" xfId="9383"/>
    <cellStyle name="표준 23 4 9 2" xfId="18382"/>
    <cellStyle name="표준 23 4 9 2 2" xfId="39258"/>
    <cellStyle name="표준 23 4 9 3" xfId="30520"/>
    <cellStyle name="표준 23 5" xfId="2979"/>
    <cellStyle name="표준 23 5 10" xfId="10440"/>
    <cellStyle name="표준 23 5 10 2" xfId="19211"/>
    <cellStyle name="표준 23 5 10 2 2" xfId="40087"/>
    <cellStyle name="표준 23 5 10 3" xfId="31351"/>
    <cellStyle name="표준 23 5 11" xfId="11306"/>
    <cellStyle name="표준 23 5 11 2" xfId="20072"/>
    <cellStyle name="표준 23 5 11 2 2" xfId="40948"/>
    <cellStyle name="표준 23 5 11 3" xfId="32212"/>
    <cellStyle name="표준 23 5 12" xfId="12454"/>
    <cellStyle name="표준 23 5 12 2" xfId="33332"/>
    <cellStyle name="표준 23 5 13" xfId="24582"/>
    <cellStyle name="표준 23 5 2" xfId="3197"/>
    <cellStyle name="표준 23 5 2 10" xfId="11516"/>
    <cellStyle name="표준 23 5 2 10 2" xfId="20282"/>
    <cellStyle name="표준 23 5 2 10 2 2" xfId="41158"/>
    <cellStyle name="표준 23 5 2 10 3" xfId="32422"/>
    <cellStyle name="표준 23 5 2 11" xfId="12665"/>
    <cellStyle name="표준 23 5 2 11 2" xfId="33542"/>
    <cellStyle name="표준 23 5 2 12" xfId="24792"/>
    <cellStyle name="표준 23 5 2 2" xfId="3639"/>
    <cellStyle name="표준 23 5 2 2 2" xfId="5912"/>
    <cellStyle name="표준 23 5 2 2 2 2" xfId="14921"/>
    <cellStyle name="표준 23 5 2 2 2 2 2" xfId="35797"/>
    <cellStyle name="표준 23 5 2 2 2 3" xfId="27059"/>
    <cellStyle name="표준 23 5 2 2 3" xfId="13102"/>
    <cellStyle name="표준 23 5 2 2 3 2" xfId="33979"/>
    <cellStyle name="표준 23 5 2 2 4" xfId="25229"/>
    <cellStyle name="표준 23 5 2 3" xfId="4800"/>
    <cellStyle name="표준 23 5 2 3 2" xfId="6632"/>
    <cellStyle name="표준 23 5 2 3 2 2" xfId="15641"/>
    <cellStyle name="표준 23 5 2 3 2 2 2" xfId="36517"/>
    <cellStyle name="표준 23 5 2 3 2 3" xfId="27779"/>
    <cellStyle name="표준 23 5 2 3 3" xfId="13823"/>
    <cellStyle name="표준 23 5 2 3 3 2" xfId="34699"/>
    <cellStyle name="표준 23 5 2 3 4" xfId="25961"/>
    <cellStyle name="표준 23 5 2 4" xfId="5475"/>
    <cellStyle name="표준 23 5 2 4 2" xfId="14484"/>
    <cellStyle name="표준 23 5 2 4 2 2" xfId="35360"/>
    <cellStyle name="표준 23 5 2 4 3" xfId="26622"/>
    <cellStyle name="표준 23 5 2 5" xfId="7278"/>
    <cellStyle name="표준 23 5 2 5 2" xfId="16285"/>
    <cellStyle name="표준 23 5 2 5 2 2" xfId="37161"/>
    <cellStyle name="표준 23 5 2 5 3" xfId="28423"/>
    <cellStyle name="표준 23 5 2 6" xfId="7922"/>
    <cellStyle name="표준 23 5 2 6 2" xfId="16928"/>
    <cellStyle name="표준 23 5 2 6 2 2" xfId="37804"/>
    <cellStyle name="표준 23 5 2 6 3" xfId="29066"/>
    <cellStyle name="표준 23 5 2 7" xfId="8770"/>
    <cellStyle name="표준 23 5 2 7 2" xfId="17775"/>
    <cellStyle name="표준 23 5 2 7 2 2" xfId="38651"/>
    <cellStyle name="표준 23 5 2 7 3" xfId="29913"/>
    <cellStyle name="표준 23 5 2 8" xfId="9595"/>
    <cellStyle name="표준 23 5 2 8 2" xfId="18593"/>
    <cellStyle name="표준 23 5 2 8 2 2" xfId="39469"/>
    <cellStyle name="표준 23 5 2 8 3" xfId="30731"/>
    <cellStyle name="표준 23 5 2 9" xfId="10650"/>
    <cellStyle name="표준 23 5 2 9 2" xfId="19421"/>
    <cellStyle name="표준 23 5 2 9 2 2" xfId="40297"/>
    <cellStyle name="표준 23 5 2 9 3" xfId="31561"/>
    <cellStyle name="표준 23 5 3" xfId="3429"/>
    <cellStyle name="표준 23 5 3 10" xfId="12892"/>
    <cellStyle name="표준 23 5 3 10 2" xfId="33769"/>
    <cellStyle name="표준 23 5 3 11" xfId="25019"/>
    <cellStyle name="표준 23 5 3 2" xfId="5022"/>
    <cellStyle name="표준 23 5 3 2 2" xfId="6849"/>
    <cellStyle name="표준 23 5 3 2 2 2" xfId="15858"/>
    <cellStyle name="표준 23 5 3 2 2 2 2" xfId="36734"/>
    <cellStyle name="표준 23 5 3 2 2 3" xfId="27996"/>
    <cellStyle name="표준 23 5 3 2 3" xfId="14040"/>
    <cellStyle name="표준 23 5 3 2 3 2" xfId="34916"/>
    <cellStyle name="표준 23 5 3 2 4" xfId="26178"/>
    <cellStyle name="표준 23 5 3 3" xfId="5702"/>
    <cellStyle name="표준 23 5 3 3 2" xfId="14711"/>
    <cellStyle name="표준 23 5 3 3 2 2" xfId="35587"/>
    <cellStyle name="표준 23 5 3 3 3" xfId="26849"/>
    <cellStyle name="표준 23 5 3 4" xfId="7495"/>
    <cellStyle name="표준 23 5 3 4 2" xfId="16502"/>
    <cellStyle name="표준 23 5 3 4 2 2" xfId="37378"/>
    <cellStyle name="표준 23 5 3 4 3" xfId="28640"/>
    <cellStyle name="표준 23 5 3 5" xfId="8139"/>
    <cellStyle name="표준 23 5 3 5 2" xfId="17145"/>
    <cellStyle name="표준 23 5 3 5 2 2" xfId="38021"/>
    <cellStyle name="표준 23 5 3 5 3" xfId="29283"/>
    <cellStyle name="표준 23 5 3 6" xfId="8987"/>
    <cellStyle name="표준 23 5 3 6 2" xfId="17992"/>
    <cellStyle name="표준 23 5 3 6 2 2" xfId="38868"/>
    <cellStyle name="표준 23 5 3 6 3" xfId="30130"/>
    <cellStyle name="표준 23 5 3 7" xfId="9812"/>
    <cellStyle name="표준 23 5 3 7 2" xfId="18810"/>
    <cellStyle name="표준 23 5 3 7 2 2" xfId="39686"/>
    <cellStyle name="표준 23 5 3 7 3" xfId="30948"/>
    <cellStyle name="표준 23 5 3 8" xfId="10867"/>
    <cellStyle name="표준 23 5 3 8 2" xfId="19638"/>
    <cellStyle name="표준 23 5 3 8 2 2" xfId="40514"/>
    <cellStyle name="표준 23 5 3 8 3" xfId="31778"/>
    <cellStyle name="표준 23 5 3 9" xfId="11733"/>
    <cellStyle name="표준 23 5 3 9 2" xfId="20499"/>
    <cellStyle name="표준 23 5 3 9 2 2" xfId="41375"/>
    <cellStyle name="표준 23 5 3 9 3" xfId="32639"/>
    <cellStyle name="표준 23 5 4" xfId="4588"/>
    <cellStyle name="표준 23 5 4 2" xfId="6422"/>
    <cellStyle name="표준 23 5 4 2 2" xfId="15431"/>
    <cellStyle name="표준 23 5 4 2 2 2" xfId="36307"/>
    <cellStyle name="표준 23 5 4 2 3" xfId="27569"/>
    <cellStyle name="표준 23 5 4 3" xfId="11085"/>
    <cellStyle name="표준 23 5 4 3 2" xfId="19855"/>
    <cellStyle name="표준 23 5 4 3 2 2" xfId="40731"/>
    <cellStyle name="표준 23 5 4 3 3" xfId="31995"/>
    <cellStyle name="표준 23 5 4 4" xfId="11950"/>
    <cellStyle name="표준 23 5 4 4 2" xfId="20716"/>
    <cellStyle name="표준 23 5 4 4 2 2" xfId="41592"/>
    <cellStyle name="표준 23 5 4 4 3" xfId="32856"/>
    <cellStyle name="표준 23 5 4 5" xfId="13613"/>
    <cellStyle name="표준 23 5 4 5 2" xfId="34489"/>
    <cellStyle name="표준 23 5 4 6" xfId="25751"/>
    <cellStyle name="표준 23 5 5" xfId="5265"/>
    <cellStyle name="표준 23 5 5 2" xfId="14274"/>
    <cellStyle name="표준 23 5 5 2 2" xfId="35150"/>
    <cellStyle name="표준 23 5 5 3" xfId="26412"/>
    <cellStyle name="표준 23 5 6" xfId="7067"/>
    <cellStyle name="표준 23 5 6 2" xfId="16075"/>
    <cellStyle name="표준 23 5 6 2 2" xfId="36951"/>
    <cellStyle name="표준 23 5 6 3" xfId="28213"/>
    <cellStyle name="표준 23 5 7" xfId="7712"/>
    <cellStyle name="표준 23 5 7 2" xfId="16718"/>
    <cellStyle name="표준 23 5 7 2 2" xfId="37594"/>
    <cellStyle name="표준 23 5 7 3" xfId="28856"/>
    <cellStyle name="표준 23 5 8" xfId="8560"/>
    <cellStyle name="표준 23 5 8 2" xfId="17565"/>
    <cellStyle name="표준 23 5 8 2 2" xfId="38441"/>
    <cellStyle name="표준 23 5 8 3" xfId="29703"/>
    <cellStyle name="표준 23 5 9" xfId="9384"/>
    <cellStyle name="표준 23 5 9 2" xfId="18383"/>
    <cellStyle name="표준 23 5 9 2 2" xfId="39259"/>
    <cellStyle name="표준 23 5 9 3" xfId="30521"/>
    <cellStyle name="표준 23 6" xfId="2980"/>
    <cellStyle name="표준 23 6 10" xfId="10441"/>
    <cellStyle name="표준 23 6 10 2" xfId="19212"/>
    <cellStyle name="표준 23 6 10 2 2" xfId="40088"/>
    <cellStyle name="표준 23 6 10 3" xfId="31352"/>
    <cellStyle name="표준 23 6 11" xfId="11307"/>
    <cellStyle name="표준 23 6 11 2" xfId="20073"/>
    <cellStyle name="표준 23 6 11 2 2" xfId="40949"/>
    <cellStyle name="표준 23 6 11 3" xfId="32213"/>
    <cellStyle name="표준 23 6 12" xfId="12455"/>
    <cellStyle name="표준 23 6 12 2" xfId="33333"/>
    <cellStyle name="표준 23 6 13" xfId="24583"/>
    <cellStyle name="표준 23 6 2" xfId="3198"/>
    <cellStyle name="표준 23 6 2 10" xfId="11517"/>
    <cellStyle name="표준 23 6 2 10 2" xfId="20283"/>
    <cellStyle name="표준 23 6 2 10 2 2" xfId="41159"/>
    <cellStyle name="표준 23 6 2 10 3" xfId="32423"/>
    <cellStyle name="표준 23 6 2 11" xfId="12666"/>
    <cellStyle name="표준 23 6 2 11 2" xfId="33543"/>
    <cellStyle name="표준 23 6 2 12" xfId="24793"/>
    <cellStyle name="표준 23 6 2 2" xfId="3640"/>
    <cellStyle name="표준 23 6 2 2 2" xfId="5913"/>
    <cellStyle name="표준 23 6 2 2 2 2" xfId="14922"/>
    <cellStyle name="표준 23 6 2 2 2 2 2" xfId="35798"/>
    <cellStyle name="표준 23 6 2 2 2 3" xfId="27060"/>
    <cellStyle name="표준 23 6 2 2 3" xfId="13103"/>
    <cellStyle name="표준 23 6 2 2 3 2" xfId="33980"/>
    <cellStyle name="표준 23 6 2 2 4" xfId="25230"/>
    <cellStyle name="표준 23 6 2 3" xfId="4801"/>
    <cellStyle name="표준 23 6 2 3 2" xfId="6633"/>
    <cellStyle name="표준 23 6 2 3 2 2" xfId="15642"/>
    <cellStyle name="표준 23 6 2 3 2 2 2" xfId="36518"/>
    <cellStyle name="표준 23 6 2 3 2 3" xfId="27780"/>
    <cellStyle name="표준 23 6 2 3 3" xfId="13824"/>
    <cellStyle name="표준 23 6 2 3 3 2" xfId="34700"/>
    <cellStyle name="표준 23 6 2 3 4" xfId="25962"/>
    <cellStyle name="표준 23 6 2 4" xfId="5476"/>
    <cellStyle name="표준 23 6 2 4 2" xfId="14485"/>
    <cellStyle name="표준 23 6 2 4 2 2" xfId="35361"/>
    <cellStyle name="표준 23 6 2 4 3" xfId="26623"/>
    <cellStyle name="표준 23 6 2 5" xfId="7279"/>
    <cellStyle name="표준 23 6 2 5 2" xfId="16286"/>
    <cellStyle name="표준 23 6 2 5 2 2" xfId="37162"/>
    <cellStyle name="표준 23 6 2 5 3" xfId="28424"/>
    <cellStyle name="표준 23 6 2 6" xfId="7923"/>
    <cellStyle name="표준 23 6 2 6 2" xfId="16929"/>
    <cellStyle name="표준 23 6 2 6 2 2" xfId="37805"/>
    <cellStyle name="표준 23 6 2 6 3" xfId="29067"/>
    <cellStyle name="표준 23 6 2 7" xfId="8771"/>
    <cellStyle name="표준 23 6 2 7 2" xfId="17776"/>
    <cellStyle name="표준 23 6 2 7 2 2" xfId="38652"/>
    <cellStyle name="표준 23 6 2 7 3" xfId="29914"/>
    <cellStyle name="표준 23 6 2 8" xfId="9596"/>
    <cellStyle name="표준 23 6 2 8 2" xfId="18594"/>
    <cellStyle name="표준 23 6 2 8 2 2" xfId="39470"/>
    <cellStyle name="표준 23 6 2 8 3" xfId="30732"/>
    <cellStyle name="표준 23 6 2 9" xfId="10651"/>
    <cellStyle name="표준 23 6 2 9 2" xfId="19422"/>
    <cellStyle name="표준 23 6 2 9 2 2" xfId="40298"/>
    <cellStyle name="표준 23 6 2 9 3" xfId="31562"/>
    <cellStyle name="표준 23 6 3" xfId="3430"/>
    <cellStyle name="표준 23 6 3 10" xfId="12893"/>
    <cellStyle name="표준 23 6 3 10 2" xfId="33770"/>
    <cellStyle name="표준 23 6 3 11" xfId="25020"/>
    <cellStyle name="표준 23 6 3 2" xfId="5023"/>
    <cellStyle name="표준 23 6 3 2 2" xfId="6850"/>
    <cellStyle name="표준 23 6 3 2 2 2" xfId="15859"/>
    <cellStyle name="표준 23 6 3 2 2 2 2" xfId="36735"/>
    <cellStyle name="표준 23 6 3 2 2 3" xfId="27997"/>
    <cellStyle name="표준 23 6 3 2 3" xfId="14041"/>
    <cellStyle name="표준 23 6 3 2 3 2" xfId="34917"/>
    <cellStyle name="표준 23 6 3 2 4" xfId="26179"/>
    <cellStyle name="표준 23 6 3 3" xfId="5703"/>
    <cellStyle name="표준 23 6 3 3 2" xfId="14712"/>
    <cellStyle name="표준 23 6 3 3 2 2" xfId="35588"/>
    <cellStyle name="표준 23 6 3 3 3" xfId="26850"/>
    <cellStyle name="표준 23 6 3 4" xfId="7496"/>
    <cellStyle name="표준 23 6 3 4 2" xfId="16503"/>
    <cellStyle name="표준 23 6 3 4 2 2" xfId="37379"/>
    <cellStyle name="표준 23 6 3 4 3" xfId="28641"/>
    <cellStyle name="표준 23 6 3 5" xfId="8140"/>
    <cellStyle name="표준 23 6 3 5 2" xfId="17146"/>
    <cellStyle name="표준 23 6 3 5 2 2" xfId="38022"/>
    <cellStyle name="표준 23 6 3 5 3" xfId="29284"/>
    <cellStyle name="표준 23 6 3 6" xfId="8988"/>
    <cellStyle name="표준 23 6 3 6 2" xfId="17993"/>
    <cellStyle name="표준 23 6 3 6 2 2" xfId="38869"/>
    <cellStyle name="표준 23 6 3 6 3" xfId="30131"/>
    <cellStyle name="표준 23 6 3 7" xfId="9813"/>
    <cellStyle name="표준 23 6 3 7 2" xfId="18811"/>
    <cellStyle name="표준 23 6 3 7 2 2" xfId="39687"/>
    <cellStyle name="표준 23 6 3 7 3" xfId="30949"/>
    <cellStyle name="표준 23 6 3 8" xfId="10868"/>
    <cellStyle name="표준 23 6 3 8 2" xfId="19639"/>
    <cellStyle name="표준 23 6 3 8 2 2" xfId="40515"/>
    <cellStyle name="표준 23 6 3 8 3" xfId="31779"/>
    <cellStyle name="표준 23 6 3 9" xfId="11734"/>
    <cellStyle name="표준 23 6 3 9 2" xfId="20500"/>
    <cellStyle name="표준 23 6 3 9 2 2" xfId="41376"/>
    <cellStyle name="표준 23 6 3 9 3" xfId="32640"/>
    <cellStyle name="표준 23 6 4" xfId="4589"/>
    <cellStyle name="표준 23 6 4 2" xfId="6423"/>
    <cellStyle name="표준 23 6 4 2 2" xfId="15432"/>
    <cellStyle name="표준 23 6 4 2 2 2" xfId="36308"/>
    <cellStyle name="표준 23 6 4 2 3" xfId="27570"/>
    <cellStyle name="표준 23 6 4 3" xfId="11086"/>
    <cellStyle name="표준 23 6 4 3 2" xfId="19856"/>
    <cellStyle name="표준 23 6 4 3 2 2" xfId="40732"/>
    <cellStyle name="표준 23 6 4 3 3" xfId="31996"/>
    <cellStyle name="표준 23 6 4 4" xfId="11951"/>
    <cellStyle name="표준 23 6 4 4 2" xfId="20717"/>
    <cellStyle name="표준 23 6 4 4 2 2" xfId="41593"/>
    <cellStyle name="표준 23 6 4 4 3" xfId="32857"/>
    <cellStyle name="표준 23 6 4 5" xfId="13614"/>
    <cellStyle name="표준 23 6 4 5 2" xfId="34490"/>
    <cellStyle name="표준 23 6 4 6" xfId="25752"/>
    <cellStyle name="표준 23 6 5" xfId="5266"/>
    <cellStyle name="표준 23 6 5 2" xfId="14275"/>
    <cellStyle name="표준 23 6 5 2 2" xfId="35151"/>
    <cellStyle name="표준 23 6 5 3" xfId="26413"/>
    <cellStyle name="표준 23 6 6" xfId="7068"/>
    <cellStyle name="표준 23 6 6 2" xfId="16076"/>
    <cellStyle name="표준 23 6 6 2 2" xfId="36952"/>
    <cellStyle name="표준 23 6 6 3" xfId="28214"/>
    <cellStyle name="표준 23 6 7" xfId="7713"/>
    <cellStyle name="표준 23 6 7 2" xfId="16719"/>
    <cellStyle name="표준 23 6 7 2 2" xfId="37595"/>
    <cellStyle name="표준 23 6 7 3" xfId="28857"/>
    <cellStyle name="표준 23 6 8" xfId="8561"/>
    <cellStyle name="표준 23 6 8 2" xfId="17566"/>
    <cellStyle name="표준 23 6 8 2 2" xfId="38442"/>
    <cellStyle name="표준 23 6 8 3" xfId="29704"/>
    <cellStyle name="표준 23 6 9" xfId="9385"/>
    <cellStyle name="표준 23 6 9 2" xfId="18384"/>
    <cellStyle name="표준 23 6 9 2 2" xfId="39260"/>
    <cellStyle name="표준 23 6 9 3" xfId="30522"/>
    <cellStyle name="표준 23 7" xfId="2981"/>
    <cellStyle name="표준 23 7 10" xfId="10442"/>
    <cellStyle name="표준 23 7 10 2" xfId="19213"/>
    <cellStyle name="표준 23 7 10 2 2" xfId="40089"/>
    <cellStyle name="표준 23 7 10 3" xfId="31353"/>
    <cellStyle name="표준 23 7 11" xfId="11308"/>
    <cellStyle name="표준 23 7 11 2" xfId="20074"/>
    <cellStyle name="표준 23 7 11 2 2" xfId="40950"/>
    <cellStyle name="표준 23 7 11 3" xfId="32214"/>
    <cellStyle name="표준 23 7 12" xfId="12456"/>
    <cellStyle name="표준 23 7 12 2" xfId="33334"/>
    <cellStyle name="표준 23 7 13" xfId="24584"/>
    <cellStyle name="표준 23 7 2" xfId="3199"/>
    <cellStyle name="표준 23 7 2 10" xfId="11518"/>
    <cellStyle name="표준 23 7 2 10 2" xfId="20284"/>
    <cellStyle name="표준 23 7 2 10 2 2" xfId="41160"/>
    <cellStyle name="표준 23 7 2 10 3" xfId="32424"/>
    <cellStyle name="표준 23 7 2 11" xfId="12667"/>
    <cellStyle name="표준 23 7 2 11 2" xfId="33544"/>
    <cellStyle name="표준 23 7 2 12" xfId="24794"/>
    <cellStyle name="표준 23 7 2 2" xfId="3641"/>
    <cellStyle name="표준 23 7 2 2 2" xfId="5914"/>
    <cellStyle name="표준 23 7 2 2 2 2" xfId="14923"/>
    <cellStyle name="표준 23 7 2 2 2 2 2" xfId="35799"/>
    <cellStyle name="표준 23 7 2 2 2 3" xfId="27061"/>
    <cellStyle name="표준 23 7 2 2 3" xfId="13104"/>
    <cellStyle name="표준 23 7 2 2 3 2" xfId="33981"/>
    <cellStyle name="표준 23 7 2 2 4" xfId="25231"/>
    <cellStyle name="표준 23 7 2 3" xfId="4802"/>
    <cellStyle name="표준 23 7 2 3 2" xfId="6634"/>
    <cellStyle name="표준 23 7 2 3 2 2" xfId="15643"/>
    <cellStyle name="표준 23 7 2 3 2 2 2" xfId="36519"/>
    <cellStyle name="표준 23 7 2 3 2 3" xfId="27781"/>
    <cellStyle name="표준 23 7 2 3 3" xfId="13825"/>
    <cellStyle name="표준 23 7 2 3 3 2" xfId="34701"/>
    <cellStyle name="표준 23 7 2 3 4" xfId="25963"/>
    <cellStyle name="표준 23 7 2 4" xfId="5477"/>
    <cellStyle name="표준 23 7 2 4 2" xfId="14486"/>
    <cellStyle name="표준 23 7 2 4 2 2" xfId="35362"/>
    <cellStyle name="표준 23 7 2 4 3" xfId="26624"/>
    <cellStyle name="표준 23 7 2 5" xfId="7280"/>
    <cellStyle name="표준 23 7 2 5 2" xfId="16287"/>
    <cellStyle name="표준 23 7 2 5 2 2" xfId="37163"/>
    <cellStyle name="표준 23 7 2 5 3" xfId="28425"/>
    <cellStyle name="표준 23 7 2 6" xfId="7924"/>
    <cellStyle name="표준 23 7 2 6 2" xfId="16930"/>
    <cellStyle name="표준 23 7 2 6 2 2" xfId="37806"/>
    <cellStyle name="표준 23 7 2 6 3" xfId="29068"/>
    <cellStyle name="표준 23 7 2 7" xfId="8772"/>
    <cellStyle name="표준 23 7 2 7 2" xfId="17777"/>
    <cellStyle name="표준 23 7 2 7 2 2" xfId="38653"/>
    <cellStyle name="표준 23 7 2 7 3" xfId="29915"/>
    <cellStyle name="표준 23 7 2 8" xfId="9597"/>
    <cellStyle name="표준 23 7 2 8 2" xfId="18595"/>
    <cellStyle name="표준 23 7 2 8 2 2" xfId="39471"/>
    <cellStyle name="표준 23 7 2 8 3" xfId="30733"/>
    <cellStyle name="표준 23 7 2 9" xfId="10652"/>
    <cellStyle name="표준 23 7 2 9 2" xfId="19423"/>
    <cellStyle name="표준 23 7 2 9 2 2" xfId="40299"/>
    <cellStyle name="표준 23 7 2 9 3" xfId="31563"/>
    <cellStyle name="표준 23 7 3" xfId="3431"/>
    <cellStyle name="표준 23 7 3 10" xfId="12894"/>
    <cellStyle name="표준 23 7 3 10 2" xfId="33771"/>
    <cellStyle name="표준 23 7 3 11" xfId="25021"/>
    <cellStyle name="표준 23 7 3 2" xfId="5024"/>
    <cellStyle name="표준 23 7 3 2 2" xfId="6851"/>
    <cellStyle name="표준 23 7 3 2 2 2" xfId="15860"/>
    <cellStyle name="표준 23 7 3 2 2 2 2" xfId="36736"/>
    <cellStyle name="표준 23 7 3 2 2 3" xfId="27998"/>
    <cellStyle name="표준 23 7 3 2 3" xfId="14042"/>
    <cellStyle name="표준 23 7 3 2 3 2" xfId="34918"/>
    <cellStyle name="표준 23 7 3 2 4" xfId="26180"/>
    <cellStyle name="표준 23 7 3 3" xfId="5704"/>
    <cellStyle name="표준 23 7 3 3 2" xfId="14713"/>
    <cellStyle name="표준 23 7 3 3 2 2" xfId="35589"/>
    <cellStyle name="표준 23 7 3 3 3" xfId="26851"/>
    <cellStyle name="표준 23 7 3 4" xfId="7497"/>
    <cellStyle name="표준 23 7 3 4 2" xfId="16504"/>
    <cellStyle name="표준 23 7 3 4 2 2" xfId="37380"/>
    <cellStyle name="표준 23 7 3 4 3" xfId="28642"/>
    <cellStyle name="표준 23 7 3 5" xfId="8141"/>
    <cellStyle name="표준 23 7 3 5 2" xfId="17147"/>
    <cellStyle name="표준 23 7 3 5 2 2" xfId="38023"/>
    <cellStyle name="표준 23 7 3 5 3" xfId="29285"/>
    <cellStyle name="표준 23 7 3 6" xfId="8989"/>
    <cellStyle name="표준 23 7 3 6 2" xfId="17994"/>
    <cellStyle name="표준 23 7 3 6 2 2" xfId="38870"/>
    <cellStyle name="표준 23 7 3 6 3" xfId="30132"/>
    <cellStyle name="표준 23 7 3 7" xfId="9814"/>
    <cellStyle name="표준 23 7 3 7 2" xfId="18812"/>
    <cellStyle name="표준 23 7 3 7 2 2" xfId="39688"/>
    <cellStyle name="표준 23 7 3 7 3" xfId="30950"/>
    <cellStyle name="표준 23 7 3 8" xfId="10869"/>
    <cellStyle name="표준 23 7 3 8 2" xfId="19640"/>
    <cellStyle name="표준 23 7 3 8 2 2" xfId="40516"/>
    <cellStyle name="표준 23 7 3 8 3" xfId="31780"/>
    <cellStyle name="표준 23 7 3 9" xfId="11735"/>
    <cellStyle name="표준 23 7 3 9 2" xfId="20501"/>
    <cellStyle name="표준 23 7 3 9 2 2" xfId="41377"/>
    <cellStyle name="표준 23 7 3 9 3" xfId="32641"/>
    <cellStyle name="표준 23 7 4" xfId="4590"/>
    <cellStyle name="표준 23 7 4 2" xfId="6424"/>
    <cellStyle name="표준 23 7 4 2 2" xfId="15433"/>
    <cellStyle name="표준 23 7 4 2 2 2" xfId="36309"/>
    <cellStyle name="표준 23 7 4 2 3" xfId="27571"/>
    <cellStyle name="표준 23 7 4 3" xfId="11087"/>
    <cellStyle name="표준 23 7 4 3 2" xfId="19857"/>
    <cellStyle name="표준 23 7 4 3 2 2" xfId="40733"/>
    <cellStyle name="표준 23 7 4 3 3" xfId="31997"/>
    <cellStyle name="표준 23 7 4 4" xfId="11952"/>
    <cellStyle name="표준 23 7 4 4 2" xfId="20718"/>
    <cellStyle name="표준 23 7 4 4 2 2" xfId="41594"/>
    <cellStyle name="표준 23 7 4 4 3" xfId="32858"/>
    <cellStyle name="표준 23 7 4 5" xfId="13615"/>
    <cellStyle name="표준 23 7 4 5 2" xfId="34491"/>
    <cellStyle name="표준 23 7 4 6" xfId="25753"/>
    <cellStyle name="표준 23 7 5" xfId="5267"/>
    <cellStyle name="표준 23 7 5 2" xfId="14276"/>
    <cellStyle name="표준 23 7 5 2 2" xfId="35152"/>
    <cellStyle name="표준 23 7 5 3" xfId="26414"/>
    <cellStyle name="표준 23 7 6" xfId="7069"/>
    <cellStyle name="표준 23 7 6 2" xfId="16077"/>
    <cellStyle name="표준 23 7 6 2 2" xfId="36953"/>
    <cellStyle name="표준 23 7 6 3" xfId="28215"/>
    <cellStyle name="표준 23 7 7" xfId="7714"/>
    <cellStyle name="표준 23 7 7 2" xfId="16720"/>
    <cellStyle name="표준 23 7 7 2 2" xfId="37596"/>
    <cellStyle name="표준 23 7 7 3" xfId="28858"/>
    <cellStyle name="표준 23 7 8" xfId="8562"/>
    <cellStyle name="표준 23 7 8 2" xfId="17567"/>
    <cellStyle name="표준 23 7 8 2 2" xfId="38443"/>
    <cellStyle name="표준 23 7 8 3" xfId="29705"/>
    <cellStyle name="표준 23 7 9" xfId="9386"/>
    <cellStyle name="표준 23 7 9 2" xfId="18385"/>
    <cellStyle name="표준 23 7 9 2 2" xfId="39261"/>
    <cellStyle name="표준 23 7 9 3" xfId="30523"/>
    <cellStyle name="표준 23 8" xfId="3193"/>
    <cellStyle name="표준 23 8 10" xfId="11512"/>
    <cellStyle name="표준 23 8 10 2" xfId="20278"/>
    <cellStyle name="표준 23 8 10 2 2" xfId="41154"/>
    <cellStyle name="표준 23 8 10 3" xfId="32418"/>
    <cellStyle name="표준 23 8 11" xfId="12661"/>
    <cellStyle name="표준 23 8 11 2" xfId="33538"/>
    <cellStyle name="표준 23 8 12" xfId="24788"/>
    <cellStyle name="표준 23 8 2" xfId="3635"/>
    <cellStyle name="표준 23 8 2 2" xfId="5908"/>
    <cellStyle name="표준 23 8 2 2 2" xfId="14917"/>
    <cellStyle name="표준 23 8 2 2 2 2" xfId="35793"/>
    <cellStyle name="표준 23 8 2 2 3" xfId="27055"/>
    <cellStyle name="표준 23 8 2 3" xfId="13098"/>
    <cellStyle name="표준 23 8 2 3 2" xfId="33975"/>
    <cellStyle name="표준 23 8 2 4" xfId="25225"/>
    <cellStyle name="표준 23 8 3" xfId="4796"/>
    <cellStyle name="표준 23 8 3 2" xfId="6628"/>
    <cellStyle name="표준 23 8 3 2 2" xfId="15637"/>
    <cellStyle name="표준 23 8 3 2 2 2" xfId="36513"/>
    <cellStyle name="표준 23 8 3 2 3" xfId="27775"/>
    <cellStyle name="표준 23 8 3 3" xfId="13819"/>
    <cellStyle name="표준 23 8 3 3 2" xfId="34695"/>
    <cellStyle name="표준 23 8 3 4" xfId="25957"/>
    <cellStyle name="표준 23 8 4" xfId="5471"/>
    <cellStyle name="표준 23 8 4 2" xfId="14480"/>
    <cellStyle name="표준 23 8 4 2 2" xfId="35356"/>
    <cellStyle name="표준 23 8 4 3" xfId="26618"/>
    <cellStyle name="표준 23 8 5" xfId="7274"/>
    <cellStyle name="표준 23 8 5 2" xfId="16281"/>
    <cellStyle name="표준 23 8 5 2 2" xfId="37157"/>
    <cellStyle name="표준 23 8 5 3" xfId="28419"/>
    <cellStyle name="표준 23 8 6" xfId="7918"/>
    <cellStyle name="표준 23 8 6 2" xfId="16924"/>
    <cellStyle name="표준 23 8 6 2 2" xfId="37800"/>
    <cellStyle name="표준 23 8 6 3" xfId="29062"/>
    <cellStyle name="표준 23 8 7" xfId="8766"/>
    <cellStyle name="표준 23 8 7 2" xfId="17771"/>
    <cellStyle name="표준 23 8 7 2 2" xfId="38647"/>
    <cellStyle name="표준 23 8 7 3" xfId="29909"/>
    <cellStyle name="표준 23 8 8" xfId="9591"/>
    <cellStyle name="표준 23 8 8 2" xfId="18589"/>
    <cellStyle name="표준 23 8 8 2 2" xfId="39465"/>
    <cellStyle name="표준 23 8 8 3" xfId="30727"/>
    <cellStyle name="표준 23 8 9" xfId="10646"/>
    <cellStyle name="표준 23 8 9 2" xfId="19417"/>
    <cellStyle name="표준 23 8 9 2 2" xfId="40293"/>
    <cellStyle name="표준 23 8 9 3" xfId="31557"/>
    <cellStyle name="표준 23 9" xfId="3425"/>
    <cellStyle name="표준 23 9 10" xfId="12888"/>
    <cellStyle name="표준 23 9 10 2" xfId="33765"/>
    <cellStyle name="표준 23 9 11" xfId="25015"/>
    <cellStyle name="표준 23 9 2" xfId="5018"/>
    <cellStyle name="표준 23 9 2 2" xfId="6845"/>
    <cellStyle name="표준 23 9 2 2 2" xfId="15854"/>
    <cellStyle name="표준 23 9 2 2 2 2" xfId="36730"/>
    <cellStyle name="표준 23 9 2 2 3" xfId="27992"/>
    <cellStyle name="표준 23 9 2 3" xfId="14036"/>
    <cellStyle name="표준 23 9 2 3 2" xfId="34912"/>
    <cellStyle name="표준 23 9 2 4" xfId="26174"/>
    <cellStyle name="표준 23 9 3" xfId="5698"/>
    <cellStyle name="표준 23 9 3 2" xfId="14707"/>
    <cellStyle name="표준 23 9 3 2 2" xfId="35583"/>
    <cellStyle name="표준 23 9 3 3" xfId="26845"/>
    <cellStyle name="표준 23 9 4" xfId="7491"/>
    <cellStyle name="표준 23 9 4 2" xfId="16498"/>
    <cellStyle name="표준 23 9 4 2 2" xfId="37374"/>
    <cellStyle name="표준 23 9 4 3" xfId="28636"/>
    <cellStyle name="표준 23 9 5" xfId="8135"/>
    <cellStyle name="표준 23 9 5 2" xfId="17141"/>
    <cellStyle name="표준 23 9 5 2 2" xfId="38017"/>
    <cellStyle name="표준 23 9 5 3" xfId="29279"/>
    <cellStyle name="표준 23 9 6" xfId="8983"/>
    <cellStyle name="표준 23 9 6 2" xfId="17988"/>
    <cellStyle name="표준 23 9 6 2 2" xfId="38864"/>
    <cellStyle name="표준 23 9 6 3" xfId="30126"/>
    <cellStyle name="표준 23 9 7" xfId="9808"/>
    <cellStyle name="표준 23 9 7 2" xfId="18806"/>
    <cellStyle name="표준 23 9 7 2 2" xfId="39682"/>
    <cellStyle name="표준 23 9 7 3" xfId="30944"/>
    <cellStyle name="표준 23 9 8" xfId="10863"/>
    <cellStyle name="표준 23 9 8 2" xfId="19634"/>
    <cellStyle name="표준 23 9 8 2 2" xfId="40510"/>
    <cellStyle name="표준 23 9 8 3" xfId="31774"/>
    <cellStyle name="표준 23 9 9" xfId="11729"/>
    <cellStyle name="표준 23 9 9 2" xfId="20495"/>
    <cellStyle name="표준 23 9 9 2 2" xfId="41371"/>
    <cellStyle name="표준 23 9 9 3" xfId="32635"/>
    <cellStyle name="표준 24" xfId="2982"/>
    <cellStyle name="표준 24 10" xfId="4591"/>
    <cellStyle name="표준 24 10 2" xfId="6425"/>
    <cellStyle name="표준 24 10 2 2" xfId="15434"/>
    <cellStyle name="표준 24 10 2 2 2" xfId="36310"/>
    <cellStyle name="표준 24 10 2 3" xfId="27572"/>
    <cellStyle name="표준 24 10 3" xfId="11088"/>
    <cellStyle name="표준 24 10 3 2" xfId="19858"/>
    <cellStyle name="표준 24 10 3 2 2" xfId="40734"/>
    <cellStyle name="표준 24 10 3 3" xfId="31998"/>
    <cellStyle name="표준 24 10 4" xfId="11953"/>
    <cellStyle name="표준 24 10 4 2" xfId="20719"/>
    <cellStyle name="표준 24 10 4 2 2" xfId="41595"/>
    <cellStyle name="표준 24 10 4 3" xfId="32859"/>
    <cellStyle name="표준 24 10 5" xfId="13616"/>
    <cellStyle name="표준 24 10 5 2" xfId="34492"/>
    <cellStyle name="표준 24 10 6" xfId="25754"/>
    <cellStyle name="표준 24 11" xfId="5268"/>
    <cellStyle name="표준 24 11 2" xfId="14277"/>
    <cellStyle name="표준 24 11 2 2" xfId="35153"/>
    <cellStyle name="표준 24 11 3" xfId="26415"/>
    <cellStyle name="표준 24 12" xfId="7070"/>
    <cellStyle name="표준 24 12 2" xfId="16078"/>
    <cellStyle name="표준 24 12 2 2" xfId="36954"/>
    <cellStyle name="표준 24 12 3" xfId="28216"/>
    <cellStyle name="표준 24 13" xfId="7715"/>
    <cellStyle name="표준 24 13 2" xfId="16721"/>
    <cellStyle name="표준 24 13 2 2" xfId="37597"/>
    <cellStyle name="표준 24 13 3" xfId="28859"/>
    <cellStyle name="표준 24 14" xfId="8563"/>
    <cellStyle name="표준 24 14 2" xfId="17568"/>
    <cellStyle name="표준 24 14 2 2" xfId="38444"/>
    <cellStyle name="표준 24 14 3" xfId="29706"/>
    <cellStyle name="표준 24 15" xfId="9387"/>
    <cellStyle name="표준 24 15 2" xfId="18386"/>
    <cellStyle name="표준 24 15 2 2" xfId="39262"/>
    <cellStyle name="표준 24 15 3" xfId="30524"/>
    <cellStyle name="표준 24 16" xfId="10443"/>
    <cellStyle name="표준 24 16 2" xfId="19214"/>
    <cellStyle name="표준 24 16 2 2" xfId="40090"/>
    <cellStyle name="표준 24 16 3" xfId="31354"/>
    <cellStyle name="표준 24 17" xfId="11309"/>
    <cellStyle name="표준 24 17 2" xfId="20075"/>
    <cellStyle name="표준 24 17 2 2" xfId="40951"/>
    <cellStyle name="표준 24 17 3" xfId="32215"/>
    <cellStyle name="표준 24 18" xfId="12457"/>
    <cellStyle name="표준 24 18 2" xfId="33335"/>
    <cellStyle name="표준 24 19" xfId="24585"/>
    <cellStyle name="표준 24 2" xfId="2983"/>
    <cellStyle name="표준 24 2 10" xfId="10444"/>
    <cellStyle name="표준 24 2 10 2" xfId="19215"/>
    <cellStyle name="표준 24 2 10 2 2" xfId="40091"/>
    <cellStyle name="표준 24 2 10 3" xfId="31355"/>
    <cellStyle name="표준 24 2 11" xfId="11310"/>
    <cellStyle name="표준 24 2 11 2" xfId="20076"/>
    <cellStyle name="표준 24 2 11 2 2" xfId="40952"/>
    <cellStyle name="표준 24 2 11 3" xfId="32216"/>
    <cellStyle name="표준 24 2 12" xfId="12458"/>
    <cellStyle name="표준 24 2 12 2" xfId="33336"/>
    <cellStyle name="표준 24 2 13" xfId="24586"/>
    <cellStyle name="표준 24 2 2" xfId="3201"/>
    <cellStyle name="표준 24 2 2 10" xfId="11520"/>
    <cellStyle name="표준 24 2 2 10 2" xfId="20286"/>
    <cellStyle name="표준 24 2 2 10 2 2" xfId="41162"/>
    <cellStyle name="표준 24 2 2 10 3" xfId="32426"/>
    <cellStyle name="표준 24 2 2 11" xfId="12669"/>
    <cellStyle name="표준 24 2 2 11 2" xfId="33546"/>
    <cellStyle name="표준 24 2 2 12" xfId="24796"/>
    <cellStyle name="표준 24 2 2 2" xfId="3643"/>
    <cellStyle name="표준 24 2 2 2 2" xfId="5916"/>
    <cellStyle name="표준 24 2 2 2 2 2" xfId="14925"/>
    <cellStyle name="표준 24 2 2 2 2 2 2" xfId="35801"/>
    <cellStyle name="표준 24 2 2 2 2 3" xfId="27063"/>
    <cellStyle name="표준 24 2 2 2 3" xfId="13106"/>
    <cellStyle name="표준 24 2 2 2 3 2" xfId="33983"/>
    <cellStyle name="표준 24 2 2 2 4" xfId="25233"/>
    <cellStyle name="표준 24 2 2 3" xfId="4804"/>
    <cellStyle name="표준 24 2 2 3 2" xfId="6636"/>
    <cellStyle name="표준 24 2 2 3 2 2" xfId="15645"/>
    <cellStyle name="표준 24 2 2 3 2 2 2" xfId="36521"/>
    <cellStyle name="표준 24 2 2 3 2 3" xfId="27783"/>
    <cellStyle name="표준 24 2 2 3 3" xfId="13827"/>
    <cellStyle name="표준 24 2 2 3 3 2" xfId="34703"/>
    <cellStyle name="표준 24 2 2 3 4" xfId="25965"/>
    <cellStyle name="표준 24 2 2 4" xfId="5479"/>
    <cellStyle name="표준 24 2 2 4 2" xfId="14488"/>
    <cellStyle name="표준 24 2 2 4 2 2" xfId="35364"/>
    <cellStyle name="표준 24 2 2 4 3" xfId="26626"/>
    <cellStyle name="표준 24 2 2 5" xfId="7282"/>
    <cellStyle name="표준 24 2 2 5 2" xfId="16289"/>
    <cellStyle name="표준 24 2 2 5 2 2" xfId="37165"/>
    <cellStyle name="표준 24 2 2 5 3" xfId="28427"/>
    <cellStyle name="표준 24 2 2 6" xfId="7926"/>
    <cellStyle name="표준 24 2 2 6 2" xfId="16932"/>
    <cellStyle name="표준 24 2 2 6 2 2" xfId="37808"/>
    <cellStyle name="표준 24 2 2 6 3" xfId="29070"/>
    <cellStyle name="표준 24 2 2 7" xfId="8774"/>
    <cellStyle name="표준 24 2 2 7 2" xfId="17779"/>
    <cellStyle name="표준 24 2 2 7 2 2" xfId="38655"/>
    <cellStyle name="표준 24 2 2 7 3" xfId="29917"/>
    <cellStyle name="표준 24 2 2 8" xfId="9599"/>
    <cellStyle name="표준 24 2 2 8 2" xfId="18597"/>
    <cellStyle name="표준 24 2 2 8 2 2" xfId="39473"/>
    <cellStyle name="표준 24 2 2 8 3" xfId="30735"/>
    <cellStyle name="표준 24 2 2 9" xfId="10654"/>
    <cellStyle name="표준 24 2 2 9 2" xfId="19425"/>
    <cellStyle name="표준 24 2 2 9 2 2" xfId="40301"/>
    <cellStyle name="표준 24 2 2 9 3" xfId="31565"/>
    <cellStyle name="표준 24 2 3" xfId="3433"/>
    <cellStyle name="표준 24 2 3 10" xfId="12896"/>
    <cellStyle name="표준 24 2 3 10 2" xfId="33773"/>
    <cellStyle name="표준 24 2 3 11" xfId="25023"/>
    <cellStyle name="표준 24 2 3 2" xfId="5026"/>
    <cellStyle name="표준 24 2 3 2 2" xfId="6853"/>
    <cellStyle name="표준 24 2 3 2 2 2" xfId="15862"/>
    <cellStyle name="표준 24 2 3 2 2 2 2" xfId="36738"/>
    <cellStyle name="표준 24 2 3 2 2 3" xfId="28000"/>
    <cellStyle name="표준 24 2 3 2 3" xfId="14044"/>
    <cellStyle name="표준 24 2 3 2 3 2" xfId="34920"/>
    <cellStyle name="표준 24 2 3 2 4" xfId="26182"/>
    <cellStyle name="표준 24 2 3 3" xfId="5706"/>
    <cellStyle name="표준 24 2 3 3 2" xfId="14715"/>
    <cellStyle name="표준 24 2 3 3 2 2" xfId="35591"/>
    <cellStyle name="표준 24 2 3 3 3" xfId="26853"/>
    <cellStyle name="표준 24 2 3 4" xfId="7499"/>
    <cellStyle name="표준 24 2 3 4 2" xfId="16506"/>
    <cellStyle name="표준 24 2 3 4 2 2" xfId="37382"/>
    <cellStyle name="표준 24 2 3 4 3" xfId="28644"/>
    <cellStyle name="표준 24 2 3 5" xfId="8143"/>
    <cellStyle name="표준 24 2 3 5 2" xfId="17149"/>
    <cellStyle name="표준 24 2 3 5 2 2" xfId="38025"/>
    <cellStyle name="표준 24 2 3 5 3" xfId="29287"/>
    <cellStyle name="표준 24 2 3 6" xfId="8991"/>
    <cellStyle name="표준 24 2 3 6 2" xfId="17996"/>
    <cellStyle name="표준 24 2 3 6 2 2" xfId="38872"/>
    <cellStyle name="표준 24 2 3 6 3" xfId="30134"/>
    <cellStyle name="표준 24 2 3 7" xfId="9816"/>
    <cellStyle name="표준 24 2 3 7 2" xfId="18814"/>
    <cellStyle name="표준 24 2 3 7 2 2" xfId="39690"/>
    <cellStyle name="표준 24 2 3 7 3" xfId="30952"/>
    <cellStyle name="표준 24 2 3 8" xfId="10871"/>
    <cellStyle name="표준 24 2 3 8 2" xfId="19642"/>
    <cellStyle name="표준 24 2 3 8 2 2" xfId="40518"/>
    <cellStyle name="표준 24 2 3 8 3" xfId="31782"/>
    <cellStyle name="표준 24 2 3 9" xfId="11737"/>
    <cellStyle name="표준 24 2 3 9 2" xfId="20503"/>
    <cellStyle name="표준 24 2 3 9 2 2" xfId="41379"/>
    <cellStyle name="표준 24 2 3 9 3" xfId="32643"/>
    <cellStyle name="표준 24 2 4" xfId="4592"/>
    <cellStyle name="표준 24 2 4 2" xfId="6426"/>
    <cellStyle name="표준 24 2 4 2 2" xfId="15435"/>
    <cellStyle name="표준 24 2 4 2 2 2" xfId="36311"/>
    <cellStyle name="표준 24 2 4 2 3" xfId="27573"/>
    <cellStyle name="표준 24 2 4 3" xfId="11089"/>
    <cellStyle name="표준 24 2 4 3 2" xfId="19859"/>
    <cellStyle name="표준 24 2 4 3 2 2" xfId="40735"/>
    <cellStyle name="표준 24 2 4 3 3" xfId="31999"/>
    <cellStyle name="표준 24 2 4 4" xfId="11954"/>
    <cellStyle name="표준 24 2 4 4 2" xfId="20720"/>
    <cellStyle name="표준 24 2 4 4 2 2" xfId="41596"/>
    <cellStyle name="표준 24 2 4 4 3" xfId="32860"/>
    <cellStyle name="표준 24 2 4 5" xfId="13617"/>
    <cellStyle name="표준 24 2 4 5 2" xfId="34493"/>
    <cellStyle name="표준 24 2 4 6" xfId="25755"/>
    <cellStyle name="표준 24 2 5" xfId="5269"/>
    <cellStyle name="표준 24 2 5 2" xfId="14278"/>
    <cellStyle name="표준 24 2 5 2 2" xfId="35154"/>
    <cellStyle name="표준 24 2 5 3" xfId="26416"/>
    <cellStyle name="표준 24 2 6" xfId="7071"/>
    <cellStyle name="표준 24 2 6 2" xfId="16079"/>
    <cellStyle name="표준 24 2 6 2 2" xfId="36955"/>
    <cellStyle name="표준 24 2 6 3" xfId="28217"/>
    <cellStyle name="표준 24 2 7" xfId="7716"/>
    <cellStyle name="표준 24 2 7 2" xfId="16722"/>
    <cellStyle name="표준 24 2 7 2 2" xfId="37598"/>
    <cellStyle name="표준 24 2 7 3" xfId="28860"/>
    <cellStyle name="표준 24 2 8" xfId="8564"/>
    <cellStyle name="표준 24 2 8 2" xfId="17569"/>
    <cellStyle name="표준 24 2 8 2 2" xfId="38445"/>
    <cellStyle name="표준 24 2 8 3" xfId="29707"/>
    <cellStyle name="표준 24 2 9" xfId="9388"/>
    <cellStyle name="표준 24 2 9 2" xfId="18387"/>
    <cellStyle name="표준 24 2 9 2 2" xfId="39263"/>
    <cellStyle name="표준 24 2 9 3" xfId="30525"/>
    <cellStyle name="표준 24 3" xfId="2984"/>
    <cellStyle name="표준 24 3 10" xfId="10445"/>
    <cellStyle name="표준 24 3 10 2" xfId="19216"/>
    <cellStyle name="표준 24 3 10 2 2" xfId="40092"/>
    <cellStyle name="표준 24 3 10 3" xfId="31356"/>
    <cellStyle name="표준 24 3 11" xfId="11311"/>
    <cellStyle name="표준 24 3 11 2" xfId="20077"/>
    <cellStyle name="표준 24 3 11 2 2" xfId="40953"/>
    <cellStyle name="표준 24 3 11 3" xfId="32217"/>
    <cellStyle name="표준 24 3 12" xfId="12459"/>
    <cellStyle name="표준 24 3 12 2" xfId="33337"/>
    <cellStyle name="표준 24 3 13" xfId="24587"/>
    <cellStyle name="표준 24 3 2" xfId="3202"/>
    <cellStyle name="표준 24 3 2 10" xfId="11521"/>
    <cellStyle name="표준 24 3 2 10 2" xfId="20287"/>
    <cellStyle name="표준 24 3 2 10 2 2" xfId="41163"/>
    <cellStyle name="표준 24 3 2 10 3" xfId="32427"/>
    <cellStyle name="표준 24 3 2 11" xfId="12670"/>
    <cellStyle name="표준 24 3 2 11 2" xfId="33547"/>
    <cellStyle name="표준 24 3 2 12" xfId="24797"/>
    <cellStyle name="표준 24 3 2 2" xfId="3644"/>
    <cellStyle name="표준 24 3 2 2 2" xfId="5917"/>
    <cellStyle name="표준 24 3 2 2 2 2" xfId="14926"/>
    <cellStyle name="표준 24 3 2 2 2 2 2" xfId="35802"/>
    <cellStyle name="표준 24 3 2 2 2 3" xfId="27064"/>
    <cellStyle name="표준 24 3 2 2 3" xfId="13107"/>
    <cellStyle name="표준 24 3 2 2 3 2" xfId="33984"/>
    <cellStyle name="표준 24 3 2 2 4" xfId="25234"/>
    <cellStyle name="표준 24 3 2 3" xfId="4805"/>
    <cellStyle name="표준 24 3 2 3 2" xfId="6637"/>
    <cellStyle name="표준 24 3 2 3 2 2" xfId="15646"/>
    <cellStyle name="표준 24 3 2 3 2 2 2" xfId="36522"/>
    <cellStyle name="표준 24 3 2 3 2 3" xfId="27784"/>
    <cellStyle name="표준 24 3 2 3 3" xfId="13828"/>
    <cellStyle name="표준 24 3 2 3 3 2" xfId="34704"/>
    <cellStyle name="표준 24 3 2 3 4" xfId="25966"/>
    <cellStyle name="표준 24 3 2 4" xfId="5480"/>
    <cellStyle name="표준 24 3 2 4 2" xfId="14489"/>
    <cellStyle name="표준 24 3 2 4 2 2" xfId="35365"/>
    <cellStyle name="표준 24 3 2 4 3" xfId="26627"/>
    <cellStyle name="표준 24 3 2 5" xfId="7283"/>
    <cellStyle name="표준 24 3 2 5 2" xfId="16290"/>
    <cellStyle name="표준 24 3 2 5 2 2" xfId="37166"/>
    <cellStyle name="표준 24 3 2 5 3" xfId="28428"/>
    <cellStyle name="표준 24 3 2 6" xfId="7927"/>
    <cellStyle name="표준 24 3 2 6 2" xfId="16933"/>
    <cellStyle name="표준 24 3 2 6 2 2" xfId="37809"/>
    <cellStyle name="표준 24 3 2 6 3" xfId="29071"/>
    <cellStyle name="표준 24 3 2 7" xfId="8775"/>
    <cellStyle name="표준 24 3 2 7 2" xfId="17780"/>
    <cellStyle name="표준 24 3 2 7 2 2" xfId="38656"/>
    <cellStyle name="표준 24 3 2 7 3" xfId="29918"/>
    <cellStyle name="표준 24 3 2 8" xfId="9600"/>
    <cellStyle name="표준 24 3 2 8 2" xfId="18598"/>
    <cellStyle name="표준 24 3 2 8 2 2" xfId="39474"/>
    <cellStyle name="표준 24 3 2 8 3" xfId="30736"/>
    <cellStyle name="표준 24 3 2 9" xfId="10655"/>
    <cellStyle name="표준 24 3 2 9 2" xfId="19426"/>
    <cellStyle name="표준 24 3 2 9 2 2" xfId="40302"/>
    <cellStyle name="표준 24 3 2 9 3" xfId="31566"/>
    <cellStyle name="표준 24 3 3" xfId="3434"/>
    <cellStyle name="표준 24 3 3 10" xfId="12897"/>
    <cellStyle name="표준 24 3 3 10 2" xfId="33774"/>
    <cellStyle name="표준 24 3 3 11" xfId="25024"/>
    <cellStyle name="표준 24 3 3 2" xfId="5027"/>
    <cellStyle name="표준 24 3 3 2 2" xfId="6854"/>
    <cellStyle name="표준 24 3 3 2 2 2" xfId="15863"/>
    <cellStyle name="표준 24 3 3 2 2 2 2" xfId="36739"/>
    <cellStyle name="표준 24 3 3 2 2 3" xfId="28001"/>
    <cellStyle name="표준 24 3 3 2 3" xfId="14045"/>
    <cellStyle name="표준 24 3 3 2 3 2" xfId="34921"/>
    <cellStyle name="표준 24 3 3 2 4" xfId="26183"/>
    <cellStyle name="표준 24 3 3 3" xfId="5707"/>
    <cellStyle name="표준 24 3 3 3 2" xfId="14716"/>
    <cellStyle name="표준 24 3 3 3 2 2" xfId="35592"/>
    <cellStyle name="표준 24 3 3 3 3" xfId="26854"/>
    <cellStyle name="표준 24 3 3 4" xfId="7500"/>
    <cellStyle name="표준 24 3 3 4 2" xfId="16507"/>
    <cellStyle name="표준 24 3 3 4 2 2" xfId="37383"/>
    <cellStyle name="표준 24 3 3 4 3" xfId="28645"/>
    <cellStyle name="표준 24 3 3 5" xfId="8144"/>
    <cellStyle name="표준 24 3 3 5 2" xfId="17150"/>
    <cellStyle name="표준 24 3 3 5 2 2" xfId="38026"/>
    <cellStyle name="표준 24 3 3 5 3" xfId="29288"/>
    <cellStyle name="표준 24 3 3 6" xfId="8992"/>
    <cellStyle name="표준 24 3 3 6 2" xfId="17997"/>
    <cellStyle name="표준 24 3 3 6 2 2" xfId="38873"/>
    <cellStyle name="표준 24 3 3 6 3" xfId="30135"/>
    <cellStyle name="표준 24 3 3 7" xfId="9817"/>
    <cellStyle name="표준 24 3 3 7 2" xfId="18815"/>
    <cellStyle name="표준 24 3 3 7 2 2" xfId="39691"/>
    <cellStyle name="표준 24 3 3 7 3" xfId="30953"/>
    <cellStyle name="표준 24 3 3 8" xfId="10872"/>
    <cellStyle name="표준 24 3 3 8 2" xfId="19643"/>
    <cellStyle name="표준 24 3 3 8 2 2" xfId="40519"/>
    <cellStyle name="표준 24 3 3 8 3" xfId="31783"/>
    <cellStyle name="표준 24 3 3 9" xfId="11738"/>
    <cellStyle name="표준 24 3 3 9 2" xfId="20504"/>
    <cellStyle name="표준 24 3 3 9 2 2" xfId="41380"/>
    <cellStyle name="표준 24 3 3 9 3" xfId="32644"/>
    <cellStyle name="표준 24 3 4" xfId="4593"/>
    <cellStyle name="표준 24 3 4 2" xfId="6427"/>
    <cellStyle name="표준 24 3 4 2 2" xfId="15436"/>
    <cellStyle name="표준 24 3 4 2 2 2" xfId="36312"/>
    <cellStyle name="표준 24 3 4 2 3" xfId="27574"/>
    <cellStyle name="표준 24 3 4 3" xfId="11090"/>
    <cellStyle name="표준 24 3 4 3 2" xfId="19860"/>
    <cellStyle name="표준 24 3 4 3 2 2" xfId="40736"/>
    <cellStyle name="표준 24 3 4 3 3" xfId="32000"/>
    <cellStyle name="표준 24 3 4 4" xfId="11955"/>
    <cellStyle name="표준 24 3 4 4 2" xfId="20721"/>
    <cellStyle name="표준 24 3 4 4 2 2" xfId="41597"/>
    <cellStyle name="표준 24 3 4 4 3" xfId="32861"/>
    <cellStyle name="표준 24 3 4 5" xfId="13618"/>
    <cellStyle name="표준 24 3 4 5 2" xfId="34494"/>
    <cellStyle name="표준 24 3 4 6" xfId="25756"/>
    <cellStyle name="표준 24 3 5" xfId="5270"/>
    <cellStyle name="표준 24 3 5 2" xfId="14279"/>
    <cellStyle name="표준 24 3 5 2 2" xfId="35155"/>
    <cellStyle name="표준 24 3 5 3" xfId="26417"/>
    <cellStyle name="표준 24 3 6" xfId="7072"/>
    <cellStyle name="표준 24 3 6 2" xfId="16080"/>
    <cellStyle name="표준 24 3 6 2 2" xfId="36956"/>
    <cellStyle name="표준 24 3 6 3" xfId="28218"/>
    <cellStyle name="표준 24 3 7" xfId="7717"/>
    <cellStyle name="표준 24 3 7 2" xfId="16723"/>
    <cellStyle name="표준 24 3 7 2 2" xfId="37599"/>
    <cellStyle name="표준 24 3 7 3" xfId="28861"/>
    <cellStyle name="표준 24 3 8" xfId="8565"/>
    <cellStyle name="표준 24 3 8 2" xfId="17570"/>
    <cellStyle name="표준 24 3 8 2 2" xfId="38446"/>
    <cellStyle name="표준 24 3 8 3" xfId="29708"/>
    <cellStyle name="표준 24 3 9" xfId="9389"/>
    <cellStyle name="표준 24 3 9 2" xfId="18388"/>
    <cellStyle name="표준 24 3 9 2 2" xfId="39264"/>
    <cellStyle name="표준 24 3 9 3" xfId="30526"/>
    <cellStyle name="표준 24 4" xfId="2985"/>
    <cellStyle name="표준 24 4 10" xfId="10446"/>
    <cellStyle name="표준 24 4 10 2" xfId="19217"/>
    <cellStyle name="표준 24 4 10 2 2" xfId="40093"/>
    <cellStyle name="표준 24 4 10 3" xfId="31357"/>
    <cellStyle name="표준 24 4 11" xfId="11312"/>
    <cellStyle name="표준 24 4 11 2" xfId="20078"/>
    <cellStyle name="표준 24 4 11 2 2" xfId="40954"/>
    <cellStyle name="표준 24 4 11 3" xfId="32218"/>
    <cellStyle name="표준 24 4 12" xfId="12460"/>
    <cellStyle name="표준 24 4 12 2" xfId="33338"/>
    <cellStyle name="표준 24 4 13" xfId="24588"/>
    <cellStyle name="표준 24 4 2" xfId="3203"/>
    <cellStyle name="표준 24 4 2 10" xfId="11522"/>
    <cellStyle name="표준 24 4 2 10 2" xfId="20288"/>
    <cellStyle name="표준 24 4 2 10 2 2" xfId="41164"/>
    <cellStyle name="표준 24 4 2 10 3" xfId="32428"/>
    <cellStyle name="표준 24 4 2 11" xfId="12671"/>
    <cellStyle name="표준 24 4 2 11 2" xfId="33548"/>
    <cellStyle name="표준 24 4 2 12" xfId="24798"/>
    <cellStyle name="표준 24 4 2 2" xfId="3645"/>
    <cellStyle name="표준 24 4 2 2 2" xfId="5918"/>
    <cellStyle name="표준 24 4 2 2 2 2" xfId="14927"/>
    <cellStyle name="표준 24 4 2 2 2 2 2" xfId="35803"/>
    <cellStyle name="표준 24 4 2 2 2 3" xfId="27065"/>
    <cellStyle name="표준 24 4 2 2 3" xfId="13108"/>
    <cellStyle name="표준 24 4 2 2 3 2" xfId="33985"/>
    <cellStyle name="표준 24 4 2 2 4" xfId="25235"/>
    <cellStyle name="표준 24 4 2 3" xfId="4806"/>
    <cellStyle name="표준 24 4 2 3 2" xfId="6638"/>
    <cellStyle name="표준 24 4 2 3 2 2" xfId="15647"/>
    <cellStyle name="표준 24 4 2 3 2 2 2" xfId="36523"/>
    <cellStyle name="표준 24 4 2 3 2 3" xfId="27785"/>
    <cellStyle name="표준 24 4 2 3 3" xfId="13829"/>
    <cellStyle name="표준 24 4 2 3 3 2" xfId="34705"/>
    <cellStyle name="표준 24 4 2 3 4" xfId="25967"/>
    <cellStyle name="표준 24 4 2 4" xfId="5481"/>
    <cellStyle name="표준 24 4 2 4 2" xfId="14490"/>
    <cellStyle name="표준 24 4 2 4 2 2" xfId="35366"/>
    <cellStyle name="표준 24 4 2 4 3" xfId="26628"/>
    <cellStyle name="표준 24 4 2 5" xfId="7284"/>
    <cellStyle name="표준 24 4 2 5 2" xfId="16291"/>
    <cellStyle name="표준 24 4 2 5 2 2" xfId="37167"/>
    <cellStyle name="표준 24 4 2 5 3" xfId="28429"/>
    <cellStyle name="표준 24 4 2 6" xfId="7928"/>
    <cellStyle name="표준 24 4 2 6 2" xfId="16934"/>
    <cellStyle name="표준 24 4 2 6 2 2" xfId="37810"/>
    <cellStyle name="표준 24 4 2 6 3" xfId="29072"/>
    <cellStyle name="표준 24 4 2 7" xfId="8776"/>
    <cellStyle name="표준 24 4 2 7 2" xfId="17781"/>
    <cellStyle name="표준 24 4 2 7 2 2" xfId="38657"/>
    <cellStyle name="표준 24 4 2 7 3" xfId="29919"/>
    <cellStyle name="표준 24 4 2 8" xfId="9601"/>
    <cellStyle name="표준 24 4 2 8 2" xfId="18599"/>
    <cellStyle name="표준 24 4 2 8 2 2" xfId="39475"/>
    <cellStyle name="표준 24 4 2 8 3" xfId="30737"/>
    <cellStyle name="표준 24 4 2 9" xfId="10656"/>
    <cellStyle name="표준 24 4 2 9 2" xfId="19427"/>
    <cellStyle name="표준 24 4 2 9 2 2" xfId="40303"/>
    <cellStyle name="표준 24 4 2 9 3" xfId="31567"/>
    <cellStyle name="표준 24 4 3" xfId="3435"/>
    <cellStyle name="표준 24 4 3 10" xfId="12898"/>
    <cellStyle name="표준 24 4 3 10 2" xfId="33775"/>
    <cellStyle name="표준 24 4 3 11" xfId="25025"/>
    <cellStyle name="표준 24 4 3 2" xfId="5028"/>
    <cellStyle name="표준 24 4 3 2 2" xfId="6855"/>
    <cellStyle name="표준 24 4 3 2 2 2" xfId="15864"/>
    <cellStyle name="표준 24 4 3 2 2 2 2" xfId="36740"/>
    <cellStyle name="표준 24 4 3 2 2 3" xfId="28002"/>
    <cellStyle name="표준 24 4 3 2 3" xfId="14046"/>
    <cellStyle name="표준 24 4 3 2 3 2" xfId="34922"/>
    <cellStyle name="표준 24 4 3 2 4" xfId="26184"/>
    <cellStyle name="표준 24 4 3 3" xfId="5708"/>
    <cellStyle name="표준 24 4 3 3 2" xfId="14717"/>
    <cellStyle name="표준 24 4 3 3 2 2" xfId="35593"/>
    <cellStyle name="표준 24 4 3 3 3" xfId="26855"/>
    <cellStyle name="표준 24 4 3 4" xfId="7501"/>
    <cellStyle name="표준 24 4 3 4 2" xfId="16508"/>
    <cellStyle name="표준 24 4 3 4 2 2" xfId="37384"/>
    <cellStyle name="표준 24 4 3 4 3" xfId="28646"/>
    <cellStyle name="표준 24 4 3 5" xfId="8145"/>
    <cellStyle name="표준 24 4 3 5 2" xfId="17151"/>
    <cellStyle name="표준 24 4 3 5 2 2" xfId="38027"/>
    <cellStyle name="표준 24 4 3 5 3" xfId="29289"/>
    <cellStyle name="표준 24 4 3 6" xfId="8993"/>
    <cellStyle name="표준 24 4 3 6 2" xfId="17998"/>
    <cellStyle name="표준 24 4 3 6 2 2" xfId="38874"/>
    <cellStyle name="표준 24 4 3 6 3" xfId="30136"/>
    <cellStyle name="표준 24 4 3 7" xfId="9818"/>
    <cellStyle name="표준 24 4 3 7 2" xfId="18816"/>
    <cellStyle name="표준 24 4 3 7 2 2" xfId="39692"/>
    <cellStyle name="표준 24 4 3 7 3" xfId="30954"/>
    <cellStyle name="표준 24 4 3 8" xfId="10873"/>
    <cellStyle name="표준 24 4 3 8 2" xfId="19644"/>
    <cellStyle name="표준 24 4 3 8 2 2" xfId="40520"/>
    <cellStyle name="표준 24 4 3 8 3" xfId="31784"/>
    <cellStyle name="표준 24 4 3 9" xfId="11739"/>
    <cellStyle name="표준 24 4 3 9 2" xfId="20505"/>
    <cellStyle name="표준 24 4 3 9 2 2" xfId="41381"/>
    <cellStyle name="표준 24 4 3 9 3" xfId="32645"/>
    <cellStyle name="표준 24 4 4" xfId="4594"/>
    <cellStyle name="표준 24 4 4 2" xfId="6428"/>
    <cellStyle name="표준 24 4 4 2 2" xfId="15437"/>
    <cellStyle name="표준 24 4 4 2 2 2" xfId="36313"/>
    <cellStyle name="표준 24 4 4 2 3" xfId="27575"/>
    <cellStyle name="표준 24 4 4 3" xfId="11091"/>
    <cellStyle name="표준 24 4 4 3 2" xfId="19861"/>
    <cellStyle name="표준 24 4 4 3 2 2" xfId="40737"/>
    <cellStyle name="표준 24 4 4 3 3" xfId="32001"/>
    <cellStyle name="표준 24 4 4 4" xfId="11956"/>
    <cellStyle name="표준 24 4 4 4 2" xfId="20722"/>
    <cellStyle name="표준 24 4 4 4 2 2" xfId="41598"/>
    <cellStyle name="표준 24 4 4 4 3" xfId="32862"/>
    <cellStyle name="표준 24 4 4 5" xfId="13619"/>
    <cellStyle name="표준 24 4 4 5 2" xfId="34495"/>
    <cellStyle name="표준 24 4 4 6" xfId="25757"/>
    <cellStyle name="표준 24 4 5" xfId="5271"/>
    <cellStyle name="표준 24 4 5 2" xfId="14280"/>
    <cellStyle name="표준 24 4 5 2 2" xfId="35156"/>
    <cellStyle name="표준 24 4 5 3" xfId="26418"/>
    <cellStyle name="표준 24 4 6" xfId="7073"/>
    <cellStyle name="표준 24 4 6 2" xfId="16081"/>
    <cellStyle name="표준 24 4 6 2 2" xfId="36957"/>
    <cellStyle name="표준 24 4 6 3" xfId="28219"/>
    <cellStyle name="표준 24 4 7" xfId="7718"/>
    <cellStyle name="표준 24 4 7 2" xfId="16724"/>
    <cellStyle name="표준 24 4 7 2 2" xfId="37600"/>
    <cellStyle name="표준 24 4 7 3" xfId="28862"/>
    <cellStyle name="표준 24 4 8" xfId="8566"/>
    <cellStyle name="표준 24 4 8 2" xfId="17571"/>
    <cellStyle name="표준 24 4 8 2 2" xfId="38447"/>
    <cellStyle name="표준 24 4 8 3" xfId="29709"/>
    <cellStyle name="표준 24 4 9" xfId="9390"/>
    <cellStyle name="표준 24 4 9 2" xfId="18389"/>
    <cellStyle name="표준 24 4 9 2 2" xfId="39265"/>
    <cellStyle name="표준 24 4 9 3" xfId="30527"/>
    <cellStyle name="표준 24 5" xfId="2986"/>
    <cellStyle name="표준 24 5 10" xfId="10447"/>
    <cellStyle name="표준 24 5 10 2" xfId="19218"/>
    <cellStyle name="표준 24 5 10 2 2" xfId="40094"/>
    <cellStyle name="표준 24 5 10 3" xfId="31358"/>
    <cellStyle name="표준 24 5 11" xfId="11313"/>
    <cellStyle name="표준 24 5 11 2" xfId="20079"/>
    <cellStyle name="표준 24 5 11 2 2" xfId="40955"/>
    <cellStyle name="표준 24 5 11 3" xfId="32219"/>
    <cellStyle name="표준 24 5 12" xfId="12461"/>
    <cellStyle name="표준 24 5 12 2" xfId="33339"/>
    <cellStyle name="표준 24 5 13" xfId="24589"/>
    <cellStyle name="표준 24 5 2" xfId="3204"/>
    <cellStyle name="표준 24 5 2 10" xfId="11523"/>
    <cellStyle name="표준 24 5 2 10 2" xfId="20289"/>
    <cellStyle name="표준 24 5 2 10 2 2" xfId="41165"/>
    <cellStyle name="표준 24 5 2 10 3" xfId="32429"/>
    <cellStyle name="표준 24 5 2 11" xfId="12672"/>
    <cellStyle name="표준 24 5 2 11 2" xfId="33549"/>
    <cellStyle name="표준 24 5 2 12" xfId="24799"/>
    <cellStyle name="표준 24 5 2 2" xfId="3646"/>
    <cellStyle name="표준 24 5 2 2 2" xfId="5919"/>
    <cellStyle name="표준 24 5 2 2 2 2" xfId="14928"/>
    <cellStyle name="표준 24 5 2 2 2 2 2" xfId="35804"/>
    <cellStyle name="표준 24 5 2 2 2 3" xfId="27066"/>
    <cellStyle name="표준 24 5 2 2 3" xfId="13109"/>
    <cellStyle name="표준 24 5 2 2 3 2" xfId="33986"/>
    <cellStyle name="표준 24 5 2 2 4" xfId="25236"/>
    <cellStyle name="표준 24 5 2 3" xfId="4807"/>
    <cellStyle name="표준 24 5 2 3 2" xfId="6639"/>
    <cellStyle name="표준 24 5 2 3 2 2" xfId="15648"/>
    <cellStyle name="표준 24 5 2 3 2 2 2" xfId="36524"/>
    <cellStyle name="표준 24 5 2 3 2 3" xfId="27786"/>
    <cellStyle name="표준 24 5 2 3 3" xfId="13830"/>
    <cellStyle name="표준 24 5 2 3 3 2" xfId="34706"/>
    <cellStyle name="표준 24 5 2 3 4" xfId="25968"/>
    <cellStyle name="표준 24 5 2 4" xfId="5482"/>
    <cellStyle name="표준 24 5 2 4 2" xfId="14491"/>
    <cellStyle name="표준 24 5 2 4 2 2" xfId="35367"/>
    <cellStyle name="표준 24 5 2 4 3" xfId="26629"/>
    <cellStyle name="표준 24 5 2 5" xfId="7285"/>
    <cellStyle name="표준 24 5 2 5 2" xfId="16292"/>
    <cellStyle name="표준 24 5 2 5 2 2" xfId="37168"/>
    <cellStyle name="표준 24 5 2 5 3" xfId="28430"/>
    <cellStyle name="표준 24 5 2 6" xfId="7929"/>
    <cellStyle name="표준 24 5 2 6 2" xfId="16935"/>
    <cellStyle name="표준 24 5 2 6 2 2" xfId="37811"/>
    <cellStyle name="표준 24 5 2 6 3" xfId="29073"/>
    <cellStyle name="표준 24 5 2 7" xfId="8777"/>
    <cellStyle name="표준 24 5 2 7 2" xfId="17782"/>
    <cellStyle name="표준 24 5 2 7 2 2" xfId="38658"/>
    <cellStyle name="표준 24 5 2 7 3" xfId="29920"/>
    <cellStyle name="표준 24 5 2 8" xfId="9602"/>
    <cellStyle name="표준 24 5 2 8 2" xfId="18600"/>
    <cellStyle name="표준 24 5 2 8 2 2" xfId="39476"/>
    <cellStyle name="표준 24 5 2 8 3" xfId="30738"/>
    <cellStyle name="표준 24 5 2 9" xfId="10657"/>
    <cellStyle name="표준 24 5 2 9 2" xfId="19428"/>
    <cellStyle name="표준 24 5 2 9 2 2" xfId="40304"/>
    <cellStyle name="표준 24 5 2 9 3" xfId="31568"/>
    <cellStyle name="표준 24 5 3" xfId="3436"/>
    <cellStyle name="표준 24 5 3 10" xfId="12899"/>
    <cellStyle name="표준 24 5 3 10 2" xfId="33776"/>
    <cellStyle name="표준 24 5 3 11" xfId="25026"/>
    <cellStyle name="표준 24 5 3 2" xfId="5029"/>
    <cellStyle name="표준 24 5 3 2 2" xfId="6856"/>
    <cellStyle name="표준 24 5 3 2 2 2" xfId="15865"/>
    <cellStyle name="표준 24 5 3 2 2 2 2" xfId="36741"/>
    <cellStyle name="표준 24 5 3 2 2 3" xfId="28003"/>
    <cellStyle name="표준 24 5 3 2 3" xfId="14047"/>
    <cellStyle name="표준 24 5 3 2 3 2" xfId="34923"/>
    <cellStyle name="표준 24 5 3 2 4" xfId="26185"/>
    <cellStyle name="표준 24 5 3 3" xfId="5709"/>
    <cellStyle name="표준 24 5 3 3 2" xfId="14718"/>
    <cellStyle name="표준 24 5 3 3 2 2" xfId="35594"/>
    <cellStyle name="표준 24 5 3 3 3" xfId="26856"/>
    <cellStyle name="표준 24 5 3 4" xfId="7502"/>
    <cellStyle name="표준 24 5 3 4 2" xfId="16509"/>
    <cellStyle name="표준 24 5 3 4 2 2" xfId="37385"/>
    <cellStyle name="표준 24 5 3 4 3" xfId="28647"/>
    <cellStyle name="표준 24 5 3 5" xfId="8146"/>
    <cellStyle name="표준 24 5 3 5 2" xfId="17152"/>
    <cellStyle name="표준 24 5 3 5 2 2" xfId="38028"/>
    <cellStyle name="표준 24 5 3 5 3" xfId="29290"/>
    <cellStyle name="표준 24 5 3 6" xfId="8994"/>
    <cellStyle name="표준 24 5 3 6 2" xfId="17999"/>
    <cellStyle name="표준 24 5 3 6 2 2" xfId="38875"/>
    <cellStyle name="표준 24 5 3 6 3" xfId="30137"/>
    <cellStyle name="표준 24 5 3 7" xfId="9819"/>
    <cellStyle name="표준 24 5 3 7 2" xfId="18817"/>
    <cellStyle name="표준 24 5 3 7 2 2" xfId="39693"/>
    <cellStyle name="표준 24 5 3 7 3" xfId="30955"/>
    <cellStyle name="표준 24 5 3 8" xfId="10874"/>
    <cellStyle name="표준 24 5 3 8 2" xfId="19645"/>
    <cellStyle name="표준 24 5 3 8 2 2" xfId="40521"/>
    <cellStyle name="표준 24 5 3 8 3" xfId="31785"/>
    <cellStyle name="표준 24 5 3 9" xfId="11740"/>
    <cellStyle name="표준 24 5 3 9 2" xfId="20506"/>
    <cellStyle name="표준 24 5 3 9 2 2" xfId="41382"/>
    <cellStyle name="표준 24 5 3 9 3" xfId="32646"/>
    <cellStyle name="표준 24 5 4" xfId="4595"/>
    <cellStyle name="표준 24 5 4 2" xfId="6429"/>
    <cellStyle name="표준 24 5 4 2 2" xfId="15438"/>
    <cellStyle name="표준 24 5 4 2 2 2" xfId="36314"/>
    <cellStyle name="표준 24 5 4 2 3" xfId="27576"/>
    <cellStyle name="표준 24 5 4 3" xfId="11092"/>
    <cellStyle name="표준 24 5 4 3 2" xfId="19862"/>
    <cellStyle name="표준 24 5 4 3 2 2" xfId="40738"/>
    <cellStyle name="표준 24 5 4 3 3" xfId="32002"/>
    <cellStyle name="표준 24 5 4 4" xfId="11957"/>
    <cellStyle name="표준 24 5 4 4 2" xfId="20723"/>
    <cellStyle name="표준 24 5 4 4 2 2" xfId="41599"/>
    <cellStyle name="표준 24 5 4 4 3" xfId="32863"/>
    <cellStyle name="표준 24 5 4 5" xfId="13620"/>
    <cellStyle name="표준 24 5 4 5 2" xfId="34496"/>
    <cellStyle name="표준 24 5 4 6" xfId="25758"/>
    <cellStyle name="표준 24 5 5" xfId="5272"/>
    <cellStyle name="표준 24 5 5 2" xfId="14281"/>
    <cellStyle name="표준 24 5 5 2 2" xfId="35157"/>
    <cellStyle name="표준 24 5 5 3" xfId="26419"/>
    <cellStyle name="표준 24 5 6" xfId="7074"/>
    <cellStyle name="표준 24 5 6 2" xfId="16082"/>
    <cellStyle name="표준 24 5 6 2 2" xfId="36958"/>
    <cellStyle name="표준 24 5 6 3" xfId="28220"/>
    <cellStyle name="표준 24 5 7" xfId="7719"/>
    <cellStyle name="표준 24 5 7 2" xfId="16725"/>
    <cellStyle name="표준 24 5 7 2 2" xfId="37601"/>
    <cellStyle name="표준 24 5 7 3" xfId="28863"/>
    <cellStyle name="표준 24 5 8" xfId="8567"/>
    <cellStyle name="표준 24 5 8 2" xfId="17572"/>
    <cellStyle name="표준 24 5 8 2 2" xfId="38448"/>
    <cellStyle name="표준 24 5 8 3" xfId="29710"/>
    <cellStyle name="표준 24 5 9" xfId="9391"/>
    <cellStyle name="표준 24 5 9 2" xfId="18390"/>
    <cellStyle name="표준 24 5 9 2 2" xfId="39266"/>
    <cellStyle name="표준 24 5 9 3" xfId="30528"/>
    <cellStyle name="표준 24 6" xfId="2987"/>
    <cellStyle name="표준 24 6 10" xfId="10448"/>
    <cellStyle name="표준 24 6 10 2" xfId="19219"/>
    <cellStyle name="표준 24 6 10 2 2" xfId="40095"/>
    <cellStyle name="표준 24 6 10 3" xfId="31359"/>
    <cellStyle name="표준 24 6 11" xfId="11314"/>
    <cellStyle name="표준 24 6 11 2" xfId="20080"/>
    <cellStyle name="표준 24 6 11 2 2" xfId="40956"/>
    <cellStyle name="표준 24 6 11 3" xfId="32220"/>
    <cellStyle name="표준 24 6 12" xfId="12462"/>
    <cellStyle name="표준 24 6 12 2" xfId="33340"/>
    <cellStyle name="표준 24 6 13" xfId="24590"/>
    <cellStyle name="표준 24 6 2" xfId="3205"/>
    <cellStyle name="표준 24 6 2 10" xfId="11524"/>
    <cellStyle name="표준 24 6 2 10 2" xfId="20290"/>
    <cellStyle name="표준 24 6 2 10 2 2" xfId="41166"/>
    <cellStyle name="표준 24 6 2 10 3" xfId="32430"/>
    <cellStyle name="표준 24 6 2 11" xfId="12673"/>
    <cellStyle name="표준 24 6 2 11 2" xfId="33550"/>
    <cellStyle name="표준 24 6 2 12" xfId="24800"/>
    <cellStyle name="표준 24 6 2 2" xfId="3647"/>
    <cellStyle name="표준 24 6 2 2 2" xfId="5920"/>
    <cellStyle name="표준 24 6 2 2 2 2" xfId="14929"/>
    <cellStyle name="표준 24 6 2 2 2 2 2" xfId="35805"/>
    <cellStyle name="표준 24 6 2 2 2 3" xfId="27067"/>
    <cellStyle name="표준 24 6 2 2 3" xfId="13110"/>
    <cellStyle name="표준 24 6 2 2 3 2" xfId="33987"/>
    <cellStyle name="표준 24 6 2 2 4" xfId="25237"/>
    <cellStyle name="표준 24 6 2 3" xfId="4808"/>
    <cellStyle name="표준 24 6 2 3 2" xfId="6640"/>
    <cellStyle name="표준 24 6 2 3 2 2" xfId="15649"/>
    <cellStyle name="표준 24 6 2 3 2 2 2" xfId="36525"/>
    <cellStyle name="표준 24 6 2 3 2 3" xfId="27787"/>
    <cellStyle name="표준 24 6 2 3 3" xfId="13831"/>
    <cellStyle name="표준 24 6 2 3 3 2" xfId="34707"/>
    <cellStyle name="표준 24 6 2 3 4" xfId="25969"/>
    <cellStyle name="표준 24 6 2 4" xfId="5483"/>
    <cellStyle name="표준 24 6 2 4 2" xfId="14492"/>
    <cellStyle name="표준 24 6 2 4 2 2" xfId="35368"/>
    <cellStyle name="표준 24 6 2 4 3" xfId="26630"/>
    <cellStyle name="표준 24 6 2 5" xfId="7286"/>
    <cellStyle name="표준 24 6 2 5 2" xfId="16293"/>
    <cellStyle name="표준 24 6 2 5 2 2" xfId="37169"/>
    <cellStyle name="표준 24 6 2 5 3" xfId="28431"/>
    <cellStyle name="표준 24 6 2 6" xfId="7930"/>
    <cellStyle name="표준 24 6 2 6 2" xfId="16936"/>
    <cellStyle name="표준 24 6 2 6 2 2" xfId="37812"/>
    <cellStyle name="표준 24 6 2 6 3" xfId="29074"/>
    <cellStyle name="표준 24 6 2 7" xfId="8778"/>
    <cellStyle name="표준 24 6 2 7 2" xfId="17783"/>
    <cellStyle name="표준 24 6 2 7 2 2" xfId="38659"/>
    <cellStyle name="표준 24 6 2 7 3" xfId="29921"/>
    <cellStyle name="표준 24 6 2 8" xfId="9603"/>
    <cellStyle name="표준 24 6 2 8 2" xfId="18601"/>
    <cellStyle name="표준 24 6 2 8 2 2" xfId="39477"/>
    <cellStyle name="표준 24 6 2 8 3" xfId="30739"/>
    <cellStyle name="표준 24 6 2 9" xfId="10658"/>
    <cellStyle name="표준 24 6 2 9 2" xfId="19429"/>
    <cellStyle name="표준 24 6 2 9 2 2" xfId="40305"/>
    <cellStyle name="표준 24 6 2 9 3" xfId="31569"/>
    <cellStyle name="표준 24 6 3" xfId="3437"/>
    <cellStyle name="표준 24 6 3 10" xfId="12900"/>
    <cellStyle name="표준 24 6 3 10 2" xfId="33777"/>
    <cellStyle name="표준 24 6 3 11" xfId="25027"/>
    <cellStyle name="표준 24 6 3 2" xfId="5030"/>
    <cellStyle name="표준 24 6 3 2 2" xfId="6857"/>
    <cellStyle name="표준 24 6 3 2 2 2" xfId="15866"/>
    <cellStyle name="표준 24 6 3 2 2 2 2" xfId="36742"/>
    <cellStyle name="표준 24 6 3 2 2 3" xfId="28004"/>
    <cellStyle name="표준 24 6 3 2 3" xfId="14048"/>
    <cellStyle name="표준 24 6 3 2 3 2" xfId="34924"/>
    <cellStyle name="표준 24 6 3 2 4" xfId="26186"/>
    <cellStyle name="표준 24 6 3 3" xfId="5710"/>
    <cellStyle name="표준 24 6 3 3 2" xfId="14719"/>
    <cellStyle name="표준 24 6 3 3 2 2" xfId="35595"/>
    <cellStyle name="표준 24 6 3 3 3" xfId="26857"/>
    <cellStyle name="표준 24 6 3 4" xfId="7503"/>
    <cellStyle name="표준 24 6 3 4 2" xfId="16510"/>
    <cellStyle name="표준 24 6 3 4 2 2" xfId="37386"/>
    <cellStyle name="표준 24 6 3 4 3" xfId="28648"/>
    <cellStyle name="표준 24 6 3 5" xfId="8147"/>
    <cellStyle name="표준 24 6 3 5 2" xfId="17153"/>
    <cellStyle name="표준 24 6 3 5 2 2" xfId="38029"/>
    <cellStyle name="표준 24 6 3 5 3" xfId="29291"/>
    <cellStyle name="표준 24 6 3 6" xfId="8995"/>
    <cellStyle name="표준 24 6 3 6 2" xfId="18000"/>
    <cellStyle name="표준 24 6 3 6 2 2" xfId="38876"/>
    <cellStyle name="표준 24 6 3 6 3" xfId="30138"/>
    <cellStyle name="표준 24 6 3 7" xfId="9820"/>
    <cellStyle name="표준 24 6 3 7 2" xfId="18818"/>
    <cellStyle name="표준 24 6 3 7 2 2" xfId="39694"/>
    <cellStyle name="표준 24 6 3 7 3" xfId="30956"/>
    <cellStyle name="표준 24 6 3 8" xfId="10875"/>
    <cellStyle name="표준 24 6 3 8 2" xfId="19646"/>
    <cellStyle name="표준 24 6 3 8 2 2" xfId="40522"/>
    <cellStyle name="표준 24 6 3 8 3" xfId="31786"/>
    <cellStyle name="표준 24 6 3 9" xfId="11741"/>
    <cellStyle name="표준 24 6 3 9 2" xfId="20507"/>
    <cellStyle name="표준 24 6 3 9 2 2" xfId="41383"/>
    <cellStyle name="표준 24 6 3 9 3" xfId="32647"/>
    <cellStyle name="표준 24 6 4" xfId="4596"/>
    <cellStyle name="표준 24 6 4 2" xfId="6430"/>
    <cellStyle name="표준 24 6 4 2 2" xfId="15439"/>
    <cellStyle name="표준 24 6 4 2 2 2" xfId="36315"/>
    <cellStyle name="표준 24 6 4 2 3" xfId="27577"/>
    <cellStyle name="표준 24 6 4 3" xfId="11093"/>
    <cellStyle name="표준 24 6 4 3 2" xfId="19863"/>
    <cellStyle name="표준 24 6 4 3 2 2" xfId="40739"/>
    <cellStyle name="표준 24 6 4 3 3" xfId="32003"/>
    <cellStyle name="표준 24 6 4 4" xfId="11958"/>
    <cellStyle name="표준 24 6 4 4 2" xfId="20724"/>
    <cellStyle name="표준 24 6 4 4 2 2" xfId="41600"/>
    <cellStyle name="표준 24 6 4 4 3" xfId="32864"/>
    <cellStyle name="표준 24 6 4 5" xfId="13621"/>
    <cellStyle name="표준 24 6 4 5 2" xfId="34497"/>
    <cellStyle name="표준 24 6 4 6" xfId="25759"/>
    <cellStyle name="표준 24 6 5" xfId="5273"/>
    <cellStyle name="표준 24 6 5 2" xfId="14282"/>
    <cellStyle name="표준 24 6 5 2 2" xfId="35158"/>
    <cellStyle name="표준 24 6 5 3" xfId="26420"/>
    <cellStyle name="표준 24 6 6" xfId="7075"/>
    <cellStyle name="표준 24 6 6 2" xfId="16083"/>
    <cellStyle name="표준 24 6 6 2 2" xfId="36959"/>
    <cellStyle name="표준 24 6 6 3" xfId="28221"/>
    <cellStyle name="표준 24 6 7" xfId="7720"/>
    <cellStyle name="표준 24 6 7 2" xfId="16726"/>
    <cellStyle name="표준 24 6 7 2 2" xfId="37602"/>
    <cellStyle name="표준 24 6 7 3" xfId="28864"/>
    <cellStyle name="표준 24 6 8" xfId="8568"/>
    <cellStyle name="표준 24 6 8 2" xfId="17573"/>
    <cellStyle name="표준 24 6 8 2 2" xfId="38449"/>
    <cellStyle name="표준 24 6 8 3" xfId="29711"/>
    <cellStyle name="표준 24 6 9" xfId="9392"/>
    <cellStyle name="표준 24 6 9 2" xfId="18391"/>
    <cellStyle name="표준 24 6 9 2 2" xfId="39267"/>
    <cellStyle name="표준 24 6 9 3" xfId="30529"/>
    <cellStyle name="표준 24 7" xfId="2988"/>
    <cellStyle name="표준 24 7 10" xfId="10449"/>
    <cellStyle name="표준 24 7 10 2" xfId="19220"/>
    <cellStyle name="표준 24 7 10 2 2" xfId="40096"/>
    <cellStyle name="표준 24 7 10 3" xfId="31360"/>
    <cellStyle name="표준 24 7 11" xfId="11315"/>
    <cellStyle name="표준 24 7 11 2" xfId="20081"/>
    <cellStyle name="표준 24 7 11 2 2" xfId="40957"/>
    <cellStyle name="표준 24 7 11 3" xfId="32221"/>
    <cellStyle name="표준 24 7 12" xfId="12463"/>
    <cellStyle name="표준 24 7 12 2" xfId="33341"/>
    <cellStyle name="표준 24 7 13" xfId="24591"/>
    <cellStyle name="표준 24 7 2" xfId="3206"/>
    <cellStyle name="표준 24 7 2 10" xfId="11525"/>
    <cellStyle name="표준 24 7 2 10 2" xfId="20291"/>
    <cellStyle name="표준 24 7 2 10 2 2" xfId="41167"/>
    <cellStyle name="표준 24 7 2 10 3" xfId="32431"/>
    <cellStyle name="표준 24 7 2 11" xfId="12674"/>
    <cellStyle name="표준 24 7 2 11 2" xfId="33551"/>
    <cellStyle name="표준 24 7 2 12" xfId="24801"/>
    <cellStyle name="표준 24 7 2 2" xfId="3648"/>
    <cellStyle name="표준 24 7 2 2 2" xfId="5921"/>
    <cellStyle name="표준 24 7 2 2 2 2" xfId="14930"/>
    <cellStyle name="표준 24 7 2 2 2 2 2" xfId="35806"/>
    <cellStyle name="표준 24 7 2 2 2 3" xfId="27068"/>
    <cellStyle name="표준 24 7 2 2 3" xfId="13111"/>
    <cellStyle name="표준 24 7 2 2 3 2" xfId="33988"/>
    <cellStyle name="표준 24 7 2 2 4" xfId="25238"/>
    <cellStyle name="표준 24 7 2 3" xfId="4809"/>
    <cellStyle name="표준 24 7 2 3 2" xfId="6641"/>
    <cellStyle name="표준 24 7 2 3 2 2" xfId="15650"/>
    <cellStyle name="표준 24 7 2 3 2 2 2" xfId="36526"/>
    <cellStyle name="표준 24 7 2 3 2 3" xfId="27788"/>
    <cellStyle name="표준 24 7 2 3 3" xfId="13832"/>
    <cellStyle name="표준 24 7 2 3 3 2" xfId="34708"/>
    <cellStyle name="표준 24 7 2 3 4" xfId="25970"/>
    <cellStyle name="표준 24 7 2 4" xfId="5484"/>
    <cellStyle name="표준 24 7 2 4 2" xfId="14493"/>
    <cellStyle name="표준 24 7 2 4 2 2" xfId="35369"/>
    <cellStyle name="표준 24 7 2 4 3" xfId="26631"/>
    <cellStyle name="표준 24 7 2 5" xfId="7287"/>
    <cellStyle name="표준 24 7 2 5 2" xfId="16294"/>
    <cellStyle name="표준 24 7 2 5 2 2" xfId="37170"/>
    <cellStyle name="표준 24 7 2 5 3" xfId="28432"/>
    <cellStyle name="표준 24 7 2 6" xfId="7931"/>
    <cellStyle name="표준 24 7 2 6 2" xfId="16937"/>
    <cellStyle name="표준 24 7 2 6 2 2" xfId="37813"/>
    <cellStyle name="표준 24 7 2 6 3" xfId="29075"/>
    <cellStyle name="표준 24 7 2 7" xfId="8779"/>
    <cellStyle name="표준 24 7 2 7 2" xfId="17784"/>
    <cellStyle name="표준 24 7 2 7 2 2" xfId="38660"/>
    <cellStyle name="표준 24 7 2 7 3" xfId="29922"/>
    <cellStyle name="표준 24 7 2 8" xfId="9604"/>
    <cellStyle name="표준 24 7 2 8 2" xfId="18602"/>
    <cellStyle name="표준 24 7 2 8 2 2" xfId="39478"/>
    <cellStyle name="표준 24 7 2 8 3" xfId="30740"/>
    <cellStyle name="표준 24 7 2 9" xfId="10659"/>
    <cellStyle name="표준 24 7 2 9 2" xfId="19430"/>
    <cellStyle name="표준 24 7 2 9 2 2" xfId="40306"/>
    <cellStyle name="표준 24 7 2 9 3" xfId="31570"/>
    <cellStyle name="표준 24 7 3" xfId="3438"/>
    <cellStyle name="표준 24 7 3 10" xfId="12901"/>
    <cellStyle name="표준 24 7 3 10 2" xfId="33778"/>
    <cellStyle name="표준 24 7 3 11" xfId="25028"/>
    <cellStyle name="표준 24 7 3 2" xfId="5031"/>
    <cellStyle name="표준 24 7 3 2 2" xfId="6858"/>
    <cellStyle name="표준 24 7 3 2 2 2" xfId="15867"/>
    <cellStyle name="표준 24 7 3 2 2 2 2" xfId="36743"/>
    <cellStyle name="표준 24 7 3 2 2 3" xfId="28005"/>
    <cellStyle name="표준 24 7 3 2 3" xfId="14049"/>
    <cellStyle name="표준 24 7 3 2 3 2" xfId="34925"/>
    <cellStyle name="표준 24 7 3 2 4" xfId="26187"/>
    <cellStyle name="표준 24 7 3 3" xfId="5711"/>
    <cellStyle name="표준 24 7 3 3 2" xfId="14720"/>
    <cellStyle name="표준 24 7 3 3 2 2" xfId="35596"/>
    <cellStyle name="표준 24 7 3 3 3" xfId="26858"/>
    <cellStyle name="표준 24 7 3 4" xfId="7504"/>
    <cellStyle name="표준 24 7 3 4 2" xfId="16511"/>
    <cellStyle name="표준 24 7 3 4 2 2" xfId="37387"/>
    <cellStyle name="표준 24 7 3 4 3" xfId="28649"/>
    <cellStyle name="표준 24 7 3 5" xfId="8148"/>
    <cellStyle name="표준 24 7 3 5 2" xfId="17154"/>
    <cellStyle name="표준 24 7 3 5 2 2" xfId="38030"/>
    <cellStyle name="표준 24 7 3 5 3" xfId="29292"/>
    <cellStyle name="표준 24 7 3 6" xfId="8996"/>
    <cellStyle name="표준 24 7 3 6 2" xfId="18001"/>
    <cellStyle name="표준 24 7 3 6 2 2" xfId="38877"/>
    <cellStyle name="표준 24 7 3 6 3" xfId="30139"/>
    <cellStyle name="표준 24 7 3 7" xfId="9821"/>
    <cellStyle name="표준 24 7 3 7 2" xfId="18819"/>
    <cellStyle name="표준 24 7 3 7 2 2" xfId="39695"/>
    <cellStyle name="표준 24 7 3 7 3" xfId="30957"/>
    <cellStyle name="표준 24 7 3 8" xfId="10876"/>
    <cellStyle name="표준 24 7 3 8 2" xfId="19647"/>
    <cellStyle name="표준 24 7 3 8 2 2" xfId="40523"/>
    <cellStyle name="표준 24 7 3 8 3" xfId="31787"/>
    <cellStyle name="표준 24 7 3 9" xfId="11742"/>
    <cellStyle name="표준 24 7 3 9 2" xfId="20508"/>
    <cellStyle name="표준 24 7 3 9 2 2" xfId="41384"/>
    <cellStyle name="표준 24 7 3 9 3" xfId="32648"/>
    <cellStyle name="표준 24 7 4" xfId="4597"/>
    <cellStyle name="표준 24 7 4 2" xfId="6431"/>
    <cellStyle name="표준 24 7 4 2 2" xfId="15440"/>
    <cellStyle name="표준 24 7 4 2 2 2" xfId="36316"/>
    <cellStyle name="표준 24 7 4 2 3" xfId="27578"/>
    <cellStyle name="표준 24 7 4 3" xfId="11094"/>
    <cellStyle name="표준 24 7 4 3 2" xfId="19864"/>
    <cellStyle name="표준 24 7 4 3 2 2" xfId="40740"/>
    <cellStyle name="표준 24 7 4 3 3" xfId="32004"/>
    <cellStyle name="표준 24 7 4 4" xfId="11959"/>
    <cellStyle name="표준 24 7 4 4 2" xfId="20725"/>
    <cellStyle name="표준 24 7 4 4 2 2" xfId="41601"/>
    <cellStyle name="표준 24 7 4 4 3" xfId="32865"/>
    <cellStyle name="표준 24 7 4 5" xfId="13622"/>
    <cellStyle name="표준 24 7 4 5 2" xfId="34498"/>
    <cellStyle name="표준 24 7 4 6" xfId="25760"/>
    <cellStyle name="표준 24 7 5" xfId="5274"/>
    <cellStyle name="표준 24 7 5 2" xfId="14283"/>
    <cellStyle name="표준 24 7 5 2 2" xfId="35159"/>
    <cellStyle name="표준 24 7 5 3" xfId="26421"/>
    <cellStyle name="표준 24 7 6" xfId="7076"/>
    <cellStyle name="표준 24 7 6 2" xfId="16084"/>
    <cellStyle name="표준 24 7 6 2 2" xfId="36960"/>
    <cellStyle name="표준 24 7 6 3" xfId="28222"/>
    <cellStyle name="표준 24 7 7" xfId="7721"/>
    <cellStyle name="표준 24 7 7 2" xfId="16727"/>
    <cellStyle name="표준 24 7 7 2 2" xfId="37603"/>
    <cellStyle name="표준 24 7 7 3" xfId="28865"/>
    <cellStyle name="표준 24 7 8" xfId="8569"/>
    <cellStyle name="표준 24 7 8 2" xfId="17574"/>
    <cellStyle name="표준 24 7 8 2 2" xfId="38450"/>
    <cellStyle name="표준 24 7 8 3" xfId="29712"/>
    <cellStyle name="표준 24 7 9" xfId="9393"/>
    <cellStyle name="표준 24 7 9 2" xfId="18392"/>
    <cellStyle name="표준 24 7 9 2 2" xfId="39268"/>
    <cellStyle name="표준 24 7 9 3" xfId="30530"/>
    <cellStyle name="표준 24 8" xfId="3200"/>
    <cellStyle name="표준 24 8 10" xfId="11519"/>
    <cellStyle name="표준 24 8 10 2" xfId="20285"/>
    <cellStyle name="표준 24 8 10 2 2" xfId="41161"/>
    <cellStyle name="표준 24 8 10 3" xfId="32425"/>
    <cellStyle name="표준 24 8 11" xfId="12668"/>
    <cellStyle name="표준 24 8 11 2" xfId="33545"/>
    <cellStyle name="표준 24 8 12" xfId="24795"/>
    <cellStyle name="표준 24 8 2" xfId="3642"/>
    <cellStyle name="표준 24 8 2 2" xfId="5915"/>
    <cellStyle name="표준 24 8 2 2 2" xfId="14924"/>
    <cellStyle name="표준 24 8 2 2 2 2" xfId="35800"/>
    <cellStyle name="표준 24 8 2 2 3" xfId="27062"/>
    <cellStyle name="표준 24 8 2 3" xfId="13105"/>
    <cellStyle name="표준 24 8 2 3 2" xfId="33982"/>
    <cellStyle name="표준 24 8 2 4" xfId="25232"/>
    <cellStyle name="표준 24 8 3" xfId="4803"/>
    <cellStyle name="표준 24 8 3 2" xfId="6635"/>
    <cellStyle name="표준 24 8 3 2 2" xfId="15644"/>
    <cellStyle name="표준 24 8 3 2 2 2" xfId="36520"/>
    <cellStyle name="표준 24 8 3 2 3" xfId="27782"/>
    <cellStyle name="표준 24 8 3 3" xfId="13826"/>
    <cellStyle name="표준 24 8 3 3 2" xfId="34702"/>
    <cellStyle name="표준 24 8 3 4" xfId="25964"/>
    <cellStyle name="표준 24 8 4" xfId="5478"/>
    <cellStyle name="표준 24 8 4 2" xfId="14487"/>
    <cellStyle name="표준 24 8 4 2 2" xfId="35363"/>
    <cellStyle name="표준 24 8 4 3" xfId="26625"/>
    <cellStyle name="표준 24 8 5" xfId="7281"/>
    <cellStyle name="표준 24 8 5 2" xfId="16288"/>
    <cellStyle name="표준 24 8 5 2 2" xfId="37164"/>
    <cellStyle name="표준 24 8 5 3" xfId="28426"/>
    <cellStyle name="표준 24 8 6" xfId="7925"/>
    <cellStyle name="표준 24 8 6 2" xfId="16931"/>
    <cellStyle name="표준 24 8 6 2 2" xfId="37807"/>
    <cellStyle name="표준 24 8 6 3" xfId="29069"/>
    <cellStyle name="표준 24 8 7" xfId="8773"/>
    <cellStyle name="표준 24 8 7 2" xfId="17778"/>
    <cellStyle name="표준 24 8 7 2 2" xfId="38654"/>
    <cellStyle name="표준 24 8 7 3" xfId="29916"/>
    <cellStyle name="표준 24 8 8" xfId="9598"/>
    <cellStyle name="표준 24 8 8 2" xfId="18596"/>
    <cellStyle name="표준 24 8 8 2 2" xfId="39472"/>
    <cellStyle name="표준 24 8 8 3" xfId="30734"/>
    <cellStyle name="표준 24 8 9" xfId="10653"/>
    <cellStyle name="표준 24 8 9 2" xfId="19424"/>
    <cellStyle name="표준 24 8 9 2 2" xfId="40300"/>
    <cellStyle name="표준 24 8 9 3" xfId="31564"/>
    <cellStyle name="표준 24 9" xfId="3432"/>
    <cellStyle name="표준 24 9 10" xfId="12895"/>
    <cellStyle name="표준 24 9 10 2" xfId="33772"/>
    <cellStyle name="표준 24 9 11" xfId="25022"/>
    <cellStyle name="표준 24 9 2" xfId="5025"/>
    <cellStyle name="표준 24 9 2 2" xfId="6852"/>
    <cellStyle name="표준 24 9 2 2 2" xfId="15861"/>
    <cellStyle name="표준 24 9 2 2 2 2" xfId="36737"/>
    <cellStyle name="표준 24 9 2 2 3" xfId="27999"/>
    <cellStyle name="표준 24 9 2 3" xfId="14043"/>
    <cellStyle name="표준 24 9 2 3 2" xfId="34919"/>
    <cellStyle name="표준 24 9 2 4" xfId="26181"/>
    <cellStyle name="표준 24 9 3" xfId="5705"/>
    <cellStyle name="표준 24 9 3 2" xfId="14714"/>
    <cellStyle name="표준 24 9 3 2 2" xfId="35590"/>
    <cellStyle name="표준 24 9 3 3" xfId="26852"/>
    <cellStyle name="표준 24 9 4" xfId="7498"/>
    <cellStyle name="표준 24 9 4 2" xfId="16505"/>
    <cellStyle name="표준 24 9 4 2 2" xfId="37381"/>
    <cellStyle name="표준 24 9 4 3" xfId="28643"/>
    <cellStyle name="표준 24 9 5" xfId="8142"/>
    <cellStyle name="표준 24 9 5 2" xfId="17148"/>
    <cellStyle name="표준 24 9 5 2 2" xfId="38024"/>
    <cellStyle name="표준 24 9 5 3" xfId="29286"/>
    <cellStyle name="표준 24 9 6" xfId="8990"/>
    <cellStyle name="표준 24 9 6 2" xfId="17995"/>
    <cellStyle name="표준 24 9 6 2 2" xfId="38871"/>
    <cellStyle name="표준 24 9 6 3" xfId="30133"/>
    <cellStyle name="표준 24 9 7" xfId="9815"/>
    <cellStyle name="표준 24 9 7 2" xfId="18813"/>
    <cellStyle name="표준 24 9 7 2 2" xfId="39689"/>
    <cellStyle name="표준 24 9 7 3" xfId="30951"/>
    <cellStyle name="표준 24 9 8" xfId="10870"/>
    <cellStyle name="표준 24 9 8 2" xfId="19641"/>
    <cellStyle name="표준 24 9 8 2 2" xfId="40517"/>
    <cellStyle name="표준 24 9 8 3" xfId="31781"/>
    <cellStyle name="표준 24 9 9" xfId="11736"/>
    <cellStyle name="표준 24 9 9 2" xfId="20502"/>
    <cellStyle name="표준 24 9 9 2 2" xfId="41378"/>
    <cellStyle name="표준 24 9 9 3" xfId="32642"/>
    <cellStyle name="표준 25" xfId="2989"/>
    <cellStyle name="표준 25 10" xfId="4598"/>
    <cellStyle name="표준 25 10 2" xfId="6432"/>
    <cellStyle name="표준 25 10 2 2" xfId="15441"/>
    <cellStyle name="표준 25 10 2 2 2" xfId="36317"/>
    <cellStyle name="표준 25 10 2 3" xfId="27579"/>
    <cellStyle name="표준 25 10 3" xfId="11095"/>
    <cellStyle name="표준 25 10 3 2" xfId="19865"/>
    <cellStyle name="표준 25 10 3 2 2" xfId="40741"/>
    <cellStyle name="표준 25 10 3 3" xfId="32005"/>
    <cellStyle name="표준 25 10 4" xfId="11960"/>
    <cellStyle name="표준 25 10 4 2" xfId="20726"/>
    <cellStyle name="표준 25 10 4 2 2" xfId="41602"/>
    <cellStyle name="표준 25 10 4 3" xfId="32866"/>
    <cellStyle name="표준 25 10 5" xfId="13623"/>
    <cellStyle name="표준 25 10 5 2" xfId="34499"/>
    <cellStyle name="표준 25 10 6" xfId="25761"/>
    <cellStyle name="표준 25 11" xfId="5275"/>
    <cellStyle name="표준 25 11 2" xfId="14284"/>
    <cellStyle name="표준 25 11 2 2" xfId="35160"/>
    <cellStyle name="표준 25 11 3" xfId="26422"/>
    <cellStyle name="표준 25 12" xfId="7077"/>
    <cellStyle name="표준 25 12 2" xfId="16085"/>
    <cellStyle name="표준 25 12 2 2" xfId="36961"/>
    <cellStyle name="표준 25 12 3" xfId="28223"/>
    <cellStyle name="표준 25 13" xfId="7722"/>
    <cellStyle name="표준 25 13 2" xfId="16728"/>
    <cellStyle name="표준 25 13 2 2" xfId="37604"/>
    <cellStyle name="표준 25 13 3" xfId="28866"/>
    <cellStyle name="표준 25 14" xfId="8570"/>
    <cellStyle name="표준 25 14 2" xfId="17575"/>
    <cellStyle name="표준 25 14 2 2" xfId="38451"/>
    <cellStyle name="표준 25 14 3" xfId="29713"/>
    <cellStyle name="표준 25 15" xfId="9394"/>
    <cellStyle name="표준 25 15 2" xfId="18393"/>
    <cellStyle name="표준 25 15 2 2" xfId="39269"/>
    <cellStyle name="표준 25 15 3" xfId="30531"/>
    <cellStyle name="표준 25 16" xfId="10450"/>
    <cellStyle name="표준 25 16 2" xfId="19221"/>
    <cellStyle name="표준 25 16 2 2" xfId="40097"/>
    <cellStyle name="표준 25 16 3" xfId="31361"/>
    <cellStyle name="표준 25 17" xfId="11316"/>
    <cellStyle name="표준 25 17 2" xfId="20082"/>
    <cellStyle name="표준 25 17 2 2" xfId="40958"/>
    <cellStyle name="표준 25 17 3" xfId="32222"/>
    <cellStyle name="표준 25 18" xfId="12464"/>
    <cellStyle name="표준 25 18 2" xfId="33342"/>
    <cellStyle name="표준 25 19" xfId="24592"/>
    <cellStyle name="표준 25 2" xfId="2990"/>
    <cellStyle name="표준 25 2 10" xfId="10451"/>
    <cellStyle name="표준 25 2 10 2" xfId="19222"/>
    <cellStyle name="표준 25 2 10 2 2" xfId="40098"/>
    <cellStyle name="표준 25 2 10 3" xfId="31362"/>
    <cellStyle name="표준 25 2 11" xfId="11317"/>
    <cellStyle name="표준 25 2 11 2" xfId="20083"/>
    <cellStyle name="표준 25 2 11 2 2" xfId="40959"/>
    <cellStyle name="표준 25 2 11 3" xfId="32223"/>
    <cellStyle name="표준 25 2 12" xfId="12465"/>
    <cellStyle name="표준 25 2 12 2" xfId="33343"/>
    <cellStyle name="표준 25 2 13" xfId="24593"/>
    <cellStyle name="표준 25 2 2" xfId="3208"/>
    <cellStyle name="표준 25 2 2 10" xfId="11527"/>
    <cellStyle name="표준 25 2 2 10 2" xfId="20293"/>
    <cellStyle name="표준 25 2 2 10 2 2" xfId="41169"/>
    <cellStyle name="표준 25 2 2 10 3" xfId="32433"/>
    <cellStyle name="표준 25 2 2 11" xfId="12676"/>
    <cellStyle name="표준 25 2 2 11 2" xfId="33553"/>
    <cellStyle name="표준 25 2 2 12" xfId="24803"/>
    <cellStyle name="표준 25 2 2 2" xfId="3650"/>
    <cellStyle name="표준 25 2 2 2 2" xfId="5923"/>
    <cellStyle name="표준 25 2 2 2 2 2" xfId="14932"/>
    <cellStyle name="표준 25 2 2 2 2 2 2" xfId="35808"/>
    <cellStyle name="표준 25 2 2 2 2 3" xfId="27070"/>
    <cellStyle name="표준 25 2 2 2 3" xfId="13113"/>
    <cellStyle name="표준 25 2 2 2 3 2" xfId="33990"/>
    <cellStyle name="표준 25 2 2 2 4" xfId="25240"/>
    <cellStyle name="표준 25 2 2 3" xfId="4811"/>
    <cellStyle name="표준 25 2 2 3 2" xfId="6643"/>
    <cellStyle name="표준 25 2 2 3 2 2" xfId="15652"/>
    <cellStyle name="표준 25 2 2 3 2 2 2" xfId="36528"/>
    <cellStyle name="표준 25 2 2 3 2 3" xfId="27790"/>
    <cellStyle name="표준 25 2 2 3 3" xfId="13834"/>
    <cellStyle name="표준 25 2 2 3 3 2" xfId="34710"/>
    <cellStyle name="표준 25 2 2 3 4" xfId="25972"/>
    <cellStyle name="표준 25 2 2 4" xfId="5486"/>
    <cellStyle name="표준 25 2 2 4 2" xfId="14495"/>
    <cellStyle name="표준 25 2 2 4 2 2" xfId="35371"/>
    <cellStyle name="표준 25 2 2 4 3" xfId="26633"/>
    <cellStyle name="표준 25 2 2 5" xfId="7289"/>
    <cellStyle name="표준 25 2 2 5 2" xfId="16296"/>
    <cellStyle name="표준 25 2 2 5 2 2" xfId="37172"/>
    <cellStyle name="표준 25 2 2 5 3" xfId="28434"/>
    <cellStyle name="표준 25 2 2 6" xfId="7933"/>
    <cellStyle name="표준 25 2 2 6 2" xfId="16939"/>
    <cellStyle name="표준 25 2 2 6 2 2" xfId="37815"/>
    <cellStyle name="표준 25 2 2 6 3" xfId="29077"/>
    <cellStyle name="표준 25 2 2 7" xfId="8781"/>
    <cellStyle name="표준 25 2 2 7 2" xfId="17786"/>
    <cellStyle name="표준 25 2 2 7 2 2" xfId="38662"/>
    <cellStyle name="표준 25 2 2 7 3" xfId="29924"/>
    <cellStyle name="표준 25 2 2 8" xfId="9606"/>
    <cellStyle name="표준 25 2 2 8 2" xfId="18604"/>
    <cellStyle name="표준 25 2 2 8 2 2" xfId="39480"/>
    <cellStyle name="표준 25 2 2 8 3" xfId="30742"/>
    <cellStyle name="표준 25 2 2 9" xfId="10661"/>
    <cellStyle name="표준 25 2 2 9 2" xfId="19432"/>
    <cellStyle name="표준 25 2 2 9 2 2" xfId="40308"/>
    <cellStyle name="표준 25 2 2 9 3" xfId="31572"/>
    <cellStyle name="표준 25 2 3" xfId="3440"/>
    <cellStyle name="표준 25 2 3 10" xfId="12903"/>
    <cellStyle name="표준 25 2 3 10 2" xfId="33780"/>
    <cellStyle name="표준 25 2 3 11" xfId="25030"/>
    <cellStyle name="표준 25 2 3 2" xfId="5033"/>
    <cellStyle name="표준 25 2 3 2 2" xfId="6860"/>
    <cellStyle name="표준 25 2 3 2 2 2" xfId="15869"/>
    <cellStyle name="표준 25 2 3 2 2 2 2" xfId="36745"/>
    <cellStyle name="표준 25 2 3 2 2 3" xfId="28007"/>
    <cellStyle name="표준 25 2 3 2 3" xfId="14051"/>
    <cellStyle name="표준 25 2 3 2 3 2" xfId="34927"/>
    <cellStyle name="표준 25 2 3 2 4" xfId="26189"/>
    <cellStyle name="표준 25 2 3 3" xfId="5713"/>
    <cellStyle name="표준 25 2 3 3 2" xfId="14722"/>
    <cellStyle name="표준 25 2 3 3 2 2" xfId="35598"/>
    <cellStyle name="표준 25 2 3 3 3" xfId="26860"/>
    <cellStyle name="표준 25 2 3 4" xfId="7506"/>
    <cellStyle name="표준 25 2 3 4 2" xfId="16513"/>
    <cellStyle name="표준 25 2 3 4 2 2" xfId="37389"/>
    <cellStyle name="표준 25 2 3 4 3" xfId="28651"/>
    <cellStyle name="표준 25 2 3 5" xfId="8150"/>
    <cellStyle name="표준 25 2 3 5 2" xfId="17156"/>
    <cellStyle name="표준 25 2 3 5 2 2" xfId="38032"/>
    <cellStyle name="표준 25 2 3 5 3" xfId="29294"/>
    <cellStyle name="표준 25 2 3 6" xfId="8998"/>
    <cellStyle name="표준 25 2 3 6 2" xfId="18003"/>
    <cellStyle name="표준 25 2 3 6 2 2" xfId="38879"/>
    <cellStyle name="표준 25 2 3 6 3" xfId="30141"/>
    <cellStyle name="표준 25 2 3 7" xfId="9823"/>
    <cellStyle name="표준 25 2 3 7 2" xfId="18821"/>
    <cellStyle name="표준 25 2 3 7 2 2" xfId="39697"/>
    <cellStyle name="표준 25 2 3 7 3" xfId="30959"/>
    <cellStyle name="표준 25 2 3 8" xfId="10878"/>
    <cellStyle name="표준 25 2 3 8 2" xfId="19649"/>
    <cellStyle name="표준 25 2 3 8 2 2" xfId="40525"/>
    <cellStyle name="표준 25 2 3 8 3" xfId="31789"/>
    <cellStyle name="표준 25 2 3 9" xfId="11744"/>
    <cellStyle name="표준 25 2 3 9 2" xfId="20510"/>
    <cellStyle name="표준 25 2 3 9 2 2" xfId="41386"/>
    <cellStyle name="표준 25 2 3 9 3" xfId="32650"/>
    <cellStyle name="표준 25 2 4" xfId="4599"/>
    <cellStyle name="표준 25 2 4 2" xfId="6433"/>
    <cellStyle name="표준 25 2 4 2 2" xfId="15442"/>
    <cellStyle name="표준 25 2 4 2 2 2" xfId="36318"/>
    <cellStyle name="표준 25 2 4 2 3" xfId="27580"/>
    <cellStyle name="표준 25 2 4 3" xfId="11096"/>
    <cellStyle name="표준 25 2 4 3 2" xfId="19866"/>
    <cellStyle name="표준 25 2 4 3 2 2" xfId="40742"/>
    <cellStyle name="표준 25 2 4 3 3" xfId="32006"/>
    <cellStyle name="표준 25 2 4 4" xfId="11961"/>
    <cellStyle name="표준 25 2 4 4 2" xfId="20727"/>
    <cellStyle name="표준 25 2 4 4 2 2" xfId="41603"/>
    <cellStyle name="표준 25 2 4 4 3" xfId="32867"/>
    <cellStyle name="표준 25 2 4 5" xfId="13624"/>
    <cellStyle name="표준 25 2 4 5 2" xfId="34500"/>
    <cellStyle name="표준 25 2 4 6" xfId="25762"/>
    <cellStyle name="표준 25 2 5" xfId="5276"/>
    <cellStyle name="표준 25 2 5 2" xfId="14285"/>
    <cellStyle name="표준 25 2 5 2 2" xfId="35161"/>
    <cellStyle name="표준 25 2 5 3" xfId="26423"/>
    <cellStyle name="표준 25 2 6" xfId="7078"/>
    <cellStyle name="표준 25 2 6 2" xfId="16086"/>
    <cellStyle name="표준 25 2 6 2 2" xfId="36962"/>
    <cellStyle name="표준 25 2 6 3" xfId="28224"/>
    <cellStyle name="표준 25 2 7" xfId="7723"/>
    <cellStyle name="표준 25 2 7 2" xfId="16729"/>
    <cellStyle name="표준 25 2 7 2 2" xfId="37605"/>
    <cellStyle name="표준 25 2 7 3" xfId="28867"/>
    <cellStyle name="표준 25 2 8" xfId="8571"/>
    <cellStyle name="표준 25 2 8 2" xfId="17576"/>
    <cellStyle name="표준 25 2 8 2 2" xfId="38452"/>
    <cellStyle name="표준 25 2 8 3" xfId="29714"/>
    <cellStyle name="표준 25 2 9" xfId="9395"/>
    <cellStyle name="표준 25 2 9 2" xfId="18394"/>
    <cellStyle name="표준 25 2 9 2 2" xfId="39270"/>
    <cellStyle name="표준 25 2 9 3" xfId="30532"/>
    <cellStyle name="표준 25 3" xfId="2991"/>
    <cellStyle name="표준 25 3 10" xfId="10452"/>
    <cellStyle name="표준 25 3 10 2" xfId="19223"/>
    <cellStyle name="표준 25 3 10 2 2" xfId="40099"/>
    <cellStyle name="표준 25 3 10 3" xfId="31363"/>
    <cellStyle name="표준 25 3 11" xfId="11318"/>
    <cellStyle name="표준 25 3 11 2" xfId="20084"/>
    <cellStyle name="표준 25 3 11 2 2" xfId="40960"/>
    <cellStyle name="표준 25 3 11 3" xfId="32224"/>
    <cellStyle name="표준 25 3 12" xfId="12466"/>
    <cellStyle name="표준 25 3 12 2" xfId="33344"/>
    <cellStyle name="표준 25 3 13" xfId="24594"/>
    <cellStyle name="표준 25 3 2" xfId="3209"/>
    <cellStyle name="표준 25 3 2 10" xfId="11528"/>
    <cellStyle name="표준 25 3 2 10 2" xfId="20294"/>
    <cellStyle name="표준 25 3 2 10 2 2" xfId="41170"/>
    <cellStyle name="표준 25 3 2 10 3" xfId="32434"/>
    <cellStyle name="표준 25 3 2 11" xfId="12677"/>
    <cellStyle name="표준 25 3 2 11 2" xfId="33554"/>
    <cellStyle name="표준 25 3 2 12" xfId="24804"/>
    <cellStyle name="표준 25 3 2 2" xfId="3651"/>
    <cellStyle name="표준 25 3 2 2 2" xfId="5924"/>
    <cellStyle name="표준 25 3 2 2 2 2" xfId="14933"/>
    <cellStyle name="표준 25 3 2 2 2 2 2" xfId="35809"/>
    <cellStyle name="표준 25 3 2 2 2 3" xfId="27071"/>
    <cellStyle name="표준 25 3 2 2 3" xfId="13114"/>
    <cellStyle name="표준 25 3 2 2 3 2" xfId="33991"/>
    <cellStyle name="표준 25 3 2 2 4" xfId="25241"/>
    <cellStyle name="표준 25 3 2 3" xfId="4812"/>
    <cellStyle name="표준 25 3 2 3 2" xfId="6644"/>
    <cellStyle name="표준 25 3 2 3 2 2" xfId="15653"/>
    <cellStyle name="표준 25 3 2 3 2 2 2" xfId="36529"/>
    <cellStyle name="표준 25 3 2 3 2 3" xfId="27791"/>
    <cellStyle name="표준 25 3 2 3 3" xfId="13835"/>
    <cellStyle name="표준 25 3 2 3 3 2" xfId="34711"/>
    <cellStyle name="표준 25 3 2 3 4" xfId="25973"/>
    <cellStyle name="표준 25 3 2 4" xfId="5487"/>
    <cellStyle name="표준 25 3 2 4 2" xfId="14496"/>
    <cellStyle name="표준 25 3 2 4 2 2" xfId="35372"/>
    <cellStyle name="표준 25 3 2 4 3" xfId="26634"/>
    <cellStyle name="표준 25 3 2 5" xfId="7290"/>
    <cellStyle name="표준 25 3 2 5 2" xfId="16297"/>
    <cellStyle name="표준 25 3 2 5 2 2" xfId="37173"/>
    <cellStyle name="표준 25 3 2 5 3" xfId="28435"/>
    <cellStyle name="표준 25 3 2 6" xfId="7934"/>
    <cellStyle name="표준 25 3 2 6 2" xfId="16940"/>
    <cellStyle name="표준 25 3 2 6 2 2" xfId="37816"/>
    <cellStyle name="표준 25 3 2 6 3" xfId="29078"/>
    <cellStyle name="표준 25 3 2 7" xfId="8782"/>
    <cellStyle name="표준 25 3 2 7 2" xfId="17787"/>
    <cellStyle name="표준 25 3 2 7 2 2" xfId="38663"/>
    <cellStyle name="표준 25 3 2 7 3" xfId="29925"/>
    <cellStyle name="표준 25 3 2 8" xfId="9607"/>
    <cellStyle name="표준 25 3 2 8 2" xfId="18605"/>
    <cellStyle name="표준 25 3 2 8 2 2" xfId="39481"/>
    <cellStyle name="표준 25 3 2 8 3" xfId="30743"/>
    <cellStyle name="표준 25 3 2 9" xfId="10662"/>
    <cellStyle name="표준 25 3 2 9 2" xfId="19433"/>
    <cellStyle name="표준 25 3 2 9 2 2" xfId="40309"/>
    <cellStyle name="표준 25 3 2 9 3" xfId="31573"/>
    <cellStyle name="표준 25 3 3" xfId="3441"/>
    <cellStyle name="표준 25 3 3 10" xfId="12904"/>
    <cellStyle name="표준 25 3 3 10 2" xfId="33781"/>
    <cellStyle name="표준 25 3 3 11" xfId="25031"/>
    <cellStyle name="표준 25 3 3 2" xfId="5034"/>
    <cellStyle name="표준 25 3 3 2 2" xfId="6861"/>
    <cellStyle name="표준 25 3 3 2 2 2" xfId="15870"/>
    <cellStyle name="표준 25 3 3 2 2 2 2" xfId="36746"/>
    <cellStyle name="표준 25 3 3 2 2 3" xfId="28008"/>
    <cellStyle name="표준 25 3 3 2 3" xfId="14052"/>
    <cellStyle name="표준 25 3 3 2 3 2" xfId="34928"/>
    <cellStyle name="표준 25 3 3 2 4" xfId="26190"/>
    <cellStyle name="표준 25 3 3 3" xfId="5714"/>
    <cellStyle name="표준 25 3 3 3 2" xfId="14723"/>
    <cellStyle name="표준 25 3 3 3 2 2" xfId="35599"/>
    <cellStyle name="표준 25 3 3 3 3" xfId="26861"/>
    <cellStyle name="표준 25 3 3 4" xfId="7507"/>
    <cellStyle name="표준 25 3 3 4 2" xfId="16514"/>
    <cellStyle name="표준 25 3 3 4 2 2" xfId="37390"/>
    <cellStyle name="표준 25 3 3 4 3" xfId="28652"/>
    <cellStyle name="표준 25 3 3 5" xfId="8151"/>
    <cellStyle name="표준 25 3 3 5 2" xfId="17157"/>
    <cellStyle name="표준 25 3 3 5 2 2" xfId="38033"/>
    <cellStyle name="표준 25 3 3 5 3" xfId="29295"/>
    <cellStyle name="표준 25 3 3 6" xfId="8999"/>
    <cellStyle name="표준 25 3 3 6 2" xfId="18004"/>
    <cellStyle name="표준 25 3 3 6 2 2" xfId="38880"/>
    <cellStyle name="표준 25 3 3 6 3" xfId="30142"/>
    <cellStyle name="표준 25 3 3 7" xfId="9824"/>
    <cellStyle name="표준 25 3 3 7 2" xfId="18822"/>
    <cellStyle name="표준 25 3 3 7 2 2" xfId="39698"/>
    <cellStyle name="표준 25 3 3 7 3" xfId="30960"/>
    <cellStyle name="표준 25 3 3 8" xfId="10879"/>
    <cellStyle name="표준 25 3 3 8 2" xfId="19650"/>
    <cellStyle name="표준 25 3 3 8 2 2" xfId="40526"/>
    <cellStyle name="표준 25 3 3 8 3" xfId="31790"/>
    <cellStyle name="표준 25 3 3 9" xfId="11745"/>
    <cellStyle name="표준 25 3 3 9 2" xfId="20511"/>
    <cellStyle name="표준 25 3 3 9 2 2" xfId="41387"/>
    <cellStyle name="표준 25 3 3 9 3" xfId="32651"/>
    <cellStyle name="표준 25 3 4" xfId="4600"/>
    <cellStyle name="표준 25 3 4 2" xfId="6434"/>
    <cellStyle name="표준 25 3 4 2 2" xfId="15443"/>
    <cellStyle name="표준 25 3 4 2 2 2" xfId="36319"/>
    <cellStyle name="표준 25 3 4 2 3" xfId="27581"/>
    <cellStyle name="표준 25 3 4 3" xfId="11097"/>
    <cellStyle name="표준 25 3 4 3 2" xfId="19867"/>
    <cellStyle name="표준 25 3 4 3 2 2" xfId="40743"/>
    <cellStyle name="표준 25 3 4 3 3" xfId="32007"/>
    <cellStyle name="표준 25 3 4 4" xfId="11962"/>
    <cellStyle name="표준 25 3 4 4 2" xfId="20728"/>
    <cellStyle name="표준 25 3 4 4 2 2" xfId="41604"/>
    <cellStyle name="표준 25 3 4 4 3" xfId="32868"/>
    <cellStyle name="표준 25 3 4 5" xfId="13625"/>
    <cellStyle name="표준 25 3 4 5 2" xfId="34501"/>
    <cellStyle name="표준 25 3 4 6" xfId="25763"/>
    <cellStyle name="표준 25 3 5" xfId="5277"/>
    <cellStyle name="표준 25 3 5 2" xfId="14286"/>
    <cellStyle name="표준 25 3 5 2 2" xfId="35162"/>
    <cellStyle name="표준 25 3 5 3" xfId="26424"/>
    <cellStyle name="표준 25 3 6" xfId="7079"/>
    <cellStyle name="표준 25 3 6 2" xfId="16087"/>
    <cellStyle name="표준 25 3 6 2 2" xfId="36963"/>
    <cellStyle name="표준 25 3 6 3" xfId="28225"/>
    <cellStyle name="표준 25 3 7" xfId="7724"/>
    <cellStyle name="표준 25 3 7 2" xfId="16730"/>
    <cellStyle name="표준 25 3 7 2 2" xfId="37606"/>
    <cellStyle name="표준 25 3 7 3" xfId="28868"/>
    <cellStyle name="표준 25 3 8" xfId="8572"/>
    <cellStyle name="표준 25 3 8 2" xfId="17577"/>
    <cellStyle name="표준 25 3 8 2 2" xfId="38453"/>
    <cellStyle name="표준 25 3 8 3" xfId="29715"/>
    <cellStyle name="표준 25 3 9" xfId="9396"/>
    <cellStyle name="표준 25 3 9 2" xfId="18395"/>
    <cellStyle name="표준 25 3 9 2 2" xfId="39271"/>
    <cellStyle name="표준 25 3 9 3" xfId="30533"/>
    <cellStyle name="표준 25 4" xfId="2992"/>
    <cellStyle name="표준 25 4 10" xfId="10453"/>
    <cellStyle name="표준 25 4 10 2" xfId="19224"/>
    <cellStyle name="표준 25 4 10 2 2" xfId="40100"/>
    <cellStyle name="표준 25 4 10 3" xfId="31364"/>
    <cellStyle name="표준 25 4 11" xfId="11319"/>
    <cellStyle name="표준 25 4 11 2" xfId="20085"/>
    <cellStyle name="표준 25 4 11 2 2" xfId="40961"/>
    <cellStyle name="표준 25 4 11 3" xfId="32225"/>
    <cellStyle name="표준 25 4 12" xfId="12467"/>
    <cellStyle name="표준 25 4 12 2" xfId="33345"/>
    <cellStyle name="표준 25 4 13" xfId="24595"/>
    <cellStyle name="표준 25 4 2" xfId="3210"/>
    <cellStyle name="표준 25 4 2 10" xfId="11529"/>
    <cellStyle name="표준 25 4 2 10 2" xfId="20295"/>
    <cellStyle name="표준 25 4 2 10 2 2" xfId="41171"/>
    <cellStyle name="표준 25 4 2 10 3" xfId="32435"/>
    <cellStyle name="표준 25 4 2 11" xfId="12678"/>
    <cellStyle name="표준 25 4 2 11 2" xfId="33555"/>
    <cellStyle name="표준 25 4 2 12" xfId="24805"/>
    <cellStyle name="표준 25 4 2 2" xfId="3652"/>
    <cellStyle name="표준 25 4 2 2 2" xfId="5925"/>
    <cellStyle name="표준 25 4 2 2 2 2" xfId="14934"/>
    <cellStyle name="표준 25 4 2 2 2 2 2" xfId="35810"/>
    <cellStyle name="표준 25 4 2 2 2 3" xfId="27072"/>
    <cellStyle name="표준 25 4 2 2 3" xfId="13115"/>
    <cellStyle name="표준 25 4 2 2 3 2" xfId="33992"/>
    <cellStyle name="표준 25 4 2 2 4" xfId="25242"/>
    <cellStyle name="표준 25 4 2 3" xfId="4813"/>
    <cellStyle name="표준 25 4 2 3 2" xfId="6645"/>
    <cellStyle name="표준 25 4 2 3 2 2" xfId="15654"/>
    <cellStyle name="표준 25 4 2 3 2 2 2" xfId="36530"/>
    <cellStyle name="표준 25 4 2 3 2 3" xfId="27792"/>
    <cellStyle name="표준 25 4 2 3 3" xfId="13836"/>
    <cellStyle name="표준 25 4 2 3 3 2" xfId="34712"/>
    <cellStyle name="표준 25 4 2 3 4" xfId="25974"/>
    <cellStyle name="표준 25 4 2 4" xfId="5488"/>
    <cellStyle name="표준 25 4 2 4 2" xfId="14497"/>
    <cellStyle name="표준 25 4 2 4 2 2" xfId="35373"/>
    <cellStyle name="표준 25 4 2 4 3" xfId="26635"/>
    <cellStyle name="표준 25 4 2 5" xfId="7291"/>
    <cellStyle name="표준 25 4 2 5 2" xfId="16298"/>
    <cellStyle name="표준 25 4 2 5 2 2" xfId="37174"/>
    <cellStyle name="표준 25 4 2 5 3" xfId="28436"/>
    <cellStyle name="표준 25 4 2 6" xfId="7935"/>
    <cellStyle name="표준 25 4 2 6 2" xfId="16941"/>
    <cellStyle name="표준 25 4 2 6 2 2" xfId="37817"/>
    <cellStyle name="표준 25 4 2 6 3" xfId="29079"/>
    <cellStyle name="표준 25 4 2 7" xfId="8783"/>
    <cellStyle name="표준 25 4 2 7 2" xfId="17788"/>
    <cellStyle name="표준 25 4 2 7 2 2" xfId="38664"/>
    <cellStyle name="표준 25 4 2 7 3" xfId="29926"/>
    <cellStyle name="표준 25 4 2 8" xfId="9608"/>
    <cellStyle name="표준 25 4 2 8 2" xfId="18606"/>
    <cellStyle name="표준 25 4 2 8 2 2" xfId="39482"/>
    <cellStyle name="표준 25 4 2 8 3" xfId="30744"/>
    <cellStyle name="표준 25 4 2 9" xfId="10663"/>
    <cellStyle name="표준 25 4 2 9 2" xfId="19434"/>
    <cellStyle name="표준 25 4 2 9 2 2" xfId="40310"/>
    <cellStyle name="표준 25 4 2 9 3" xfId="31574"/>
    <cellStyle name="표준 25 4 3" xfId="3442"/>
    <cellStyle name="표준 25 4 3 10" xfId="12905"/>
    <cellStyle name="표준 25 4 3 10 2" xfId="33782"/>
    <cellStyle name="표준 25 4 3 11" xfId="25032"/>
    <cellStyle name="표준 25 4 3 2" xfId="5035"/>
    <cellStyle name="표준 25 4 3 2 2" xfId="6862"/>
    <cellStyle name="표준 25 4 3 2 2 2" xfId="15871"/>
    <cellStyle name="표준 25 4 3 2 2 2 2" xfId="36747"/>
    <cellStyle name="표준 25 4 3 2 2 3" xfId="28009"/>
    <cellStyle name="표준 25 4 3 2 3" xfId="14053"/>
    <cellStyle name="표준 25 4 3 2 3 2" xfId="34929"/>
    <cellStyle name="표준 25 4 3 2 4" xfId="26191"/>
    <cellStyle name="표준 25 4 3 3" xfId="5715"/>
    <cellStyle name="표준 25 4 3 3 2" xfId="14724"/>
    <cellStyle name="표준 25 4 3 3 2 2" xfId="35600"/>
    <cellStyle name="표준 25 4 3 3 3" xfId="26862"/>
    <cellStyle name="표준 25 4 3 4" xfId="7508"/>
    <cellStyle name="표준 25 4 3 4 2" xfId="16515"/>
    <cellStyle name="표준 25 4 3 4 2 2" xfId="37391"/>
    <cellStyle name="표준 25 4 3 4 3" xfId="28653"/>
    <cellStyle name="표준 25 4 3 5" xfId="8152"/>
    <cellStyle name="표준 25 4 3 5 2" xfId="17158"/>
    <cellStyle name="표준 25 4 3 5 2 2" xfId="38034"/>
    <cellStyle name="표준 25 4 3 5 3" xfId="29296"/>
    <cellStyle name="표준 25 4 3 6" xfId="9000"/>
    <cellStyle name="표준 25 4 3 6 2" xfId="18005"/>
    <cellStyle name="표준 25 4 3 6 2 2" xfId="38881"/>
    <cellStyle name="표준 25 4 3 6 3" xfId="30143"/>
    <cellStyle name="표준 25 4 3 7" xfId="9825"/>
    <cellStyle name="표준 25 4 3 7 2" xfId="18823"/>
    <cellStyle name="표준 25 4 3 7 2 2" xfId="39699"/>
    <cellStyle name="표준 25 4 3 7 3" xfId="30961"/>
    <cellStyle name="표준 25 4 3 8" xfId="10880"/>
    <cellStyle name="표준 25 4 3 8 2" xfId="19651"/>
    <cellStyle name="표준 25 4 3 8 2 2" xfId="40527"/>
    <cellStyle name="표준 25 4 3 8 3" xfId="31791"/>
    <cellStyle name="표준 25 4 3 9" xfId="11746"/>
    <cellStyle name="표준 25 4 3 9 2" xfId="20512"/>
    <cellStyle name="표준 25 4 3 9 2 2" xfId="41388"/>
    <cellStyle name="표준 25 4 3 9 3" xfId="32652"/>
    <cellStyle name="표준 25 4 4" xfId="4601"/>
    <cellStyle name="표준 25 4 4 2" xfId="6435"/>
    <cellStyle name="표준 25 4 4 2 2" xfId="15444"/>
    <cellStyle name="표준 25 4 4 2 2 2" xfId="36320"/>
    <cellStyle name="표준 25 4 4 2 3" xfId="27582"/>
    <cellStyle name="표준 25 4 4 3" xfId="11098"/>
    <cellStyle name="표준 25 4 4 3 2" xfId="19868"/>
    <cellStyle name="표준 25 4 4 3 2 2" xfId="40744"/>
    <cellStyle name="표준 25 4 4 3 3" xfId="32008"/>
    <cellStyle name="표준 25 4 4 4" xfId="11963"/>
    <cellStyle name="표준 25 4 4 4 2" xfId="20729"/>
    <cellStyle name="표준 25 4 4 4 2 2" xfId="41605"/>
    <cellStyle name="표준 25 4 4 4 3" xfId="32869"/>
    <cellStyle name="표준 25 4 4 5" xfId="13626"/>
    <cellStyle name="표준 25 4 4 5 2" xfId="34502"/>
    <cellStyle name="표준 25 4 4 6" xfId="25764"/>
    <cellStyle name="표준 25 4 5" xfId="5278"/>
    <cellStyle name="표준 25 4 5 2" xfId="14287"/>
    <cellStyle name="표준 25 4 5 2 2" xfId="35163"/>
    <cellStyle name="표준 25 4 5 3" xfId="26425"/>
    <cellStyle name="표준 25 4 6" xfId="7080"/>
    <cellStyle name="표준 25 4 6 2" xfId="16088"/>
    <cellStyle name="표준 25 4 6 2 2" xfId="36964"/>
    <cellStyle name="표준 25 4 6 3" xfId="28226"/>
    <cellStyle name="표준 25 4 7" xfId="7725"/>
    <cellStyle name="표준 25 4 7 2" xfId="16731"/>
    <cellStyle name="표준 25 4 7 2 2" xfId="37607"/>
    <cellStyle name="표준 25 4 7 3" xfId="28869"/>
    <cellStyle name="표준 25 4 8" xfId="8573"/>
    <cellStyle name="표준 25 4 8 2" xfId="17578"/>
    <cellStyle name="표준 25 4 8 2 2" xfId="38454"/>
    <cellStyle name="표준 25 4 8 3" xfId="29716"/>
    <cellStyle name="표준 25 4 9" xfId="9397"/>
    <cellStyle name="표준 25 4 9 2" xfId="18396"/>
    <cellStyle name="표준 25 4 9 2 2" xfId="39272"/>
    <cellStyle name="표준 25 4 9 3" xfId="30534"/>
    <cellStyle name="표준 25 5" xfId="2993"/>
    <cellStyle name="표준 25 5 10" xfId="10454"/>
    <cellStyle name="표준 25 5 10 2" xfId="19225"/>
    <cellStyle name="표준 25 5 10 2 2" xfId="40101"/>
    <cellStyle name="표준 25 5 10 3" xfId="31365"/>
    <cellStyle name="표준 25 5 11" xfId="11320"/>
    <cellStyle name="표준 25 5 11 2" xfId="20086"/>
    <cellStyle name="표준 25 5 11 2 2" xfId="40962"/>
    <cellStyle name="표준 25 5 11 3" xfId="32226"/>
    <cellStyle name="표준 25 5 12" xfId="12468"/>
    <cellStyle name="표준 25 5 12 2" xfId="33346"/>
    <cellStyle name="표준 25 5 13" xfId="24596"/>
    <cellStyle name="표준 25 5 2" xfId="3211"/>
    <cellStyle name="표준 25 5 2 10" xfId="11530"/>
    <cellStyle name="표준 25 5 2 10 2" xfId="20296"/>
    <cellStyle name="표준 25 5 2 10 2 2" xfId="41172"/>
    <cellStyle name="표준 25 5 2 10 3" xfId="32436"/>
    <cellStyle name="표준 25 5 2 11" xfId="12679"/>
    <cellStyle name="표준 25 5 2 11 2" xfId="33556"/>
    <cellStyle name="표준 25 5 2 12" xfId="24806"/>
    <cellStyle name="표준 25 5 2 2" xfId="3653"/>
    <cellStyle name="표준 25 5 2 2 2" xfId="5926"/>
    <cellStyle name="표준 25 5 2 2 2 2" xfId="14935"/>
    <cellStyle name="표준 25 5 2 2 2 2 2" xfId="35811"/>
    <cellStyle name="표준 25 5 2 2 2 3" xfId="27073"/>
    <cellStyle name="표준 25 5 2 2 3" xfId="13116"/>
    <cellStyle name="표준 25 5 2 2 3 2" xfId="33993"/>
    <cellStyle name="표준 25 5 2 2 4" xfId="25243"/>
    <cellStyle name="표준 25 5 2 3" xfId="4814"/>
    <cellStyle name="표준 25 5 2 3 2" xfId="6646"/>
    <cellStyle name="표준 25 5 2 3 2 2" xfId="15655"/>
    <cellStyle name="표준 25 5 2 3 2 2 2" xfId="36531"/>
    <cellStyle name="표준 25 5 2 3 2 3" xfId="27793"/>
    <cellStyle name="표준 25 5 2 3 3" xfId="13837"/>
    <cellStyle name="표준 25 5 2 3 3 2" xfId="34713"/>
    <cellStyle name="표준 25 5 2 3 4" xfId="25975"/>
    <cellStyle name="표준 25 5 2 4" xfId="5489"/>
    <cellStyle name="표준 25 5 2 4 2" xfId="14498"/>
    <cellStyle name="표준 25 5 2 4 2 2" xfId="35374"/>
    <cellStyle name="표준 25 5 2 4 3" xfId="26636"/>
    <cellStyle name="표준 25 5 2 5" xfId="7292"/>
    <cellStyle name="표준 25 5 2 5 2" xfId="16299"/>
    <cellStyle name="표준 25 5 2 5 2 2" xfId="37175"/>
    <cellStyle name="표준 25 5 2 5 3" xfId="28437"/>
    <cellStyle name="표준 25 5 2 6" xfId="7936"/>
    <cellStyle name="표준 25 5 2 6 2" xfId="16942"/>
    <cellStyle name="표준 25 5 2 6 2 2" xfId="37818"/>
    <cellStyle name="표준 25 5 2 6 3" xfId="29080"/>
    <cellStyle name="표준 25 5 2 7" xfId="8784"/>
    <cellStyle name="표준 25 5 2 7 2" xfId="17789"/>
    <cellStyle name="표준 25 5 2 7 2 2" xfId="38665"/>
    <cellStyle name="표준 25 5 2 7 3" xfId="29927"/>
    <cellStyle name="표준 25 5 2 8" xfId="9609"/>
    <cellStyle name="표준 25 5 2 8 2" xfId="18607"/>
    <cellStyle name="표준 25 5 2 8 2 2" xfId="39483"/>
    <cellStyle name="표준 25 5 2 8 3" xfId="30745"/>
    <cellStyle name="표준 25 5 2 9" xfId="10664"/>
    <cellStyle name="표준 25 5 2 9 2" xfId="19435"/>
    <cellStyle name="표준 25 5 2 9 2 2" xfId="40311"/>
    <cellStyle name="표준 25 5 2 9 3" xfId="31575"/>
    <cellStyle name="표준 25 5 3" xfId="3443"/>
    <cellStyle name="표준 25 5 3 10" xfId="12906"/>
    <cellStyle name="표준 25 5 3 10 2" xfId="33783"/>
    <cellStyle name="표준 25 5 3 11" xfId="25033"/>
    <cellStyle name="표준 25 5 3 2" xfId="5036"/>
    <cellStyle name="표준 25 5 3 2 2" xfId="6863"/>
    <cellStyle name="표준 25 5 3 2 2 2" xfId="15872"/>
    <cellStyle name="표준 25 5 3 2 2 2 2" xfId="36748"/>
    <cellStyle name="표준 25 5 3 2 2 3" xfId="28010"/>
    <cellStyle name="표준 25 5 3 2 3" xfId="14054"/>
    <cellStyle name="표준 25 5 3 2 3 2" xfId="34930"/>
    <cellStyle name="표준 25 5 3 2 4" xfId="26192"/>
    <cellStyle name="표준 25 5 3 3" xfId="5716"/>
    <cellStyle name="표준 25 5 3 3 2" xfId="14725"/>
    <cellStyle name="표준 25 5 3 3 2 2" xfId="35601"/>
    <cellStyle name="표준 25 5 3 3 3" xfId="26863"/>
    <cellStyle name="표준 25 5 3 4" xfId="7509"/>
    <cellStyle name="표준 25 5 3 4 2" xfId="16516"/>
    <cellStyle name="표준 25 5 3 4 2 2" xfId="37392"/>
    <cellStyle name="표준 25 5 3 4 3" xfId="28654"/>
    <cellStyle name="표준 25 5 3 5" xfId="8153"/>
    <cellStyle name="표준 25 5 3 5 2" xfId="17159"/>
    <cellStyle name="표준 25 5 3 5 2 2" xfId="38035"/>
    <cellStyle name="표준 25 5 3 5 3" xfId="29297"/>
    <cellStyle name="표준 25 5 3 6" xfId="9001"/>
    <cellStyle name="표준 25 5 3 6 2" xfId="18006"/>
    <cellStyle name="표준 25 5 3 6 2 2" xfId="38882"/>
    <cellStyle name="표준 25 5 3 6 3" xfId="30144"/>
    <cellStyle name="표준 25 5 3 7" xfId="9826"/>
    <cellStyle name="표준 25 5 3 7 2" xfId="18824"/>
    <cellStyle name="표준 25 5 3 7 2 2" xfId="39700"/>
    <cellStyle name="표준 25 5 3 7 3" xfId="30962"/>
    <cellStyle name="표준 25 5 3 8" xfId="10881"/>
    <cellStyle name="표준 25 5 3 8 2" xfId="19652"/>
    <cellStyle name="표준 25 5 3 8 2 2" xfId="40528"/>
    <cellStyle name="표준 25 5 3 8 3" xfId="31792"/>
    <cellStyle name="표준 25 5 3 9" xfId="11747"/>
    <cellStyle name="표준 25 5 3 9 2" xfId="20513"/>
    <cellStyle name="표준 25 5 3 9 2 2" xfId="41389"/>
    <cellStyle name="표준 25 5 3 9 3" xfId="32653"/>
    <cellStyle name="표준 25 5 4" xfId="4602"/>
    <cellStyle name="표준 25 5 4 2" xfId="6436"/>
    <cellStyle name="표준 25 5 4 2 2" xfId="15445"/>
    <cellStyle name="표준 25 5 4 2 2 2" xfId="36321"/>
    <cellStyle name="표준 25 5 4 2 3" xfId="27583"/>
    <cellStyle name="표준 25 5 4 3" xfId="11099"/>
    <cellStyle name="표준 25 5 4 3 2" xfId="19869"/>
    <cellStyle name="표준 25 5 4 3 2 2" xfId="40745"/>
    <cellStyle name="표준 25 5 4 3 3" xfId="32009"/>
    <cellStyle name="표준 25 5 4 4" xfId="11964"/>
    <cellStyle name="표준 25 5 4 4 2" xfId="20730"/>
    <cellStyle name="표준 25 5 4 4 2 2" xfId="41606"/>
    <cellStyle name="표준 25 5 4 4 3" xfId="32870"/>
    <cellStyle name="표준 25 5 4 5" xfId="13627"/>
    <cellStyle name="표준 25 5 4 5 2" xfId="34503"/>
    <cellStyle name="표준 25 5 4 6" xfId="25765"/>
    <cellStyle name="표준 25 5 5" xfId="5279"/>
    <cellStyle name="표준 25 5 5 2" xfId="14288"/>
    <cellStyle name="표준 25 5 5 2 2" xfId="35164"/>
    <cellStyle name="표준 25 5 5 3" xfId="26426"/>
    <cellStyle name="표준 25 5 6" xfId="7081"/>
    <cellStyle name="표준 25 5 6 2" xfId="16089"/>
    <cellStyle name="표준 25 5 6 2 2" xfId="36965"/>
    <cellStyle name="표준 25 5 6 3" xfId="28227"/>
    <cellStyle name="표준 25 5 7" xfId="7726"/>
    <cellStyle name="표준 25 5 7 2" xfId="16732"/>
    <cellStyle name="표준 25 5 7 2 2" xfId="37608"/>
    <cellStyle name="표준 25 5 7 3" xfId="28870"/>
    <cellStyle name="표준 25 5 8" xfId="8574"/>
    <cellStyle name="표준 25 5 8 2" xfId="17579"/>
    <cellStyle name="표준 25 5 8 2 2" xfId="38455"/>
    <cellStyle name="표준 25 5 8 3" xfId="29717"/>
    <cellStyle name="표준 25 5 9" xfId="9398"/>
    <cellStyle name="표준 25 5 9 2" xfId="18397"/>
    <cellStyle name="표준 25 5 9 2 2" xfId="39273"/>
    <cellStyle name="표준 25 5 9 3" xfId="30535"/>
    <cellStyle name="표준 25 6" xfId="2994"/>
    <cellStyle name="표준 25 6 10" xfId="10455"/>
    <cellStyle name="표준 25 6 10 2" xfId="19226"/>
    <cellStyle name="표준 25 6 10 2 2" xfId="40102"/>
    <cellStyle name="표준 25 6 10 3" xfId="31366"/>
    <cellStyle name="표준 25 6 11" xfId="11321"/>
    <cellStyle name="표준 25 6 11 2" xfId="20087"/>
    <cellStyle name="표준 25 6 11 2 2" xfId="40963"/>
    <cellStyle name="표준 25 6 11 3" xfId="32227"/>
    <cellStyle name="표준 25 6 12" xfId="12469"/>
    <cellStyle name="표준 25 6 12 2" xfId="33347"/>
    <cellStyle name="표준 25 6 13" xfId="24597"/>
    <cellStyle name="표준 25 6 2" xfId="3212"/>
    <cellStyle name="표준 25 6 2 10" xfId="11531"/>
    <cellStyle name="표준 25 6 2 10 2" xfId="20297"/>
    <cellStyle name="표준 25 6 2 10 2 2" xfId="41173"/>
    <cellStyle name="표준 25 6 2 10 3" xfId="32437"/>
    <cellStyle name="표준 25 6 2 11" xfId="12680"/>
    <cellStyle name="표준 25 6 2 11 2" xfId="33557"/>
    <cellStyle name="표준 25 6 2 12" xfId="24807"/>
    <cellStyle name="표준 25 6 2 2" xfId="3654"/>
    <cellStyle name="표준 25 6 2 2 2" xfId="5927"/>
    <cellStyle name="표준 25 6 2 2 2 2" xfId="14936"/>
    <cellStyle name="표준 25 6 2 2 2 2 2" xfId="35812"/>
    <cellStyle name="표준 25 6 2 2 2 3" xfId="27074"/>
    <cellStyle name="표준 25 6 2 2 3" xfId="13117"/>
    <cellStyle name="표준 25 6 2 2 3 2" xfId="33994"/>
    <cellStyle name="표준 25 6 2 2 4" xfId="25244"/>
    <cellStyle name="표준 25 6 2 3" xfId="4815"/>
    <cellStyle name="표준 25 6 2 3 2" xfId="6647"/>
    <cellStyle name="표준 25 6 2 3 2 2" xfId="15656"/>
    <cellStyle name="표준 25 6 2 3 2 2 2" xfId="36532"/>
    <cellStyle name="표준 25 6 2 3 2 3" xfId="27794"/>
    <cellStyle name="표준 25 6 2 3 3" xfId="13838"/>
    <cellStyle name="표준 25 6 2 3 3 2" xfId="34714"/>
    <cellStyle name="표준 25 6 2 3 4" xfId="25976"/>
    <cellStyle name="표준 25 6 2 4" xfId="5490"/>
    <cellStyle name="표준 25 6 2 4 2" xfId="14499"/>
    <cellStyle name="표준 25 6 2 4 2 2" xfId="35375"/>
    <cellStyle name="표준 25 6 2 4 3" xfId="26637"/>
    <cellStyle name="표준 25 6 2 5" xfId="7293"/>
    <cellStyle name="표준 25 6 2 5 2" xfId="16300"/>
    <cellStyle name="표준 25 6 2 5 2 2" xfId="37176"/>
    <cellStyle name="표준 25 6 2 5 3" xfId="28438"/>
    <cellStyle name="표준 25 6 2 6" xfId="7937"/>
    <cellStyle name="표준 25 6 2 6 2" xfId="16943"/>
    <cellStyle name="표준 25 6 2 6 2 2" xfId="37819"/>
    <cellStyle name="표준 25 6 2 6 3" xfId="29081"/>
    <cellStyle name="표준 25 6 2 7" xfId="8785"/>
    <cellStyle name="표준 25 6 2 7 2" xfId="17790"/>
    <cellStyle name="표준 25 6 2 7 2 2" xfId="38666"/>
    <cellStyle name="표준 25 6 2 7 3" xfId="29928"/>
    <cellStyle name="표준 25 6 2 8" xfId="9610"/>
    <cellStyle name="표준 25 6 2 8 2" xfId="18608"/>
    <cellStyle name="표준 25 6 2 8 2 2" xfId="39484"/>
    <cellStyle name="표준 25 6 2 8 3" xfId="30746"/>
    <cellStyle name="표준 25 6 2 9" xfId="10665"/>
    <cellStyle name="표준 25 6 2 9 2" xfId="19436"/>
    <cellStyle name="표준 25 6 2 9 2 2" xfId="40312"/>
    <cellStyle name="표준 25 6 2 9 3" xfId="31576"/>
    <cellStyle name="표준 25 6 3" xfId="3444"/>
    <cellStyle name="표준 25 6 3 10" xfId="12907"/>
    <cellStyle name="표준 25 6 3 10 2" xfId="33784"/>
    <cellStyle name="표준 25 6 3 11" xfId="25034"/>
    <cellStyle name="표준 25 6 3 2" xfId="5037"/>
    <cellStyle name="표준 25 6 3 2 2" xfId="6864"/>
    <cellStyle name="표준 25 6 3 2 2 2" xfId="15873"/>
    <cellStyle name="표준 25 6 3 2 2 2 2" xfId="36749"/>
    <cellStyle name="표준 25 6 3 2 2 3" xfId="28011"/>
    <cellStyle name="표준 25 6 3 2 3" xfId="14055"/>
    <cellStyle name="표준 25 6 3 2 3 2" xfId="34931"/>
    <cellStyle name="표준 25 6 3 2 4" xfId="26193"/>
    <cellStyle name="표준 25 6 3 3" xfId="5717"/>
    <cellStyle name="표준 25 6 3 3 2" xfId="14726"/>
    <cellStyle name="표준 25 6 3 3 2 2" xfId="35602"/>
    <cellStyle name="표준 25 6 3 3 3" xfId="26864"/>
    <cellStyle name="표준 25 6 3 4" xfId="7510"/>
    <cellStyle name="표준 25 6 3 4 2" xfId="16517"/>
    <cellStyle name="표준 25 6 3 4 2 2" xfId="37393"/>
    <cellStyle name="표준 25 6 3 4 3" xfId="28655"/>
    <cellStyle name="표준 25 6 3 5" xfId="8154"/>
    <cellStyle name="표준 25 6 3 5 2" xfId="17160"/>
    <cellStyle name="표준 25 6 3 5 2 2" xfId="38036"/>
    <cellStyle name="표준 25 6 3 5 3" xfId="29298"/>
    <cellStyle name="표준 25 6 3 6" xfId="9002"/>
    <cellStyle name="표준 25 6 3 6 2" xfId="18007"/>
    <cellStyle name="표준 25 6 3 6 2 2" xfId="38883"/>
    <cellStyle name="표준 25 6 3 6 3" xfId="30145"/>
    <cellStyle name="표준 25 6 3 7" xfId="9827"/>
    <cellStyle name="표준 25 6 3 7 2" xfId="18825"/>
    <cellStyle name="표준 25 6 3 7 2 2" xfId="39701"/>
    <cellStyle name="표준 25 6 3 7 3" xfId="30963"/>
    <cellStyle name="표준 25 6 3 8" xfId="10882"/>
    <cellStyle name="표준 25 6 3 8 2" xfId="19653"/>
    <cellStyle name="표준 25 6 3 8 2 2" xfId="40529"/>
    <cellStyle name="표준 25 6 3 8 3" xfId="31793"/>
    <cellStyle name="표준 25 6 3 9" xfId="11748"/>
    <cellStyle name="표준 25 6 3 9 2" xfId="20514"/>
    <cellStyle name="표준 25 6 3 9 2 2" xfId="41390"/>
    <cellStyle name="표준 25 6 3 9 3" xfId="32654"/>
    <cellStyle name="표준 25 6 4" xfId="4603"/>
    <cellStyle name="표준 25 6 4 2" xfId="6437"/>
    <cellStyle name="표준 25 6 4 2 2" xfId="15446"/>
    <cellStyle name="표준 25 6 4 2 2 2" xfId="36322"/>
    <cellStyle name="표준 25 6 4 2 3" xfId="27584"/>
    <cellStyle name="표준 25 6 4 3" xfId="11100"/>
    <cellStyle name="표준 25 6 4 3 2" xfId="19870"/>
    <cellStyle name="표준 25 6 4 3 2 2" xfId="40746"/>
    <cellStyle name="표준 25 6 4 3 3" xfId="32010"/>
    <cellStyle name="표준 25 6 4 4" xfId="11965"/>
    <cellStyle name="표준 25 6 4 4 2" xfId="20731"/>
    <cellStyle name="표준 25 6 4 4 2 2" xfId="41607"/>
    <cellStyle name="표준 25 6 4 4 3" xfId="32871"/>
    <cellStyle name="표준 25 6 4 5" xfId="13628"/>
    <cellStyle name="표준 25 6 4 5 2" xfId="34504"/>
    <cellStyle name="표준 25 6 4 6" xfId="25766"/>
    <cellStyle name="표준 25 6 5" xfId="5280"/>
    <cellStyle name="표준 25 6 5 2" xfId="14289"/>
    <cellStyle name="표준 25 6 5 2 2" xfId="35165"/>
    <cellStyle name="표준 25 6 5 3" xfId="26427"/>
    <cellStyle name="표준 25 6 6" xfId="7082"/>
    <cellStyle name="표준 25 6 6 2" xfId="16090"/>
    <cellStyle name="표준 25 6 6 2 2" xfId="36966"/>
    <cellStyle name="표준 25 6 6 3" xfId="28228"/>
    <cellStyle name="표준 25 6 7" xfId="7727"/>
    <cellStyle name="표준 25 6 7 2" xfId="16733"/>
    <cellStyle name="표준 25 6 7 2 2" xfId="37609"/>
    <cellStyle name="표준 25 6 7 3" xfId="28871"/>
    <cellStyle name="표준 25 6 8" xfId="8575"/>
    <cellStyle name="표준 25 6 8 2" xfId="17580"/>
    <cellStyle name="표준 25 6 8 2 2" xfId="38456"/>
    <cellStyle name="표준 25 6 8 3" xfId="29718"/>
    <cellStyle name="표준 25 6 9" xfId="9399"/>
    <cellStyle name="표준 25 6 9 2" xfId="18398"/>
    <cellStyle name="표준 25 6 9 2 2" xfId="39274"/>
    <cellStyle name="표준 25 6 9 3" xfId="30536"/>
    <cellStyle name="표준 25 7" xfId="2995"/>
    <cellStyle name="표준 25 7 10" xfId="10456"/>
    <cellStyle name="표준 25 7 10 2" xfId="19227"/>
    <cellStyle name="표준 25 7 10 2 2" xfId="40103"/>
    <cellStyle name="표준 25 7 10 3" xfId="31367"/>
    <cellStyle name="표준 25 7 11" xfId="11322"/>
    <cellStyle name="표준 25 7 11 2" xfId="20088"/>
    <cellStyle name="표준 25 7 11 2 2" xfId="40964"/>
    <cellStyle name="표준 25 7 11 3" xfId="32228"/>
    <cellStyle name="표준 25 7 12" xfId="12470"/>
    <cellStyle name="표준 25 7 12 2" xfId="33348"/>
    <cellStyle name="표준 25 7 13" xfId="24598"/>
    <cellStyle name="표준 25 7 2" xfId="3213"/>
    <cellStyle name="표준 25 7 2 10" xfId="11532"/>
    <cellStyle name="표준 25 7 2 10 2" xfId="20298"/>
    <cellStyle name="표준 25 7 2 10 2 2" xfId="41174"/>
    <cellStyle name="표준 25 7 2 10 3" xfId="32438"/>
    <cellStyle name="표준 25 7 2 11" xfId="12681"/>
    <cellStyle name="표준 25 7 2 11 2" xfId="33558"/>
    <cellStyle name="표준 25 7 2 12" xfId="24808"/>
    <cellStyle name="표준 25 7 2 2" xfId="3655"/>
    <cellStyle name="표준 25 7 2 2 2" xfId="5928"/>
    <cellStyle name="표준 25 7 2 2 2 2" xfId="14937"/>
    <cellStyle name="표준 25 7 2 2 2 2 2" xfId="35813"/>
    <cellStyle name="표준 25 7 2 2 2 3" xfId="27075"/>
    <cellStyle name="표준 25 7 2 2 3" xfId="13118"/>
    <cellStyle name="표준 25 7 2 2 3 2" xfId="33995"/>
    <cellStyle name="표준 25 7 2 2 4" xfId="25245"/>
    <cellStyle name="표준 25 7 2 3" xfId="4816"/>
    <cellStyle name="표준 25 7 2 3 2" xfId="6648"/>
    <cellStyle name="표준 25 7 2 3 2 2" xfId="15657"/>
    <cellStyle name="표준 25 7 2 3 2 2 2" xfId="36533"/>
    <cellStyle name="표준 25 7 2 3 2 3" xfId="27795"/>
    <cellStyle name="표준 25 7 2 3 3" xfId="13839"/>
    <cellStyle name="표준 25 7 2 3 3 2" xfId="34715"/>
    <cellStyle name="표준 25 7 2 3 4" xfId="25977"/>
    <cellStyle name="표준 25 7 2 4" xfId="5491"/>
    <cellStyle name="표준 25 7 2 4 2" xfId="14500"/>
    <cellStyle name="표준 25 7 2 4 2 2" xfId="35376"/>
    <cellStyle name="표준 25 7 2 4 3" xfId="26638"/>
    <cellStyle name="표준 25 7 2 5" xfId="7294"/>
    <cellStyle name="표준 25 7 2 5 2" xfId="16301"/>
    <cellStyle name="표준 25 7 2 5 2 2" xfId="37177"/>
    <cellStyle name="표준 25 7 2 5 3" xfId="28439"/>
    <cellStyle name="표준 25 7 2 6" xfId="7938"/>
    <cellStyle name="표준 25 7 2 6 2" xfId="16944"/>
    <cellStyle name="표준 25 7 2 6 2 2" xfId="37820"/>
    <cellStyle name="표준 25 7 2 6 3" xfId="29082"/>
    <cellStyle name="표준 25 7 2 7" xfId="8786"/>
    <cellStyle name="표준 25 7 2 7 2" xfId="17791"/>
    <cellStyle name="표준 25 7 2 7 2 2" xfId="38667"/>
    <cellStyle name="표준 25 7 2 7 3" xfId="29929"/>
    <cellStyle name="표준 25 7 2 8" xfId="9611"/>
    <cellStyle name="표준 25 7 2 8 2" xfId="18609"/>
    <cellStyle name="표준 25 7 2 8 2 2" xfId="39485"/>
    <cellStyle name="표준 25 7 2 8 3" xfId="30747"/>
    <cellStyle name="표준 25 7 2 9" xfId="10666"/>
    <cellStyle name="표준 25 7 2 9 2" xfId="19437"/>
    <cellStyle name="표준 25 7 2 9 2 2" xfId="40313"/>
    <cellStyle name="표준 25 7 2 9 3" xfId="31577"/>
    <cellStyle name="표준 25 7 3" xfId="3445"/>
    <cellStyle name="표준 25 7 3 10" xfId="12908"/>
    <cellStyle name="표준 25 7 3 10 2" xfId="33785"/>
    <cellStyle name="표준 25 7 3 11" xfId="25035"/>
    <cellStyle name="표준 25 7 3 2" xfId="5038"/>
    <cellStyle name="표준 25 7 3 2 2" xfId="6865"/>
    <cellStyle name="표준 25 7 3 2 2 2" xfId="15874"/>
    <cellStyle name="표준 25 7 3 2 2 2 2" xfId="36750"/>
    <cellStyle name="표준 25 7 3 2 2 3" xfId="28012"/>
    <cellStyle name="표준 25 7 3 2 3" xfId="14056"/>
    <cellStyle name="표준 25 7 3 2 3 2" xfId="34932"/>
    <cellStyle name="표준 25 7 3 2 4" xfId="26194"/>
    <cellStyle name="표준 25 7 3 3" xfId="5718"/>
    <cellStyle name="표준 25 7 3 3 2" xfId="14727"/>
    <cellStyle name="표준 25 7 3 3 2 2" xfId="35603"/>
    <cellStyle name="표준 25 7 3 3 3" xfId="26865"/>
    <cellStyle name="표준 25 7 3 4" xfId="7511"/>
    <cellStyle name="표준 25 7 3 4 2" xfId="16518"/>
    <cellStyle name="표준 25 7 3 4 2 2" xfId="37394"/>
    <cellStyle name="표준 25 7 3 4 3" xfId="28656"/>
    <cellStyle name="표준 25 7 3 5" xfId="8155"/>
    <cellStyle name="표준 25 7 3 5 2" xfId="17161"/>
    <cellStyle name="표준 25 7 3 5 2 2" xfId="38037"/>
    <cellStyle name="표준 25 7 3 5 3" xfId="29299"/>
    <cellStyle name="표준 25 7 3 6" xfId="9003"/>
    <cellStyle name="표준 25 7 3 6 2" xfId="18008"/>
    <cellStyle name="표준 25 7 3 6 2 2" xfId="38884"/>
    <cellStyle name="표준 25 7 3 6 3" xfId="30146"/>
    <cellStyle name="표준 25 7 3 7" xfId="9828"/>
    <cellStyle name="표준 25 7 3 7 2" xfId="18826"/>
    <cellStyle name="표준 25 7 3 7 2 2" xfId="39702"/>
    <cellStyle name="표준 25 7 3 7 3" xfId="30964"/>
    <cellStyle name="표준 25 7 3 8" xfId="10883"/>
    <cellStyle name="표준 25 7 3 8 2" xfId="19654"/>
    <cellStyle name="표준 25 7 3 8 2 2" xfId="40530"/>
    <cellStyle name="표준 25 7 3 8 3" xfId="31794"/>
    <cellStyle name="표준 25 7 3 9" xfId="11749"/>
    <cellStyle name="표준 25 7 3 9 2" xfId="20515"/>
    <cellStyle name="표준 25 7 3 9 2 2" xfId="41391"/>
    <cellStyle name="표준 25 7 3 9 3" xfId="32655"/>
    <cellStyle name="표준 25 7 4" xfId="4604"/>
    <cellStyle name="표준 25 7 4 2" xfId="6438"/>
    <cellStyle name="표준 25 7 4 2 2" xfId="15447"/>
    <cellStyle name="표준 25 7 4 2 2 2" xfId="36323"/>
    <cellStyle name="표준 25 7 4 2 3" xfId="27585"/>
    <cellStyle name="표준 25 7 4 3" xfId="11101"/>
    <cellStyle name="표준 25 7 4 3 2" xfId="19871"/>
    <cellStyle name="표준 25 7 4 3 2 2" xfId="40747"/>
    <cellStyle name="표준 25 7 4 3 3" xfId="32011"/>
    <cellStyle name="표준 25 7 4 4" xfId="11966"/>
    <cellStyle name="표준 25 7 4 4 2" xfId="20732"/>
    <cellStyle name="표준 25 7 4 4 2 2" xfId="41608"/>
    <cellStyle name="표준 25 7 4 4 3" xfId="32872"/>
    <cellStyle name="표준 25 7 4 5" xfId="13629"/>
    <cellStyle name="표준 25 7 4 5 2" xfId="34505"/>
    <cellStyle name="표준 25 7 4 6" xfId="25767"/>
    <cellStyle name="표준 25 7 5" xfId="5281"/>
    <cellStyle name="표준 25 7 5 2" xfId="14290"/>
    <cellStyle name="표준 25 7 5 2 2" xfId="35166"/>
    <cellStyle name="표준 25 7 5 3" xfId="26428"/>
    <cellStyle name="표준 25 7 6" xfId="7083"/>
    <cellStyle name="표준 25 7 6 2" xfId="16091"/>
    <cellStyle name="표준 25 7 6 2 2" xfId="36967"/>
    <cellStyle name="표준 25 7 6 3" xfId="28229"/>
    <cellStyle name="표준 25 7 7" xfId="7728"/>
    <cellStyle name="표준 25 7 7 2" xfId="16734"/>
    <cellStyle name="표준 25 7 7 2 2" xfId="37610"/>
    <cellStyle name="표준 25 7 7 3" xfId="28872"/>
    <cellStyle name="표준 25 7 8" xfId="8576"/>
    <cellStyle name="표준 25 7 8 2" xfId="17581"/>
    <cellStyle name="표준 25 7 8 2 2" xfId="38457"/>
    <cellStyle name="표준 25 7 8 3" xfId="29719"/>
    <cellStyle name="표준 25 7 9" xfId="9400"/>
    <cellStyle name="표준 25 7 9 2" xfId="18399"/>
    <cellStyle name="표준 25 7 9 2 2" xfId="39275"/>
    <cellStyle name="표준 25 7 9 3" xfId="30537"/>
    <cellStyle name="표준 25 8" xfId="3207"/>
    <cellStyle name="표준 25 8 10" xfId="11526"/>
    <cellStyle name="표준 25 8 10 2" xfId="20292"/>
    <cellStyle name="표준 25 8 10 2 2" xfId="41168"/>
    <cellStyle name="표준 25 8 10 3" xfId="32432"/>
    <cellStyle name="표준 25 8 11" xfId="12675"/>
    <cellStyle name="표준 25 8 11 2" xfId="33552"/>
    <cellStyle name="표준 25 8 12" xfId="24802"/>
    <cellStyle name="표준 25 8 2" xfId="3649"/>
    <cellStyle name="표준 25 8 2 2" xfId="5922"/>
    <cellStyle name="표준 25 8 2 2 2" xfId="14931"/>
    <cellStyle name="표준 25 8 2 2 2 2" xfId="35807"/>
    <cellStyle name="표준 25 8 2 2 3" xfId="27069"/>
    <cellStyle name="표준 25 8 2 3" xfId="13112"/>
    <cellStyle name="표준 25 8 2 3 2" xfId="33989"/>
    <cellStyle name="표준 25 8 2 4" xfId="25239"/>
    <cellStyle name="표준 25 8 3" xfId="4810"/>
    <cellStyle name="표준 25 8 3 2" xfId="6642"/>
    <cellStyle name="표준 25 8 3 2 2" xfId="15651"/>
    <cellStyle name="표준 25 8 3 2 2 2" xfId="36527"/>
    <cellStyle name="표준 25 8 3 2 3" xfId="27789"/>
    <cellStyle name="표준 25 8 3 3" xfId="13833"/>
    <cellStyle name="표준 25 8 3 3 2" xfId="34709"/>
    <cellStyle name="표준 25 8 3 4" xfId="25971"/>
    <cellStyle name="표준 25 8 4" xfId="5485"/>
    <cellStyle name="표준 25 8 4 2" xfId="14494"/>
    <cellStyle name="표준 25 8 4 2 2" xfId="35370"/>
    <cellStyle name="표준 25 8 4 3" xfId="26632"/>
    <cellStyle name="표준 25 8 5" xfId="7288"/>
    <cellStyle name="표준 25 8 5 2" xfId="16295"/>
    <cellStyle name="표준 25 8 5 2 2" xfId="37171"/>
    <cellStyle name="표준 25 8 5 3" xfId="28433"/>
    <cellStyle name="표준 25 8 6" xfId="7932"/>
    <cellStyle name="표준 25 8 6 2" xfId="16938"/>
    <cellStyle name="표준 25 8 6 2 2" xfId="37814"/>
    <cellStyle name="표준 25 8 6 3" xfId="29076"/>
    <cellStyle name="표준 25 8 7" xfId="8780"/>
    <cellStyle name="표준 25 8 7 2" xfId="17785"/>
    <cellStyle name="표준 25 8 7 2 2" xfId="38661"/>
    <cellStyle name="표준 25 8 7 3" xfId="29923"/>
    <cellStyle name="표준 25 8 8" xfId="9605"/>
    <cellStyle name="표준 25 8 8 2" xfId="18603"/>
    <cellStyle name="표준 25 8 8 2 2" xfId="39479"/>
    <cellStyle name="표준 25 8 8 3" xfId="30741"/>
    <cellStyle name="표준 25 8 9" xfId="10660"/>
    <cellStyle name="표준 25 8 9 2" xfId="19431"/>
    <cellStyle name="표준 25 8 9 2 2" xfId="40307"/>
    <cellStyle name="표준 25 8 9 3" xfId="31571"/>
    <cellStyle name="표준 25 9" xfId="3439"/>
    <cellStyle name="표준 25 9 10" xfId="12902"/>
    <cellStyle name="표준 25 9 10 2" xfId="33779"/>
    <cellStyle name="표준 25 9 11" xfId="25029"/>
    <cellStyle name="표준 25 9 2" xfId="5032"/>
    <cellStyle name="표준 25 9 2 2" xfId="6859"/>
    <cellStyle name="표준 25 9 2 2 2" xfId="15868"/>
    <cellStyle name="표준 25 9 2 2 2 2" xfId="36744"/>
    <cellStyle name="표준 25 9 2 2 3" xfId="28006"/>
    <cellStyle name="표준 25 9 2 3" xfId="14050"/>
    <cellStyle name="표준 25 9 2 3 2" xfId="34926"/>
    <cellStyle name="표준 25 9 2 4" xfId="26188"/>
    <cellStyle name="표준 25 9 3" xfId="5712"/>
    <cellStyle name="표준 25 9 3 2" xfId="14721"/>
    <cellStyle name="표준 25 9 3 2 2" xfId="35597"/>
    <cellStyle name="표준 25 9 3 3" xfId="26859"/>
    <cellStyle name="표준 25 9 4" xfId="7505"/>
    <cellStyle name="표준 25 9 4 2" xfId="16512"/>
    <cellStyle name="표준 25 9 4 2 2" xfId="37388"/>
    <cellStyle name="표준 25 9 4 3" xfId="28650"/>
    <cellStyle name="표준 25 9 5" xfId="8149"/>
    <cellStyle name="표준 25 9 5 2" xfId="17155"/>
    <cellStyle name="표준 25 9 5 2 2" xfId="38031"/>
    <cellStyle name="표준 25 9 5 3" xfId="29293"/>
    <cellStyle name="표준 25 9 6" xfId="8997"/>
    <cellStyle name="표준 25 9 6 2" xfId="18002"/>
    <cellStyle name="표준 25 9 6 2 2" xfId="38878"/>
    <cellStyle name="표준 25 9 6 3" xfId="30140"/>
    <cellStyle name="표준 25 9 7" xfId="9822"/>
    <cellStyle name="표준 25 9 7 2" xfId="18820"/>
    <cellStyle name="표준 25 9 7 2 2" xfId="39696"/>
    <cellStyle name="표준 25 9 7 3" xfId="30958"/>
    <cellStyle name="표준 25 9 8" xfId="10877"/>
    <cellStyle name="표준 25 9 8 2" xfId="19648"/>
    <cellStyle name="표준 25 9 8 2 2" xfId="40524"/>
    <cellStyle name="표준 25 9 8 3" xfId="31788"/>
    <cellStyle name="표준 25 9 9" xfId="11743"/>
    <cellStyle name="표준 25 9 9 2" xfId="20509"/>
    <cellStyle name="표준 25 9 9 2 2" xfId="41385"/>
    <cellStyle name="표준 25 9 9 3" xfId="32649"/>
    <cellStyle name="표준 26" xfId="2996"/>
    <cellStyle name="표준 26 10" xfId="4605"/>
    <cellStyle name="표준 26 10 2" xfId="6439"/>
    <cellStyle name="표준 26 10 2 2" xfId="15448"/>
    <cellStyle name="표준 26 10 2 2 2" xfId="36324"/>
    <cellStyle name="표준 26 10 2 3" xfId="27586"/>
    <cellStyle name="표준 26 10 3" xfId="11102"/>
    <cellStyle name="표준 26 10 3 2" xfId="19872"/>
    <cellStyle name="표준 26 10 3 2 2" xfId="40748"/>
    <cellStyle name="표준 26 10 3 3" xfId="32012"/>
    <cellStyle name="표준 26 10 4" xfId="11967"/>
    <cellStyle name="표준 26 10 4 2" xfId="20733"/>
    <cellStyle name="표준 26 10 4 2 2" xfId="41609"/>
    <cellStyle name="표준 26 10 4 3" xfId="32873"/>
    <cellStyle name="표준 26 10 5" xfId="13630"/>
    <cellStyle name="표준 26 10 5 2" xfId="34506"/>
    <cellStyle name="표준 26 10 6" xfId="25768"/>
    <cellStyle name="표준 26 11" xfId="5282"/>
    <cellStyle name="표준 26 11 2" xfId="14291"/>
    <cellStyle name="표준 26 11 2 2" xfId="35167"/>
    <cellStyle name="표준 26 11 3" xfId="26429"/>
    <cellStyle name="표준 26 12" xfId="7084"/>
    <cellStyle name="표준 26 12 2" xfId="16092"/>
    <cellStyle name="표준 26 12 2 2" xfId="36968"/>
    <cellStyle name="표준 26 12 3" xfId="28230"/>
    <cellStyle name="표준 26 13" xfId="7729"/>
    <cellStyle name="표준 26 13 2" xfId="16735"/>
    <cellStyle name="표준 26 13 2 2" xfId="37611"/>
    <cellStyle name="표준 26 13 3" xfId="28873"/>
    <cellStyle name="표준 26 14" xfId="8577"/>
    <cellStyle name="표준 26 14 2" xfId="17582"/>
    <cellStyle name="표준 26 14 2 2" xfId="38458"/>
    <cellStyle name="표준 26 14 3" xfId="29720"/>
    <cellStyle name="표준 26 15" xfId="9401"/>
    <cellStyle name="표준 26 15 2" xfId="18400"/>
    <cellStyle name="표준 26 15 2 2" xfId="39276"/>
    <cellStyle name="표준 26 15 3" xfId="30538"/>
    <cellStyle name="표준 26 16" xfId="10457"/>
    <cellStyle name="표준 26 16 2" xfId="19228"/>
    <cellStyle name="표준 26 16 2 2" xfId="40104"/>
    <cellStyle name="표준 26 16 3" xfId="31368"/>
    <cellStyle name="표준 26 17" xfId="11323"/>
    <cellStyle name="표준 26 17 2" xfId="20089"/>
    <cellStyle name="표준 26 17 2 2" xfId="40965"/>
    <cellStyle name="표준 26 17 3" xfId="32229"/>
    <cellStyle name="표준 26 18" xfId="12471"/>
    <cellStyle name="표준 26 18 2" xfId="33349"/>
    <cellStyle name="표준 26 19" xfId="24599"/>
    <cellStyle name="표준 26 2" xfId="2997"/>
    <cellStyle name="표준 26 2 10" xfId="10458"/>
    <cellStyle name="표준 26 2 10 2" xfId="19229"/>
    <cellStyle name="표준 26 2 10 2 2" xfId="40105"/>
    <cellStyle name="표준 26 2 10 3" xfId="31369"/>
    <cellStyle name="표준 26 2 11" xfId="11324"/>
    <cellStyle name="표준 26 2 11 2" xfId="20090"/>
    <cellStyle name="표준 26 2 11 2 2" xfId="40966"/>
    <cellStyle name="표준 26 2 11 3" xfId="32230"/>
    <cellStyle name="표준 26 2 12" xfId="12472"/>
    <cellStyle name="표준 26 2 12 2" xfId="33350"/>
    <cellStyle name="표준 26 2 13" xfId="24600"/>
    <cellStyle name="표준 26 2 2" xfId="3215"/>
    <cellStyle name="표준 26 2 2 10" xfId="11534"/>
    <cellStyle name="표준 26 2 2 10 2" xfId="20300"/>
    <cellStyle name="표준 26 2 2 10 2 2" xfId="41176"/>
    <cellStyle name="표준 26 2 2 10 3" xfId="32440"/>
    <cellStyle name="표준 26 2 2 11" xfId="12683"/>
    <cellStyle name="표준 26 2 2 11 2" xfId="33560"/>
    <cellStyle name="표준 26 2 2 12" xfId="24810"/>
    <cellStyle name="표준 26 2 2 2" xfId="3657"/>
    <cellStyle name="표준 26 2 2 2 2" xfId="5930"/>
    <cellStyle name="표준 26 2 2 2 2 2" xfId="14939"/>
    <cellStyle name="표준 26 2 2 2 2 2 2" xfId="35815"/>
    <cellStyle name="표준 26 2 2 2 2 3" xfId="27077"/>
    <cellStyle name="표준 26 2 2 2 3" xfId="13120"/>
    <cellStyle name="표준 26 2 2 2 3 2" xfId="33997"/>
    <cellStyle name="표준 26 2 2 2 4" xfId="25247"/>
    <cellStyle name="표준 26 2 2 3" xfId="4818"/>
    <cellStyle name="표준 26 2 2 3 2" xfId="6650"/>
    <cellStyle name="표준 26 2 2 3 2 2" xfId="15659"/>
    <cellStyle name="표준 26 2 2 3 2 2 2" xfId="36535"/>
    <cellStyle name="표준 26 2 2 3 2 3" xfId="27797"/>
    <cellStyle name="표준 26 2 2 3 3" xfId="13841"/>
    <cellStyle name="표준 26 2 2 3 3 2" xfId="34717"/>
    <cellStyle name="표준 26 2 2 3 4" xfId="25979"/>
    <cellStyle name="표준 26 2 2 4" xfId="5493"/>
    <cellStyle name="표준 26 2 2 4 2" xfId="14502"/>
    <cellStyle name="표준 26 2 2 4 2 2" xfId="35378"/>
    <cellStyle name="표준 26 2 2 4 3" xfId="26640"/>
    <cellStyle name="표준 26 2 2 5" xfId="7296"/>
    <cellStyle name="표준 26 2 2 5 2" xfId="16303"/>
    <cellStyle name="표준 26 2 2 5 2 2" xfId="37179"/>
    <cellStyle name="표준 26 2 2 5 3" xfId="28441"/>
    <cellStyle name="표준 26 2 2 6" xfId="7940"/>
    <cellStyle name="표준 26 2 2 6 2" xfId="16946"/>
    <cellStyle name="표준 26 2 2 6 2 2" xfId="37822"/>
    <cellStyle name="표준 26 2 2 6 3" xfId="29084"/>
    <cellStyle name="표준 26 2 2 7" xfId="8788"/>
    <cellStyle name="표준 26 2 2 7 2" xfId="17793"/>
    <cellStyle name="표준 26 2 2 7 2 2" xfId="38669"/>
    <cellStyle name="표준 26 2 2 7 3" xfId="29931"/>
    <cellStyle name="표준 26 2 2 8" xfId="9613"/>
    <cellStyle name="표준 26 2 2 8 2" xfId="18611"/>
    <cellStyle name="표준 26 2 2 8 2 2" xfId="39487"/>
    <cellStyle name="표준 26 2 2 8 3" xfId="30749"/>
    <cellStyle name="표준 26 2 2 9" xfId="10668"/>
    <cellStyle name="표준 26 2 2 9 2" xfId="19439"/>
    <cellStyle name="표준 26 2 2 9 2 2" xfId="40315"/>
    <cellStyle name="표준 26 2 2 9 3" xfId="31579"/>
    <cellStyle name="표준 26 2 3" xfId="3447"/>
    <cellStyle name="표준 26 2 3 10" xfId="12910"/>
    <cellStyle name="표준 26 2 3 10 2" xfId="33787"/>
    <cellStyle name="표준 26 2 3 11" xfId="25037"/>
    <cellStyle name="표준 26 2 3 2" xfId="5040"/>
    <cellStyle name="표준 26 2 3 2 2" xfId="6867"/>
    <cellStyle name="표준 26 2 3 2 2 2" xfId="15876"/>
    <cellStyle name="표준 26 2 3 2 2 2 2" xfId="36752"/>
    <cellStyle name="표준 26 2 3 2 2 3" xfId="28014"/>
    <cellStyle name="표준 26 2 3 2 3" xfId="14058"/>
    <cellStyle name="표준 26 2 3 2 3 2" xfId="34934"/>
    <cellStyle name="표준 26 2 3 2 4" xfId="26196"/>
    <cellStyle name="표준 26 2 3 3" xfId="5720"/>
    <cellStyle name="표준 26 2 3 3 2" xfId="14729"/>
    <cellStyle name="표준 26 2 3 3 2 2" xfId="35605"/>
    <cellStyle name="표준 26 2 3 3 3" xfId="26867"/>
    <cellStyle name="표준 26 2 3 4" xfId="7513"/>
    <cellStyle name="표준 26 2 3 4 2" xfId="16520"/>
    <cellStyle name="표준 26 2 3 4 2 2" xfId="37396"/>
    <cellStyle name="표준 26 2 3 4 3" xfId="28658"/>
    <cellStyle name="표준 26 2 3 5" xfId="8157"/>
    <cellStyle name="표준 26 2 3 5 2" xfId="17163"/>
    <cellStyle name="표준 26 2 3 5 2 2" xfId="38039"/>
    <cellStyle name="표준 26 2 3 5 3" xfId="29301"/>
    <cellStyle name="표준 26 2 3 6" xfId="9005"/>
    <cellStyle name="표준 26 2 3 6 2" xfId="18010"/>
    <cellStyle name="표준 26 2 3 6 2 2" xfId="38886"/>
    <cellStyle name="표준 26 2 3 6 3" xfId="30148"/>
    <cellStyle name="표준 26 2 3 7" xfId="9830"/>
    <cellStyle name="표준 26 2 3 7 2" xfId="18828"/>
    <cellStyle name="표준 26 2 3 7 2 2" xfId="39704"/>
    <cellStyle name="표준 26 2 3 7 3" xfId="30966"/>
    <cellStyle name="표준 26 2 3 8" xfId="10885"/>
    <cellStyle name="표준 26 2 3 8 2" xfId="19656"/>
    <cellStyle name="표준 26 2 3 8 2 2" xfId="40532"/>
    <cellStyle name="표준 26 2 3 8 3" xfId="31796"/>
    <cellStyle name="표준 26 2 3 9" xfId="11751"/>
    <cellStyle name="표준 26 2 3 9 2" xfId="20517"/>
    <cellStyle name="표준 26 2 3 9 2 2" xfId="41393"/>
    <cellStyle name="표준 26 2 3 9 3" xfId="32657"/>
    <cellStyle name="표준 26 2 4" xfId="4606"/>
    <cellStyle name="표준 26 2 4 2" xfId="6440"/>
    <cellStyle name="표준 26 2 4 2 2" xfId="15449"/>
    <cellStyle name="표준 26 2 4 2 2 2" xfId="36325"/>
    <cellStyle name="표준 26 2 4 2 3" xfId="27587"/>
    <cellStyle name="표준 26 2 4 3" xfId="11103"/>
    <cellStyle name="표준 26 2 4 3 2" xfId="19873"/>
    <cellStyle name="표준 26 2 4 3 2 2" xfId="40749"/>
    <cellStyle name="표준 26 2 4 3 3" xfId="32013"/>
    <cellStyle name="표준 26 2 4 4" xfId="11968"/>
    <cellStyle name="표준 26 2 4 4 2" xfId="20734"/>
    <cellStyle name="표준 26 2 4 4 2 2" xfId="41610"/>
    <cellStyle name="표준 26 2 4 4 3" xfId="32874"/>
    <cellStyle name="표준 26 2 4 5" xfId="13631"/>
    <cellStyle name="표준 26 2 4 5 2" xfId="34507"/>
    <cellStyle name="표준 26 2 4 6" xfId="25769"/>
    <cellStyle name="표준 26 2 5" xfId="5283"/>
    <cellStyle name="표준 26 2 5 2" xfId="14292"/>
    <cellStyle name="표준 26 2 5 2 2" xfId="35168"/>
    <cellStyle name="표준 26 2 5 3" xfId="26430"/>
    <cellStyle name="표준 26 2 6" xfId="7085"/>
    <cellStyle name="표준 26 2 6 2" xfId="16093"/>
    <cellStyle name="표준 26 2 6 2 2" xfId="36969"/>
    <cellStyle name="표준 26 2 6 3" xfId="28231"/>
    <cellStyle name="표준 26 2 7" xfId="7730"/>
    <cellStyle name="표준 26 2 7 2" xfId="16736"/>
    <cellStyle name="표준 26 2 7 2 2" xfId="37612"/>
    <cellStyle name="표준 26 2 7 3" xfId="28874"/>
    <cellStyle name="표준 26 2 8" xfId="8578"/>
    <cellStyle name="표준 26 2 8 2" xfId="17583"/>
    <cellStyle name="표준 26 2 8 2 2" xfId="38459"/>
    <cellStyle name="표준 26 2 8 3" xfId="29721"/>
    <cellStyle name="표준 26 2 9" xfId="9402"/>
    <cellStyle name="표준 26 2 9 2" xfId="18401"/>
    <cellStyle name="표준 26 2 9 2 2" xfId="39277"/>
    <cellStyle name="표준 26 2 9 3" xfId="30539"/>
    <cellStyle name="표준 26 3" xfId="2998"/>
    <cellStyle name="표준 26 3 10" xfId="10459"/>
    <cellStyle name="표준 26 3 10 2" xfId="19230"/>
    <cellStyle name="표준 26 3 10 2 2" xfId="40106"/>
    <cellStyle name="표준 26 3 10 3" xfId="31370"/>
    <cellStyle name="표준 26 3 11" xfId="11325"/>
    <cellStyle name="표준 26 3 11 2" xfId="20091"/>
    <cellStyle name="표준 26 3 11 2 2" xfId="40967"/>
    <cellStyle name="표준 26 3 11 3" xfId="32231"/>
    <cellStyle name="표준 26 3 12" xfId="12473"/>
    <cellStyle name="표준 26 3 12 2" xfId="33351"/>
    <cellStyle name="표준 26 3 13" xfId="24601"/>
    <cellStyle name="표준 26 3 2" xfId="3216"/>
    <cellStyle name="표준 26 3 2 10" xfId="11535"/>
    <cellStyle name="표준 26 3 2 10 2" xfId="20301"/>
    <cellStyle name="표준 26 3 2 10 2 2" xfId="41177"/>
    <cellStyle name="표준 26 3 2 10 3" xfId="32441"/>
    <cellStyle name="표준 26 3 2 11" xfId="12684"/>
    <cellStyle name="표준 26 3 2 11 2" xfId="33561"/>
    <cellStyle name="표준 26 3 2 12" xfId="24811"/>
    <cellStyle name="표준 26 3 2 2" xfId="3658"/>
    <cellStyle name="표준 26 3 2 2 2" xfId="5931"/>
    <cellStyle name="표준 26 3 2 2 2 2" xfId="14940"/>
    <cellStyle name="표준 26 3 2 2 2 2 2" xfId="35816"/>
    <cellStyle name="표준 26 3 2 2 2 3" xfId="27078"/>
    <cellStyle name="표준 26 3 2 2 3" xfId="13121"/>
    <cellStyle name="표준 26 3 2 2 3 2" xfId="33998"/>
    <cellStyle name="표준 26 3 2 2 4" xfId="25248"/>
    <cellStyle name="표준 26 3 2 3" xfId="4819"/>
    <cellStyle name="표준 26 3 2 3 2" xfId="6651"/>
    <cellStyle name="표준 26 3 2 3 2 2" xfId="15660"/>
    <cellStyle name="표준 26 3 2 3 2 2 2" xfId="36536"/>
    <cellStyle name="표준 26 3 2 3 2 3" xfId="27798"/>
    <cellStyle name="표준 26 3 2 3 3" xfId="13842"/>
    <cellStyle name="표준 26 3 2 3 3 2" xfId="34718"/>
    <cellStyle name="표준 26 3 2 3 4" xfId="25980"/>
    <cellStyle name="표준 26 3 2 4" xfId="5494"/>
    <cellStyle name="표준 26 3 2 4 2" xfId="14503"/>
    <cellStyle name="표준 26 3 2 4 2 2" xfId="35379"/>
    <cellStyle name="표준 26 3 2 4 3" xfId="26641"/>
    <cellStyle name="표준 26 3 2 5" xfId="7297"/>
    <cellStyle name="표준 26 3 2 5 2" xfId="16304"/>
    <cellStyle name="표준 26 3 2 5 2 2" xfId="37180"/>
    <cellStyle name="표준 26 3 2 5 3" xfId="28442"/>
    <cellStyle name="표준 26 3 2 6" xfId="7941"/>
    <cellStyle name="표준 26 3 2 6 2" xfId="16947"/>
    <cellStyle name="표준 26 3 2 6 2 2" xfId="37823"/>
    <cellStyle name="표준 26 3 2 6 3" xfId="29085"/>
    <cellStyle name="표준 26 3 2 7" xfId="8789"/>
    <cellStyle name="표준 26 3 2 7 2" xfId="17794"/>
    <cellStyle name="표준 26 3 2 7 2 2" xfId="38670"/>
    <cellStyle name="표준 26 3 2 7 3" xfId="29932"/>
    <cellStyle name="표준 26 3 2 8" xfId="9614"/>
    <cellStyle name="표준 26 3 2 8 2" xfId="18612"/>
    <cellStyle name="표준 26 3 2 8 2 2" xfId="39488"/>
    <cellStyle name="표준 26 3 2 8 3" xfId="30750"/>
    <cellStyle name="표준 26 3 2 9" xfId="10669"/>
    <cellStyle name="표준 26 3 2 9 2" xfId="19440"/>
    <cellStyle name="표준 26 3 2 9 2 2" xfId="40316"/>
    <cellStyle name="표준 26 3 2 9 3" xfId="31580"/>
    <cellStyle name="표준 26 3 3" xfId="3448"/>
    <cellStyle name="표준 26 3 3 10" xfId="12911"/>
    <cellStyle name="표준 26 3 3 10 2" xfId="33788"/>
    <cellStyle name="표준 26 3 3 11" xfId="25038"/>
    <cellStyle name="표준 26 3 3 2" xfId="5041"/>
    <cellStyle name="표준 26 3 3 2 2" xfId="6868"/>
    <cellStyle name="표준 26 3 3 2 2 2" xfId="15877"/>
    <cellStyle name="표준 26 3 3 2 2 2 2" xfId="36753"/>
    <cellStyle name="표준 26 3 3 2 2 3" xfId="28015"/>
    <cellStyle name="표준 26 3 3 2 3" xfId="14059"/>
    <cellStyle name="표준 26 3 3 2 3 2" xfId="34935"/>
    <cellStyle name="표준 26 3 3 2 4" xfId="26197"/>
    <cellStyle name="표준 26 3 3 3" xfId="5721"/>
    <cellStyle name="표준 26 3 3 3 2" xfId="14730"/>
    <cellStyle name="표준 26 3 3 3 2 2" xfId="35606"/>
    <cellStyle name="표준 26 3 3 3 3" xfId="26868"/>
    <cellStyle name="표준 26 3 3 4" xfId="7514"/>
    <cellStyle name="표준 26 3 3 4 2" xfId="16521"/>
    <cellStyle name="표준 26 3 3 4 2 2" xfId="37397"/>
    <cellStyle name="표준 26 3 3 4 3" xfId="28659"/>
    <cellStyle name="표준 26 3 3 5" xfId="8158"/>
    <cellStyle name="표준 26 3 3 5 2" xfId="17164"/>
    <cellStyle name="표준 26 3 3 5 2 2" xfId="38040"/>
    <cellStyle name="표준 26 3 3 5 3" xfId="29302"/>
    <cellStyle name="표준 26 3 3 6" xfId="9006"/>
    <cellStyle name="표준 26 3 3 6 2" xfId="18011"/>
    <cellStyle name="표준 26 3 3 6 2 2" xfId="38887"/>
    <cellStyle name="표준 26 3 3 6 3" xfId="30149"/>
    <cellStyle name="표준 26 3 3 7" xfId="9831"/>
    <cellStyle name="표준 26 3 3 7 2" xfId="18829"/>
    <cellStyle name="표준 26 3 3 7 2 2" xfId="39705"/>
    <cellStyle name="표준 26 3 3 7 3" xfId="30967"/>
    <cellStyle name="표준 26 3 3 8" xfId="10886"/>
    <cellStyle name="표준 26 3 3 8 2" xfId="19657"/>
    <cellStyle name="표준 26 3 3 8 2 2" xfId="40533"/>
    <cellStyle name="표준 26 3 3 8 3" xfId="31797"/>
    <cellStyle name="표준 26 3 3 9" xfId="11752"/>
    <cellStyle name="표준 26 3 3 9 2" xfId="20518"/>
    <cellStyle name="표준 26 3 3 9 2 2" xfId="41394"/>
    <cellStyle name="표준 26 3 3 9 3" xfId="32658"/>
    <cellStyle name="표준 26 3 4" xfId="4607"/>
    <cellStyle name="표준 26 3 4 2" xfId="6441"/>
    <cellStyle name="표준 26 3 4 2 2" xfId="15450"/>
    <cellStyle name="표준 26 3 4 2 2 2" xfId="36326"/>
    <cellStyle name="표준 26 3 4 2 3" xfId="27588"/>
    <cellStyle name="표준 26 3 4 3" xfId="11104"/>
    <cellStyle name="표준 26 3 4 3 2" xfId="19874"/>
    <cellStyle name="표준 26 3 4 3 2 2" xfId="40750"/>
    <cellStyle name="표준 26 3 4 3 3" xfId="32014"/>
    <cellStyle name="표준 26 3 4 4" xfId="11969"/>
    <cellStyle name="표준 26 3 4 4 2" xfId="20735"/>
    <cellStyle name="표준 26 3 4 4 2 2" xfId="41611"/>
    <cellStyle name="표준 26 3 4 4 3" xfId="32875"/>
    <cellStyle name="표준 26 3 4 5" xfId="13632"/>
    <cellStyle name="표준 26 3 4 5 2" xfId="34508"/>
    <cellStyle name="표준 26 3 4 6" xfId="25770"/>
    <cellStyle name="표준 26 3 5" xfId="5284"/>
    <cellStyle name="표준 26 3 5 2" xfId="14293"/>
    <cellStyle name="표준 26 3 5 2 2" xfId="35169"/>
    <cellStyle name="표준 26 3 5 3" xfId="26431"/>
    <cellStyle name="표준 26 3 6" xfId="7086"/>
    <cellStyle name="표준 26 3 6 2" xfId="16094"/>
    <cellStyle name="표준 26 3 6 2 2" xfId="36970"/>
    <cellStyle name="표준 26 3 6 3" xfId="28232"/>
    <cellStyle name="표준 26 3 7" xfId="7731"/>
    <cellStyle name="표준 26 3 7 2" xfId="16737"/>
    <cellStyle name="표준 26 3 7 2 2" xfId="37613"/>
    <cellStyle name="표준 26 3 7 3" xfId="28875"/>
    <cellStyle name="표준 26 3 8" xfId="8579"/>
    <cellStyle name="표준 26 3 8 2" xfId="17584"/>
    <cellStyle name="표준 26 3 8 2 2" xfId="38460"/>
    <cellStyle name="표준 26 3 8 3" xfId="29722"/>
    <cellStyle name="표준 26 3 9" xfId="9403"/>
    <cellStyle name="표준 26 3 9 2" xfId="18402"/>
    <cellStyle name="표준 26 3 9 2 2" xfId="39278"/>
    <cellStyle name="표준 26 3 9 3" xfId="30540"/>
    <cellStyle name="표준 26 4" xfId="2999"/>
    <cellStyle name="표준 26 4 10" xfId="10460"/>
    <cellStyle name="표준 26 4 10 2" xfId="19231"/>
    <cellStyle name="표준 26 4 10 2 2" xfId="40107"/>
    <cellStyle name="표준 26 4 10 3" xfId="31371"/>
    <cellStyle name="표준 26 4 11" xfId="11326"/>
    <cellStyle name="표준 26 4 11 2" xfId="20092"/>
    <cellStyle name="표준 26 4 11 2 2" xfId="40968"/>
    <cellStyle name="표준 26 4 11 3" xfId="32232"/>
    <cellStyle name="표준 26 4 12" xfId="12474"/>
    <cellStyle name="표준 26 4 12 2" xfId="33352"/>
    <cellStyle name="표준 26 4 13" xfId="24602"/>
    <cellStyle name="표준 26 4 2" xfId="3217"/>
    <cellStyle name="표준 26 4 2 10" xfId="11536"/>
    <cellStyle name="표준 26 4 2 10 2" xfId="20302"/>
    <cellStyle name="표준 26 4 2 10 2 2" xfId="41178"/>
    <cellStyle name="표준 26 4 2 10 3" xfId="32442"/>
    <cellStyle name="표준 26 4 2 11" xfId="12685"/>
    <cellStyle name="표준 26 4 2 11 2" xfId="33562"/>
    <cellStyle name="표준 26 4 2 12" xfId="24812"/>
    <cellStyle name="표준 26 4 2 2" xfId="3659"/>
    <cellStyle name="표준 26 4 2 2 2" xfId="5932"/>
    <cellStyle name="표준 26 4 2 2 2 2" xfId="14941"/>
    <cellStyle name="표준 26 4 2 2 2 2 2" xfId="35817"/>
    <cellStyle name="표준 26 4 2 2 2 3" xfId="27079"/>
    <cellStyle name="표준 26 4 2 2 3" xfId="13122"/>
    <cellStyle name="표준 26 4 2 2 3 2" xfId="33999"/>
    <cellStyle name="표준 26 4 2 2 4" xfId="25249"/>
    <cellStyle name="표준 26 4 2 3" xfId="4820"/>
    <cellStyle name="표준 26 4 2 3 2" xfId="6652"/>
    <cellStyle name="표준 26 4 2 3 2 2" xfId="15661"/>
    <cellStyle name="표준 26 4 2 3 2 2 2" xfId="36537"/>
    <cellStyle name="표준 26 4 2 3 2 3" xfId="27799"/>
    <cellStyle name="표준 26 4 2 3 3" xfId="13843"/>
    <cellStyle name="표준 26 4 2 3 3 2" xfId="34719"/>
    <cellStyle name="표준 26 4 2 3 4" xfId="25981"/>
    <cellStyle name="표준 26 4 2 4" xfId="5495"/>
    <cellStyle name="표준 26 4 2 4 2" xfId="14504"/>
    <cellStyle name="표준 26 4 2 4 2 2" xfId="35380"/>
    <cellStyle name="표준 26 4 2 4 3" xfId="26642"/>
    <cellStyle name="표준 26 4 2 5" xfId="7298"/>
    <cellStyle name="표준 26 4 2 5 2" xfId="16305"/>
    <cellStyle name="표준 26 4 2 5 2 2" xfId="37181"/>
    <cellStyle name="표준 26 4 2 5 3" xfId="28443"/>
    <cellStyle name="표준 26 4 2 6" xfId="7942"/>
    <cellStyle name="표준 26 4 2 6 2" xfId="16948"/>
    <cellStyle name="표준 26 4 2 6 2 2" xfId="37824"/>
    <cellStyle name="표준 26 4 2 6 3" xfId="29086"/>
    <cellStyle name="표준 26 4 2 7" xfId="8790"/>
    <cellStyle name="표준 26 4 2 7 2" xfId="17795"/>
    <cellStyle name="표준 26 4 2 7 2 2" xfId="38671"/>
    <cellStyle name="표준 26 4 2 7 3" xfId="29933"/>
    <cellStyle name="표준 26 4 2 8" xfId="9615"/>
    <cellStyle name="표준 26 4 2 8 2" xfId="18613"/>
    <cellStyle name="표준 26 4 2 8 2 2" xfId="39489"/>
    <cellStyle name="표준 26 4 2 8 3" xfId="30751"/>
    <cellStyle name="표준 26 4 2 9" xfId="10670"/>
    <cellStyle name="표준 26 4 2 9 2" xfId="19441"/>
    <cellStyle name="표준 26 4 2 9 2 2" xfId="40317"/>
    <cellStyle name="표준 26 4 2 9 3" xfId="31581"/>
    <cellStyle name="표준 26 4 3" xfId="3449"/>
    <cellStyle name="표준 26 4 3 10" xfId="12912"/>
    <cellStyle name="표준 26 4 3 10 2" xfId="33789"/>
    <cellStyle name="표준 26 4 3 11" xfId="25039"/>
    <cellStyle name="표준 26 4 3 2" xfId="5042"/>
    <cellStyle name="표준 26 4 3 2 2" xfId="6869"/>
    <cellStyle name="표준 26 4 3 2 2 2" xfId="15878"/>
    <cellStyle name="표준 26 4 3 2 2 2 2" xfId="36754"/>
    <cellStyle name="표준 26 4 3 2 2 3" xfId="28016"/>
    <cellStyle name="표준 26 4 3 2 3" xfId="14060"/>
    <cellStyle name="표준 26 4 3 2 3 2" xfId="34936"/>
    <cellStyle name="표준 26 4 3 2 4" xfId="26198"/>
    <cellStyle name="표준 26 4 3 3" xfId="5722"/>
    <cellStyle name="표준 26 4 3 3 2" xfId="14731"/>
    <cellStyle name="표준 26 4 3 3 2 2" xfId="35607"/>
    <cellStyle name="표준 26 4 3 3 3" xfId="26869"/>
    <cellStyle name="표준 26 4 3 4" xfId="7515"/>
    <cellStyle name="표준 26 4 3 4 2" xfId="16522"/>
    <cellStyle name="표준 26 4 3 4 2 2" xfId="37398"/>
    <cellStyle name="표준 26 4 3 4 3" xfId="28660"/>
    <cellStyle name="표준 26 4 3 5" xfId="8159"/>
    <cellStyle name="표준 26 4 3 5 2" xfId="17165"/>
    <cellStyle name="표준 26 4 3 5 2 2" xfId="38041"/>
    <cellStyle name="표준 26 4 3 5 3" xfId="29303"/>
    <cellStyle name="표준 26 4 3 6" xfId="9007"/>
    <cellStyle name="표준 26 4 3 6 2" xfId="18012"/>
    <cellStyle name="표준 26 4 3 6 2 2" xfId="38888"/>
    <cellStyle name="표준 26 4 3 6 3" xfId="30150"/>
    <cellStyle name="표준 26 4 3 7" xfId="9832"/>
    <cellStyle name="표준 26 4 3 7 2" xfId="18830"/>
    <cellStyle name="표준 26 4 3 7 2 2" xfId="39706"/>
    <cellStyle name="표준 26 4 3 7 3" xfId="30968"/>
    <cellStyle name="표준 26 4 3 8" xfId="10887"/>
    <cellStyle name="표준 26 4 3 8 2" xfId="19658"/>
    <cellStyle name="표준 26 4 3 8 2 2" xfId="40534"/>
    <cellStyle name="표준 26 4 3 8 3" xfId="31798"/>
    <cellStyle name="표준 26 4 3 9" xfId="11753"/>
    <cellStyle name="표준 26 4 3 9 2" xfId="20519"/>
    <cellStyle name="표준 26 4 3 9 2 2" xfId="41395"/>
    <cellStyle name="표준 26 4 3 9 3" xfId="32659"/>
    <cellStyle name="표준 26 4 4" xfId="4608"/>
    <cellStyle name="표준 26 4 4 2" xfId="6442"/>
    <cellStyle name="표준 26 4 4 2 2" xfId="15451"/>
    <cellStyle name="표준 26 4 4 2 2 2" xfId="36327"/>
    <cellStyle name="표준 26 4 4 2 3" xfId="27589"/>
    <cellStyle name="표준 26 4 4 3" xfId="11105"/>
    <cellStyle name="표준 26 4 4 3 2" xfId="19875"/>
    <cellStyle name="표준 26 4 4 3 2 2" xfId="40751"/>
    <cellStyle name="표준 26 4 4 3 3" xfId="32015"/>
    <cellStyle name="표준 26 4 4 4" xfId="11970"/>
    <cellStyle name="표준 26 4 4 4 2" xfId="20736"/>
    <cellStyle name="표준 26 4 4 4 2 2" xfId="41612"/>
    <cellStyle name="표준 26 4 4 4 3" xfId="32876"/>
    <cellStyle name="표준 26 4 4 5" xfId="13633"/>
    <cellStyle name="표준 26 4 4 5 2" xfId="34509"/>
    <cellStyle name="표준 26 4 4 6" xfId="25771"/>
    <cellStyle name="표준 26 4 5" xfId="5285"/>
    <cellStyle name="표준 26 4 5 2" xfId="14294"/>
    <cellStyle name="표준 26 4 5 2 2" xfId="35170"/>
    <cellStyle name="표준 26 4 5 3" xfId="26432"/>
    <cellStyle name="표준 26 4 6" xfId="7087"/>
    <cellStyle name="표준 26 4 6 2" xfId="16095"/>
    <cellStyle name="표준 26 4 6 2 2" xfId="36971"/>
    <cellStyle name="표준 26 4 6 3" xfId="28233"/>
    <cellStyle name="표준 26 4 7" xfId="7732"/>
    <cellStyle name="표준 26 4 7 2" xfId="16738"/>
    <cellStyle name="표준 26 4 7 2 2" xfId="37614"/>
    <cellStyle name="표준 26 4 7 3" xfId="28876"/>
    <cellStyle name="표준 26 4 8" xfId="8580"/>
    <cellStyle name="표준 26 4 8 2" xfId="17585"/>
    <cellStyle name="표준 26 4 8 2 2" xfId="38461"/>
    <cellStyle name="표준 26 4 8 3" xfId="29723"/>
    <cellStyle name="표준 26 4 9" xfId="9404"/>
    <cellStyle name="표준 26 4 9 2" xfId="18403"/>
    <cellStyle name="표준 26 4 9 2 2" xfId="39279"/>
    <cellStyle name="표준 26 4 9 3" xfId="30541"/>
    <cellStyle name="표준 26 5" xfId="3000"/>
    <cellStyle name="표준 26 5 10" xfId="10461"/>
    <cellStyle name="표준 26 5 10 2" xfId="19232"/>
    <cellStyle name="표준 26 5 10 2 2" xfId="40108"/>
    <cellStyle name="표준 26 5 10 3" xfId="31372"/>
    <cellStyle name="표준 26 5 11" xfId="11327"/>
    <cellStyle name="표준 26 5 11 2" xfId="20093"/>
    <cellStyle name="표준 26 5 11 2 2" xfId="40969"/>
    <cellStyle name="표준 26 5 11 3" xfId="32233"/>
    <cellStyle name="표준 26 5 12" xfId="12475"/>
    <cellStyle name="표준 26 5 12 2" xfId="33353"/>
    <cellStyle name="표준 26 5 13" xfId="24603"/>
    <cellStyle name="표준 26 5 2" xfId="3218"/>
    <cellStyle name="표준 26 5 2 10" xfId="11537"/>
    <cellStyle name="표준 26 5 2 10 2" xfId="20303"/>
    <cellStyle name="표준 26 5 2 10 2 2" xfId="41179"/>
    <cellStyle name="표준 26 5 2 10 3" xfId="32443"/>
    <cellStyle name="표준 26 5 2 11" xfId="12686"/>
    <cellStyle name="표준 26 5 2 11 2" xfId="33563"/>
    <cellStyle name="표준 26 5 2 12" xfId="24813"/>
    <cellStyle name="표준 26 5 2 2" xfId="3660"/>
    <cellStyle name="표준 26 5 2 2 2" xfId="5933"/>
    <cellStyle name="표준 26 5 2 2 2 2" xfId="14942"/>
    <cellStyle name="표준 26 5 2 2 2 2 2" xfId="35818"/>
    <cellStyle name="표준 26 5 2 2 2 3" xfId="27080"/>
    <cellStyle name="표준 26 5 2 2 3" xfId="13123"/>
    <cellStyle name="표준 26 5 2 2 3 2" xfId="34000"/>
    <cellStyle name="표준 26 5 2 2 4" xfId="25250"/>
    <cellStyle name="표준 26 5 2 3" xfId="4821"/>
    <cellStyle name="표준 26 5 2 3 2" xfId="6653"/>
    <cellStyle name="표준 26 5 2 3 2 2" xfId="15662"/>
    <cellStyle name="표준 26 5 2 3 2 2 2" xfId="36538"/>
    <cellStyle name="표준 26 5 2 3 2 3" xfId="27800"/>
    <cellStyle name="표준 26 5 2 3 3" xfId="13844"/>
    <cellStyle name="표준 26 5 2 3 3 2" xfId="34720"/>
    <cellStyle name="표준 26 5 2 3 4" xfId="25982"/>
    <cellStyle name="표준 26 5 2 4" xfId="5496"/>
    <cellStyle name="표준 26 5 2 4 2" xfId="14505"/>
    <cellStyle name="표준 26 5 2 4 2 2" xfId="35381"/>
    <cellStyle name="표준 26 5 2 4 3" xfId="26643"/>
    <cellStyle name="표준 26 5 2 5" xfId="7299"/>
    <cellStyle name="표준 26 5 2 5 2" xfId="16306"/>
    <cellStyle name="표준 26 5 2 5 2 2" xfId="37182"/>
    <cellStyle name="표준 26 5 2 5 3" xfId="28444"/>
    <cellStyle name="표준 26 5 2 6" xfId="7943"/>
    <cellStyle name="표준 26 5 2 6 2" xfId="16949"/>
    <cellStyle name="표준 26 5 2 6 2 2" xfId="37825"/>
    <cellStyle name="표준 26 5 2 6 3" xfId="29087"/>
    <cellStyle name="표준 26 5 2 7" xfId="8791"/>
    <cellStyle name="표준 26 5 2 7 2" xfId="17796"/>
    <cellStyle name="표준 26 5 2 7 2 2" xfId="38672"/>
    <cellStyle name="표준 26 5 2 7 3" xfId="29934"/>
    <cellStyle name="표준 26 5 2 8" xfId="9616"/>
    <cellStyle name="표준 26 5 2 8 2" xfId="18614"/>
    <cellStyle name="표준 26 5 2 8 2 2" xfId="39490"/>
    <cellStyle name="표준 26 5 2 8 3" xfId="30752"/>
    <cellStyle name="표준 26 5 2 9" xfId="10671"/>
    <cellStyle name="표준 26 5 2 9 2" xfId="19442"/>
    <cellStyle name="표준 26 5 2 9 2 2" xfId="40318"/>
    <cellStyle name="표준 26 5 2 9 3" xfId="31582"/>
    <cellStyle name="표준 26 5 3" xfId="3450"/>
    <cellStyle name="표준 26 5 3 10" xfId="12913"/>
    <cellStyle name="표준 26 5 3 10 2" xfId="33790"/>
    <cellStyle name="표준 26 5 3 11" xfId="25040"/>
    <cellStyle name="표준 26 5 3 2" xfId="5043"/>
    <cellStyle name="표준 26 5 3 2 2" xfId="6870"/>
    <cellStyle name="표준 26 5 3 2 2 2" xfId="15879"/>
    <cellStyle name="표준 26 5 3 2 2 2 2" xfId="36755"/>
    <cellStyle name="표준 26 5 3 2 2 3" xfId="28017"/>
    <cellStyle name="표준 26 5 3 2 3" xfId="14061"/>
    <cellStyle name="표준 26 5 3 2 3 2" xfId="34937"/>
    <cellStyle name="표준 26 5 3 2 4" xfId="26199"/>
    <cellStyle name="표준 26 5 3 3" xfId="5723"/>
    <cellStyle name="표준 26 5 3 3 2" xfId="14732"/>
    <cellStyle name="표준 26 5 3 3 2 2" xfId="35608"/>
    <cellStyle name="표준 26 5 3 3 3" xfId="26870"/>
    <cellStyle name="표준 26 5 3 4" xfId="7516"/>
    <cellStyle name="표준 26 5 3 4 2" xfId="16523"/>
    <cellStyle name="표준 26 5 3 4 2 2" xfId="37399"/>
    <cellStyle name="표준 26 5 3 4 3" xfId="28661"/>
    <cellStyle name="표준 26 5 3 5" xfId="8160"/>
    <cellStyle name="표준 26 5 3 5 2" xfId="17166"/>
    <cellStyle name="표준 26 5 3 5 2 2" xfId="38042"/>
    <cellStyle name="표준 26 5 3 5 3" xfId="29304"/>
    <cellStyle name="표준 26 5 3 6" xfId="9008"/>
    <cellStyle name="표준 26 5 3 6 2" xfId="18013"/>
    <cellStyle name="표준 26 5 3 6 2 2" xfId="38889"/>
    <cellStyle name="표준 26 5 3 6 3" xfId="30151"/>
    <cellStyle name="표준 26 5 3 7" xfId="9833"/>
    <cellStyle name="표준 26 5 3 7 2" xfId="18831"/>
    <cellStyle name="표준 26 5 3 7 2 2" xfId="39707"/>
    <cellStyle name="표준 26 5 3 7 3" xfId="30969"/>
    <cellStyle name="표준 26 5 3 8" xfId="10888"/>
    <cellStyle name="표준 26 5 3 8 2" xfId="19659"/>
    <cellStyle name="표준 26 5 3 8 2 2" xfId="40535"/>
    <cellStyle name="표준 26 5 3 8 3" xfId="31799"/>
    <cellStyle name="표준 26 5 3 9" xfId="11754"/>
    <cellStyle name="표준 26 5 3 9 2" xfId="20520"/>
    <cellStyle name="표준 26 5 3 9 2 2" xfId="41396"/>
    <cellStyle name="표준 26 5 3 9 3" xfId="32660"/>
    <cellStyle name="표준 26 5 4" xfId="4609"/>
    <cellStyle name="표준 26 5 4 2" xfId="6443"/>
    <cellStyle name="표준 26 5 4 2 2" xfId="15452"/>
    <cellStyle name="표준 26 5 4 2 2 2" xfId="36328"/>
    <cellStyle name="표준 26 5 4 2 3" xfId="27590"/>
    <cellStyle name="표준 26 5 4 3" xfId="11106"/>
    <cellStyle name="표준 26 5 4 3 2" xfId="19876"/>
    <cellStyle name="표준 26 5 4 3 2 2" xfId="40752"/>
    <cellStyle name="표준 26 5 4 3 3" xfId="32016"/>
    <cellStyle name="표준 26 5 4 4" xfId="11971"/>
    <cellStyle name="표준 26 5 4 4 2" xfId="20737"/>
    <cellStyle name="표준 26 5 4 4 2 2" xfId="41613"/>
    <cellStyle name="표준 26 5 4 4 3" xfId="32877"/>
    <cellStyle name="표준 26 5 4 5" xfId="13634"/>
    <cellStyle name="표준 26 5 4 5 2" xfId="34510"/>
    <cellStyle name="표준 26 5 4 6" xfId="25772"/>
    <cellStyle name="표준 26 5 5" xfId="5286"/>
    <cellStyle name="표준 26 5 5 2" xfId="14295"/>
    <cellStyle name="표준 26 5 5 2 2" xfId="35171"/>
    <cellStyle name="표준 26 5 5 3" xfId="26433"/>
    <cellStyle name="표준 26 5 6" xfId="7088"/>
    <cellStyle name="표준 26 5 6 2" xfId="16096"/>
    <cellStyle name="표준 26 5 6 2 2" xfId="36972"/>
    <cellStyle name="표준 26 5 6 3" xfId="28234"/>
    <cellStyle name="표준 26 5 7" xfId="7733"/>
    <cellStyle name="표준 26 5 7 2" xfId="16739"/>
    <cellStyle name="표준 26 5 7 2 2" xfId="37615"/>
    <cellStyle name="표준 26 5 7 3" xfId="28877"/>
    <cellStyle name="표준 26 5 8" xfId="8581"/>
    <cellStyle name="표준 26 5 8 2" xfId="17586"/>
    <cellStyle name="표준 26 5 8 2 2" xfId="38462"/>
    <cellStyle name="표준 26 5 8 3" xfId="29724"/>
    <cellStyle name="표준 26 5 9" xfId="9405"/>
    <cellStyle name="표준 26 5 9 2" xfId="18404"/>
    <cellStyle name="표준 26 5 9 2 2" xfId="39280"/>
    <cellStyle name="표준 26 5 9 3" xfId="30542"/>
    <cellStyle name="표준 26 6" xfId="3001"/>
    <cellStyle name="표준 26 6 10" xfId="10462"/>
    <cellStyle name="표준 26 6 10 2" xfId="19233"/>
    <cellStyle name="표준 26 6 10 2 2" xfId="40109"/>
    <cellStyle name="표준 26 6 10 3" xfId="31373"/>
    <cellStyle name="표준 26 6 11" xfId="11328"/>
    <cellStyle name="표준 26 6 11 2" xfId="20094"/>
    <cellStyle name="표준 26 6 11 2 2" xfId="40970"/>
    <cellStyle name="표준 26 6 11 3" xfId="32234"/>
    <cellStyle name="표준 26 6 12" xfId="12476"/>
    <cellStyle name="표준 26 6 12 2" xfId="33354"/>
    <cellStyle name="표준 26 6 13" xfId="24604"/>
    <cellStyle name="표준 26 6 2" xfId="3219"/>
    <cellStyle name="표준 26 6 2 10" xfId="11538"/>
    <cellStyle name="표준 26 6 2 10 2" xfId="20304"/>
    <cellStyle name="표준 26 6 2 10 2 2" xfId="41180"/>
    <cellStyle name="표준 26 6 2 10 3" xfId="32444"/>
    <cellStyle name="표준 26 6 2 11" xfId="12687"/>
    <cellStyle name="표준 26 6 2 11 2" xfId="33564"/>
    <cellStyle name="표준 26 6 2 12" xfId="24814"/>
    <cellStyle name="표준 26 6 2 2" xfId="3661"/>
    <cellStyle name="표준 26 6 2 2 2" xfId="5934"/>
    <cellStyle name="표준 26 6 2 2 2 2" xfId="14943"/>
    <cellStyle name="표준 26 6 2 2 2 2 2" xfId="35819"/>
    <cellStyle name="표준 26 6 2 2 2 3" xfId="27081"/>
    <cellStyle name="표준 26 6 2 2 3" xfId="13124"/>
    <cellStyle name="표준 26 6 2 2 3 2" xfId="34001"/>
    <cellStyle name="표준 26 6 2 2 4" xfId="25251"/>
    <cellStyle name="표준 26 6 2 3" xfId="4822"/>
    <cellStyle name="표준 26 6 2 3 2" xfId="6654"/>
    <cellStyle name="표준 26 6 2 3 2 2" xfId="15663"/>
    <cellStyle name="표준 26 6 2 3 2 2 2" xfId="36539"/>
    <cellStyle name="표준 26 6 2 3 2 3" xfId="27801"/>
    <cellStyle name="표준 26 6 2 3 3" xfId="13845"/>
    <cellStyle name="표준 26 6 2 3 3 2" xfId="34721"/>
    <cellStyle name="표준 26 6 2 3 4" xfId="25983"/>
    <cellStyle name="표준 26 6 2 4" xfId="5497"/>
    <cellStyle name="표준 26 6 2 4 2" xfId="14506"/>
    <cellStyle name="표준 26 6 2 4 2 2" xfId="35382"/>
    <cellStyle name="표준 26 6 2 4 3" xfId="26644"/>
    <cellStyle name="표준 26 6 2 5" xfId="7300"/>
    <cellStyle name="표준 26 6 2 5 2" xfId="16307"/>
    <cellStyle name="표준 26 6 2 5 2 2" xfId="37183"/>
    <cellStyle name="표준 26 6 2 5 3" xfId="28445"/>
    <cellStyle name="표준 26 6 2 6" xfId="7944"/>
    <cellStyle name="표준 26 6 2 6 2" xfId="16950"/>
    <cellStyle name="표준 26 6 2 6 2 2" xfId="37826"/>
    <cellStyle name="표준 26 6 2 6 3" xfId="29088"/>
    <cellStyle name="표준 26 6 2 7" xfId="8792"/>
    <cellStyle name="표준 26 6 2 7 2" xfId="17797"/>
    <cellStyle name="표준 26 6 2 7 2 2" xfId="38673"/>
    <cellStyle name="표준 26 6 2 7 3" xfId="29935"/>
    <cellStyle name="표준 26 6 2 8" xfId="9617"/>
    <cellStyle name="표준 26 6 2 8 2" xfId="18615"/>
    <cellStyle name="표준 26 6 2 8 2 2" xfId="39491"/>
    <cellStyle name="표준 26 6 2 8 3" xfId="30753"/>
    <cellStyle name="표준 26 6 2 9" xfId="10672"/>
    <cellStyle name="표준 26 6 2 9 2" xfId="19443"/>
    <cellStyle name="표준 26 6 2 9 2 2" xfId="40319"/>
    <cellStyle name="표준 26 6 2 9 3" xfId="31583"/>
    <cellStyle name="표준 26 6 3" xfId="3451"/>
    <cellStyle name="표준 26 6 3 10" xfId="12914"/>
    <cellStyle name="표준 26 6 3 10 2" xfId="33791"/>
    <cellStyle name="표준 26 6 3 11" xfId="25041"/>
    <cellStyle name="표준 26 6 3 2" xfId="5044"/>
    <cellStyle name="표준 26 6 3 2 2" xfId="6871"/>
    <cellStyle name="표준 26 6 3 2 2 2" xfId="15880"/>
    <cellStyle name="표준 26 6 3 2 2 2 2" xfId="36756"/>
    <cellStyle name="표준 26 6 3 2 2 3" xfId="28018"/>
    <cellStyle name="표준 26 6 3 2 3" xfId="14062"/>
    <cellStyle name="표준 26 6 3 2 3 2" xfId="34938"/>
    <cellStyle name="표준 26 6 3 2 4" xfId="26200"/>
    <cellStyle name="표준 26 6 3 3" xfId="5724"/>
    <cellStyle name="표준 26 6 3 3 2" xfId="14733"/>
    <cellStyle name="표준 26 6 3 3 2 2" xfId="35609"/>
    <cellStyle name="표준 26 6 3 3 3" xfId="26871"/>
    <cellStyle name="표준 26 6 3 4" xfId="7517"/>
    <cellStyle name="표준 26 6 3 4 2" xfId="16524"/>
    <cellStyle name="표준 26 6 3 4 2 2" xfId="37400"/>
    <cellStyle name="표준 26 6 3 4 3" xfId="28662"/>
    <cellStyle name="표준 26 6 3 5" xfId="8161"/>
    <cellStyle name="표준 26 6 3 5 2" xfId="17167"/>
    <cellStyle name="표준 26 6 3 5 2 2" xfId="38043"/>
    <cellStyle name="표준 26 6 3 5 3" xfId="29305"/>
    <cellStyle name="표준 26 6 3 6" xfId="9009"/>
    <cellStyle name="표준 26 6 3 6 2" xfId="18014"/>
    <cellStyle name="표준 26 6 3 6 2 2" xfId="38890"/>
    <cellStyle name="표준 26 6 3 6 3" xfId="30152"/>
    <cellStyle name="표준 26 6 3 7" xfId="9834"/>
    <cellStyle name="표준 26 6 3 7 2" xfId="18832"/>
    <cellStyle name="표준 26 6 3 7 2 2" xfId="39708"/>
    <cellStyle name="표준 26 6 3 7 3" xfId="30970"/>
    <cellStyle name="표준 26 6 3 8" xfId="10889"/>
    <cellStyle name="표준 26 6 3 8 2" xfId="19660"/>
    <cellStyle name="표준 26 6 3 8 2 2" xfId="40536"/>
    <cellStyle name="표준 26 6 3 8 3" xfId="31800"/>
    <cellStyle name="표준 26 6 3 9" xfId="11755"/>
    <cellStyle name="표준 26 6 3 9 2" xfId="20521"/>
    <cellStyle name="표준 26 6 3 9 2 2" xfId="41397"/>
    <cellStyle name="표준 26 6 3 9 3" xfId="32661"/>
    <cellStyle name="표준 26 6 4" xfId="4610"/>
    <cellStyle name="표준 26 6 4 2" xfId="6444"/>
    <cellStyle name="표준 26 6 4 2 2" xfId="15453"/>
    <cellStyle name="표준 26 6 4 2 2 2" xfId="36329"/>
    <cellStyle name="표준 26 6 4 2 3" xfId="27591"/>
    <cellStyle name="표준 26 6 4 3" xfId="11107"/>
    <cellStyle name="표준 26 6 4 3 2" xfId="19877"/>
    <cellStyle name="표준 26 6 4 3 2 2" xfId="40753"/>
    <cellStyle name="표준 26 6 4 3 3" xfId="32017"/>
    <cellStyle name="표준 26 6 4 4" xfId="11972"/>
    <cellStyle name="표준 26 6 4 4 2" xfId="20738"/>
    <cellStyle name="표준 26 6 4 4 2 2" xfId="41614"/>
    <cellStyle name="표준 26 6 4 4 3" xfId="32878"/>
    <cellStyle name="표준 26 6 4 5" xfId="13635"/>
    <cellStyle name="표준 26 6 4 5 2" xfId="34511"/>
    <cellStyle name="표준 26 6 4 6" xfId="25773"/>
    <cellStyle name="표준 26 6 5" xfId="5287"/>
    <cellStyle name="표준 26 6 5 2" xfId="14296"/>
    <cellStyle name="표준 26 6 5 2 2" xfId="35172"/>
    <cellStyle name="표준 26 6 5 3" xfId="26434"/>
    <cellStyle name="표준 26 6 6" xfId="7089"/>
    <cellStyle name="표준 26 6 6 2" xfId="16097"/>
    <cellStyle name="표준 26 6 6 2 2" xfId="36973"/>
    <cellStyle name="표준 26 6 6 3" xfId="28235"/>
    <cellStyle name="표준 26 6 7" xfId="7734"/>
    <cellStyle name="표준 26 6 7 2" xfId="16740"/>
    <cellStyle name="표준 26 6 7 2 2" xfId="37616"/>
    <cellStyle name="표준 26 6 7 3" xfId="28878"/>
    <cellStyle name="표준 26 6 8" xfId="8582"/>
    <cellStyle name="표준 26 6 8 2" xfId="17587"/>
    <cellStyle name="표준 26 6 8 2 2" xfId="38463"/>
    <cellStyle name="표준 26 6 8 3" xfId="29725"/>
    <cellStyle name="표준 26 6 9" xfId="9406"/>
    <cellStyle name="표준 26 6 9 2" xfId="18405"/>
    <cellStyle name="표준 26 6 9 2 2" xfId="39281"/>
    <cellStyle name="표준 26 6 9 3" xfId="30543"/>
    <cellStyle name="표준 26 7" xfId="3002"/>
    <cellStyle name="표준 26 7 10" xfId="10463"/>
    <cellStyle name="표준 26 7 10 2" xfId="19234"/>
    <cellStyle name="표준 26 7 10 2 2" xfId="40110"/>
    <cellStyle name="표준 26 7 10 3" xfId="31374"/>
    <cellStyle name="표준 26 7 11" xfId="11329"/>
    <cellStyle name="표준 26 7 11 2" xfId="20095"/>
    <cellStyle name="표준 26 7 11 2 2" xfId="40971"/>
    <cellStyle name="표준 26 7 11 3" xfId="32235"/>
    <cellStyle name="표준 26 7 12" xfId="12477"/>
    <cellStyle name="표준 26 7 12 2" xfId="33355"/>
    <cellStyle name="표준 26 7 13" xfId="24605"/>
    <cellStyle name="표준 26 7 2" xfId="3220"/>
    <cellStyle name="표준 26 7 2 10" xfId="11539"/>
    <cellStyle name="표준 26 7 2 10 2" xfId="20305"/>
    <cellStyle name="표준 26 7 2 10 2 2" xfId="41181"/>
    <cellStyle name="표준 26 7 2 10 3" xfId="32445"/>
    <cellStyle name="표준 26 7 2 11" xfId="12688"/>
    <cellStyle name="표준 26 7 2 11 2" xfId="33565"/>
    <cellStyle name="표준 26 7 2 12" xfId="24815"/>
    <cellStyle name="표준 26 7 2 2" xfId="3662"/>
    <cellStyle name="표준 26 7 2 2 2" xfId="5935"/>
    <cellStyle name="표준 26 7 2 2 2 2" xfId="14944"/>
    <cellStyle name="표준 26 7 2 2 2 2 2" xfId="35820"/>
    <cellStyle name="표준 26 7 2 2 2 3" xfId="27082"/>
    <cellStyle name="표준 26 7 2 2 3" xfId="13125"/>
    <cellStyle name="표준 26 7 2 2 3 2" xfId="34002"/>
    <cellStyle name="표준 26 7 2 2 4" xfId="25252"/>
    <cellStyle name="표준 26 7 2 3" xfId="4823"/>
    <cellStyle name="표준 26 7 2 3 2" xfId="6655"/>
    <cellStyle name="표준 26 7 2 3 2 2" xfId="15664"/>
    <cellStyle name="표준 26 7 2 3 2 2 2" xfId="36540"/>
    <cellStyle name="표준 26 7 2 3 2 3" xfId="27802"/>
    <cellStyle name="표준 26 7 2 3 3" xfId="13846"/>
    <cellStyle name="표준 26 7 2 3 3 2" xfId="34722"/>
    <cellStyle name="표준 26 7 2 3 4" xfId="25984"/>
    <cellStyle name="표준 26 7 2 4" xfId="5498"/>
    <cellStyle name="표준 26 7 2 4 2" xfId="14507"/>
    <cellStyle name="표준 26 7 2 4 2 2" xfId="35383"/>
    <cellStyle name="표준 26 7 2 4 3" xfId="26645"/>
    <cellStyle name="표준 26 7 2 5" xfId="7301"/>
    <cellStyle name="표준 26 7 2 5 2" xfId="16308"/>
    <cellStyle name="표준 26 7 2 5 2 2" xfId="37184"/>
    <cellStyle name="표준 26 7 2 5 3" xfId="28446"/>
    <cellStyle name="표준 26 7 2 6" xfId="7945"/>
    <cellStyle name="표준 26 7 2 6 2" xfId="16951"/>
    <cellStyle name="표준 26 7 2 6 2 2" xfId="37827"/>
    <cellStyle name="표준 26 7 2 6 3" xfId="29089"/>
    <cellStyle name="표준 26 7 2 7" xfId="8793"/>
    <cellStyle name="표준 26 7 2 7 2" xfId="17798"/>
    <cellStyle name="표준 26 7 2 7 2 2" xfId="38674"/>
    <cellStyle name="표준 26 7 2 7 3" xfId="29936"/>
    <cellStyle name="표준 26 7 2 8" xfId="9618"/>
    <cellStyle name="표준 26 7 2 8 2" xfId="18616"/>
    <cellStyle name="표준 26 7 2 8 2 2" xfId="39492"/>
    <cellStyle name="표준 26 7 2 8 3" xfId="30754"/>
    <cellStyle name="표준 26 7 2 9" xfId="10673"/>
    <cellStyle name="표준 26 7 2 9 2" xfId="19444"/>
    <cellStyle name="표준 26 7 2 9 2 2" xfId="40320"/>
    <cellStyle name="표준 26 7 2 9 3" xfId="31584"/>
    <cellStyle name="표준 26 7 3" xfId="3452"/>
    <cellStyle name="표준 26 7 3 10" xfId="12915"/>
    <cellStyle name="표준 26 7 3 10 2" xfId="33792"/>
    <cellStyle name="표준 26 7 3 11" xfId="25042"/>
    <cellStyle name="표준 26 7 3 2" xfId="5045"/>
    <cellStyle name="표준 26 7 3 2 2" xfId="6872"/>
    <cellStyle name="표준 26 7 3 2 2 2" xfId="15881"/>
    <cellStyle name="표준 26 7 3 2 2 2 2" xfId="36757"/>
    <cellStyle name="표준 26 7 3 2 2 3" xfId="28019"/>
    <cellStyle name="표준 26 7 3 2 3" xfId="14063"/>
    <cellStyle name="표준 26 7 3 2 3 2" xfId="34939"/>
    <cellStyle name="표준 26 7 3 2 4" xfId="26201"/>
    <cellStyle name="표준 26 7 3 3" xfId="5725"/>
    <cellStyle name="표준 26 7 3 3 2" xfId="14734"/>
    <cellStyle name="표준 26 7 3 3 2 2" xfId="35610"/>
    <cellStyle name="표준 26 7 3 3 3" xfId="26872"/>
    <cellStyle name="표준 26 7 3 4" xfId="7518"/>
    <cellStyle name="표준 26 7 3 4 2" xfId="16525"/>
    <cellStyle name="표준 26 7 3 4 2 2" xfId="37401"/>
    <cellStyle name="표준 26 7 3 4 3" xfId="28663"/>
    <cellStyle name="표준 26 7 3 5" xfId="8162"/>
    <cellStyle name="표준 26 7 3 5 2" xfId="17168"/>
    <cellStyle name="표준 26 7 3 5 2 2" xfId="38044"/>
    <cellStyle name="표준 26 7 3 5 3" xfId="29306"/>
    <cellStyle name="표준 26 7 3 6" xfId="9010"/>
    <cellStyle name="표준 26 7 3 6 2" xfId="18015"/>
    <cellStyle name="표준 26 7 3 6 2 2" xfId="38891"/>
    <cellStyle name="표준 26 7 3 6 3" xfId="30153"/>
    <cellStyle name="표준 26 7 3 7" xfId="9835"/>
    <cellStyle name="표준 26 7 3 7 2" xfId="18833"/>
    <cellStyle name="표준 26 7 3 7 2 2" xfId="39709"/>
    <cellStyle name="표준 26 7 3 7 3" xfId="30971"/>
    <cellStyle name="표준 26 7 3 8" xfId="10890"/>
    <cellStyle name="표준 26 7 3 8 2" xfId="19661"/>
    <cellStyle name="표준 26 7 3 8 2 2" xfId="40537"/>
    <cellStyle name="표준 26 7 3 8 3" xfId="31801"/>
    <cellStyle name="표준 26 7 3 9" xfId="11756"/>
    <cellStyle name="표준 26 7 3 9 2" xfId="20522"/>
    <cellStyle name="표준 26 7 3 9 2 2" xfId="41398"/>
    <cellStyle name="표준 26 7 3 9 3" xfId="32662"/>
    <cellStyle name="표준 26 7 4" xfId="4611"/>
    <cellStyle name="표준 26 7 4 2" xfId="6445"/>
    <cellStyle name="표준 26 7 4 2 2" xfId="15454"/>
    <cellStyle name="표준 26 7 4 2 2 2" xfId="36330"/>
    <cellStyle name="표준 26 7 4 2 3" xfId="27592"/>
    <cellStyle name="표준 26 7 4 3" xfId="11108"/>
    <cellStyle name="표준 26 7 4 3 2" xfId="19878"/>
    <cellStyle name="표준 26 7 4 3 2 2" xfId="40754"/>
    <cellStyle name="표준 26 7 4 3 3" xfId="32018"/>
    <cellStyle name="표준 26 7 4 4" xfId="11973"/>
    <cellStyle name="표준 26 7 4 4 2" xfId="20739"/>
    <cellStyle name="표준 26 7 4 4 2 2" xfId="41615"/>
    <cellStyle name="표준 26 7 4 4 3" xfId="32879"/>
    <cellStyle name="표준 26 7 4 5" xfId="13636"/>
    <cellStyle name="표준 26 7 4 5 2" xfId="34512"/>
    <cellStyle name="표준 26 7 4 6" xfId="25774"/>
    <cellStyle name="표준 26 7 5" xfId="5288"/>
    <cellStyle name="표준 26 7 5 2" xfId="14297"/>
    <cellStyle name="표준 26 7 5 2 2" xfId="35173"/>
    <cellStyle name="표준 26 7 5 3" xfId="26435"/>
    <cellStyle name="표준 26 7 6" xfId="7090"/>
    <cellStyle name="표준 26 7 6 2" xfId="16098"/>
    <cellStyle name="표준 26 7 6 2 2" xfId="36974"/>
    <cellStyle name="표준 26 7 6 3" xfId="28236"/>
    <cellStyle name="표준 26 7 7" xfId="7735"/>
    <cellStyle name="표준 26 7 7 2" xfId="16741"/>
    <cellStyle name="표준 26 7 7 2 2" xfId="37617"/>
    <cellStyle name="표준 26 7 7 3" xfId="28879"/>
    <cellStyle name="표준 26 7 8" xfId="8583"/>
    <cellStyle name="표준 26 7 8 2" xfId="17588"/>
    <cellStyle name="표준 26 7 8 2 2" xfId="38464"/>
    <cellStyle name="표준 26 7 8 3" xfId="29726"/>
    <cellStyle name="표준 26 7 9" xfId="9407"/>
    <cellStyle name="표준 26 7 9 2" xfId="18406"/>
    <cellStyle name="표준 26 7 9 2 2" xfId="39282"/>
    <cellStyle name="표준 26 7 9 3" xfId="30544"/>
    <cellStyle name="표준 26 8" xfId="3214"/>
    <cellStyle name="표준 26 8 10" xfId="11533"/>
    <cellStyle name="표준 26 8 10 2" xfId="20299"/>
    <cellStyle name="표준 26 8 10 2 2" xfId="41175"/>
    <cellStyle name="표준 26 8 10 3" xfId="32439"/>
    <cellStyle name="표준 26 8 11" xfId="12682"/>
    <cellStyle name="표준 26 8 11 2" xfId="33559"/>
    <cellStyle name="표준 26 8 12" xfId="24809"/>
    <cellStyle name="표준 26 8 2" xfId="3656"/>
    <cellStyle name="표준 26 8 2 2" xfId="5929"/>
    <cellStyle name="표준 26 8 2 2 2" xfId="14938"/>
    <cellStyle name="표준 26 8 2 2 2 2" xfId="35814"/>
    <cellStyle name="표준 26 8 2 2 3" xfId="27076"/>
    <cellStyle name="표준 26 8 2 3" xfId="13119"/>
    <cellStyle name="표준 26 8 2 3 2" xfId="33996"/>
    <cellStyle name="표준 26 8 2 4" xfId="25246"/>
    <cellStyle name="표준 26 8 3" xfId="4817"/>
    <cellStyle name="표준 26 8 3 2" xfId="6649"/>
    <cellStyle name="표준 26 8 3 2 2" xfId="15658"/>
    <cellStyle name="표준 26 8 3 2 2 2" xfId="36534"/>
    <cellStyle name="표준 26 8 3 2 3" xfId="27796"/>
    <cellStyle name="표준 26 8 3 3" xfId="13840"/>
    <cellStyle name="표준 26 8 3 3 2" xfId="34716"/>
    <cellStyle name="표준 26 8 3 4" xfId="25978"/>
    <cellStyle name="표준 26 8 4" xfId="5492"/>
    <cellStyle name="표준 26 8 4 2" xfId="14501"/>
    <cellStyle name="표준 26 8 4 2 2" xfId="35377"/>
    <cellStyle name="표준 26 8 4 3" xfId="26639"/>
    <cellStyle name="표준 26 8 5" xfId="7295"/>
    <cellStyle name="표준 26 8 5 2" xfId="16302"/>
    <cellStyle name="표준 26 8 5 2 2" xfId="37178"/>
    <cellStyle name="표준 26 8 5 3" xfId="28440"/>
    <cellStyle name="표준 26 8 6" xfId="7939"/>
    <cellStyle name="표준 26 8 6 2" xfId="16945"/>
    <cellStyle name="표준 26 8 6 2 2" xfId="37821"/>
    <cellStyle name="표준 26 8 6 3" xfId="29083"/>
    <cellStyle name="표준 26 8 7" xfId="8787"/>
    <cellStyle name="표준 26 8 7 2" xfId="17792"/>
    <cellStyle name="표준 26 8 7 2 2" xfId="38668"/>
    <cellStyle name="표준 26 8 7 3" xfId="29930"/>
    <cellStyle name="표준 26 8 8" xfId="9612"/>
    <cellStyle name="표준 26 8 8 2" xfId="18610"/>
    <cellStyle name="표준 26 8 8 2 2" xfId="39486"/>
    <cellStyle name="표준 26 8 8 3" xfId="30748"/>
    <cellStyle name="표준 26 8 9" xfId="10667"/>
    <cellStyle name="표준 26 8 9 2" xfId="19438"/>
    <cellStyle name="표준 26 8 9 2 2" xfId="40314"/>
    <cellStyle name="표준 26 8 9 3" xfId="31578"/>
    <cellStyle name="표준 26 9" xfId="3446"/>
    <cellStyle name="표준 26 9 10" xfId="12909"/>
    <cellStyle name="표준 26 9 10 2" xfId="33786"/>
    <cellStyle name="표준 26 9 11" xfId="25036"/>
    <cellStyle name="표준 26 9 2" xfId="5039"/>
    <cellStyle name="표준 26 9 2 2" xfId="6866"/>
    <cellStyle name="표준 26 9 2 2 2" xfId="15875"/>
    <cellStyle name="표준 26 9 2 2 2 2" xfId="36751"/>
    <cellStyle name="표준 26 9 2 2 3" xfId="28013"/>
    <cellStyle name="표준 26 9 2 3" xfId="14057"/>
    <cellStyle name="표준 26 9 2 3 2" xfId="34933"/>
    <cellStyle name="표준 26 9 2 4" xfId="26195"/>
    <cellStyle name="표준 26 9 3" xfId="5719"/>
    <cellStyle name="표준 26 9 3 2" xfId="14728"/>
    <cellStyle name="표준 26 9 3 2 2" xfId="35604"/>
    <cellStyle name="표준 26 9 3 3" xfId="26866"/>
    <cellStyle name="표준 26 9 4" xfId="7512"/>
    <cellStyle name="표준 26 9 4 2" xfId="16519"/>
    <cellStyle name="표준 26 9 4 2 2" xfId="37395"/>
    <cellStyle name="표준 26 9 4 3" xfId="28657"/>
    <cellStyle name="표준 26 9 5" xfId="8156"/>
    <cellStyle name="표준 26 9 5 2" xfId="17162"/>
    <cellStyle name="표준 26 9 5 2 2" xfId="38038"/>
    <cellStyle name="표준 26 9 5 3" xfId="29300"/>
    <cellStyle name="표준 26 9 6" xfId="9004"/>
    <cellStyle name="표준 26 9 6 2" xfId="18009"/>
    <cellStyle name="표준 26 9 6 2 2" xfId="38885"/>
    <cellStyle name="표준 26 9 6 3" xfId="30147"/>
    <cellStyle name="표준 26 9 7" xfId="9829"/>
    <cellStyle name="표준 26 9 7 2" xfId="18827"/>
    <cellStyle name="표준 26 9 7 2 2" xfId="39703"/>
    <cellStyle name="표준 26 9 7 3" xfId="30965"/>
    <cellStyle name="표준 26 9 8" xfId="10884"/>
    <cellStyle name="표준 26 9 8 2" xfId="19655"/>
    <cellStyle name="표준 26 9 8 2 2" xfId="40531"/>
    <cellStyle name="표준 26 9 8 3" xfId="31795"/>
    <cellStyle name="표준 26 9 9" xfId="11750"/>
    <cellStyle name="표준 26 9 9 2" xfId="20516"/>
    <cellStyle name="표준 26 9 9 2 2" xfId="41392"/>
    <cellStyle name="표준 26 9 9 3" xfId="32656"/>
    <cellStyle name="표준 27" xfId="3003"/>
    <cellStyle name="표준 27 10" xfId="4612"/>
    <cellStyle name="표준 27 10 2" xfId="6446"/>
    <cellStyle name="표준 27 10 2 2" xfId="15455"/>
    <cellStyle name="표준 27 10 2 2 2" xfId="36331"/>
    <cellStyle name="표준 27 10 2 3" xfId="27593"/>
    <cellStyle name="표준 27 10 3" xfId="11109"/>
    <cellStyle name="표준 27 10 3 2" xfId="19879"/>
    <cellStyle name="표준 27 10 3 2 2" xfId="40755"/>
    <cellStyle name="표준 27 10 3 3" xfId="32019"/>
    <cellStyle name="표준 27 10 4" xfId="11974"/>
    <cellStyle name="표준 27 10 4 2" xfId="20740"/>
    <cellStyle name="표준 27 10 4 2 2" xfId="41616"/>
    <cellStyle name="표준 27 10 4 3" xfId="32880"/>
    <cellStyle name="표준 27 10 5" xfId="13637"/>
    <cellStyle name="표준 27 10 5 2" xfId="34513"/>
    <cellStyle name="표준 27 10 6" xfId="25775"/>
    <cellStyle name="표준 27 11" xfId="5289"/>
    <cellStyle name="표준 27 11 2" xfId="14298"/>
    <cellStyle name="표준 27 11 2 2" xfId="35174"/>
    <cellStyle name="표준 27 11 3" xfId="26436"/>
    <cellStyle name="표준 27 12" xfId="7091"/>
    <cellStyle name="표준 27 12 2" xfId="16099"/>
    <cellStyle name="표준 27 12 2 2" xfId="36975"/>
    <cellStyle name="표준 27 12 3" xfId="28237"/>
    <cellStyle name="표준 27 13" xfId="7736"/>
    <cellStyle name="표준 27 13 2" xfId="16742"/>
    <cellStyle name="표준 27 13 2 2" xfId="37618"/>
    <cellStyle name="표준 27 13 3" xfId="28880"/>
    <cellStyle name="표준 27 14" xfId="8584"/>
    <cellStyle name="표준 27 14 2" xfId="17589"/>
    <cellStyle name="표준 27 14 2 2" xfId="38465"/>
    <cellStyle name="표준 27 14 3" xfId="29727"/>
    <cellStyle name="표준 27 15" xfId="9408"/>
    <cellStyle name="표준 27 15 2" xfId="18407"/>
    <cellStyle name="표준 27 15 2 2" xfId="39283"/>
    <cellStyle name="표준 27 15 3" xfId="30545"/>
    <cellStyle name="표준 27 16" xfId="10464"/>
    <cellStyle name="표준 27 16 2" xfId="19235"/>
    <cellStyle name="표준 27 16 2 2" xfId="40111"/>
    <cellStyle name="표준 27 16 3" xfId="31375"/>
    <cellStyle name="표준 27 17" xfId="11330"/>
    <cellStyle name="표준 27 17 2" xfId="20096"/>
    <cellStyle name="표준 27 17 2 2" xfId="40972"/>
    <cellStyle name="표준 27 17 3" xfId="32236"/>
    <cellStyle name="표준 27 18" xfId="12478"/>
    <cellStyle name="표준 27 18 2" xfId="33356"/>
    <cellStyle name="표준 27 19" xfId="24606"/>
    <cellStyle name="표준 27 2" xfId="3004"/>
    <cellStyle name="표준 27 2 10" xfId="10465"/>
    <cellStyle name="표준 27 2 10 2" xfId="19236"/>
    <cellStyle name="표준 27 2 10 2 2" xfId="40112"/>
    <cellStyle name="표준 27 2 10 3" xfId="31376"/>
    <cellStyle name="표준 27 2 11" xfId="11331"/>
    <cellStyle name="표준 27 2 11 2" xfId="20097"/>
    <cellStyle name="표준 27 2 11 2 2" xfId="40973"/>
    <cellStyle name="표준 27 2 11 3" xfId="32237"/>
    <cellStyle name="표준 27 2 12" xfId="12479"/>
    <cellStyle name="표준 27 2 12 2" xfId="33357"/>
    <cellStyle name="표준 27 2 13" xfId="24607"/>
    <cellStyle name="표준 27 2 2" xfId="3222"/>
    <cellStyle name="표준 27 2 2 10" xfId="11541"/>
    <cellStyle name="표준 27 2 2 10 2" xfId="20307"/>
    <cellStyle name="표준 27 2 2 10 2 2" xfId="41183"/>
    <cellStyle name="표준 27 2 2 10 3" xfId="32447"/>
    <cellStyle name="표준 27 2 2 11" xfId="12690"/>
    <cellStyle name="표준 27 2 2 11 2" xfId="33567"/>
    <cellStyle name="표준 27 2 2 12" xfId="24817"/>
    <cellStyle name="표준 27 2 2 2" xfId="3664"/>
    <cellStyle name="표준 27 2 2 2 2" xfId="5937"/>
    <cellStyle name="표준 27 2 2 2 2 2" xfId="14946"/>
    <cellStyle name="표준 27 2 2 2 2 2 2" xfId="35822"/>
    <cellStyle name="표준 27 2 2 2 2 3" xfId="27084"/>
    <cellStyle name="표준 27 2 2 2 3" xfId="13127"/>
    <cellStyle name="표준 27 2 2 2 3 2" xfId="34004"/>
    <cellStyle name="표준 27 2 2 2 4" xfId="25254"/>
    <cellStyle name="표준 27 2 2 3" xfId="4825"/>
    <cellStyle name="표준 27 2 2 3 2" xfId="6657"/>
    <cellStyle name="표준 27 2 2 3 2 2" xfId="15666"/>
    <cellStyle name="표준 27 2 2 3 2 2 2" xfId="36542"/>
    <cellStyle name="표준 27 2 2 3 2 3" xfId="27804"/>
    <cellStyle name="표준 27 2 2 3 3" xfId="13848"/>
    <cellStyle name="표준 27 2 2 3 3 2" xfId="34724"/>
    <cellStyle name="표준 27 2 2 3 4" xfId="25986"/>
    <cellStyle name="표준 27 2 2 4" xfId="5500"/>
    <cellStyle name="표준 27 2 2 4 2" xfId="14509"/>
    <cellStyle name="표준 27 2 2 4 2 2" xfId="35385"/>
    <cellStyle name="표준 27 2 2 4 3" xfId="26647"/>
    <cellStyle name="표준 27 2 2 5" xfId="7303"/>
    <cellStyle name="표준 27 2 2 5 2" xfId="16310"/>
    <cellStyle name="표준 27 2 2 5 2 2" xfId="37186"/>
    <cellStyle name="표준 27 2 2 5 3" xfId="28448"/>
    <cellStyle name="표준 27 2 2 6" xfId="7947"/>
    <cellStyle name="표준 27 2 2 6 2" xfId="16953"/>
    <cellStyle name="표준 27 2 2 6 2 2" xfId="37829"/>
    <cellStyle name="표준 27 2 2 6 3" xfId="29091"/>
    <cellStyle name="표준 27 2 2 7" xfId="8795"/>
    <cellStyle name="표준 27 2 2 7 2" xfId="17800"/>
    <cellStyle name="표준 27 2 2 7 2 2" xfId="38676"/>
    <cellStyle name="표준 27 2 2 7 3" xfId="29938"/>
    <cellStyle name="표준 27 2 2 8" xfId="9620"/>
    <cellStyle name="표준 27 2 2 8 2" xfId="18618"/>
    <cellStyle name="표준 27 2 2 8 2 2" xfId="39494"/>
    <cellStyle name="표준 27 2 2 8 3" xfId="30756"/>
    <cellStyle name="표준 27 2 2 9" xfId="10675"/>
    <cellStyle name="표준 27 2 2 9 2" xfId="19446"/>
    <cellStyle name="표준 27 2 2 9 2 2" xfId="40322"/>
    <cellStyle name="표준 27 2 2 9 3" xfId="31586"/>
    <cellStyle name="표준 27 2 3" xfId="3454"/>
    <cellStyle name="표준 27 2 3 10" xfId="12917"/>
    <cellStyle name="표준 27 2 3 10 2" xfId="33794"/>
    <cellStyle name="표준 27 2 3 11" xfId="25044"/>
    <cellStyle name="표준 27 2 3 2" xfId="5047"/>
    <cellStyle name="표준 27 2 3 2 2" xfId="6874"/>
    <cellStyle name="표준 27 2 3 2 2 2" xfId="15883"/>
    <cellStyle name="표준 27 2 3 2 2 2 2" xfId="36759"/>
    <cellStyle name="표준 27 2 3 2 2 3" xfId="28021"/>
    <cellStyle name="표준 27 2 3 2 3" xfId="14065"/>
    <cellStyle name="표준 27 2 3 2 3 2" xfId="34941"/>
    <cellStyle name="표준 27 2 3 2 4" xfId="26203"/>
    <cellStyle name="표준 27 2 3 3" xfId="5727"/>
    <cellStyle name="표준 27 2 3 3 2" xfId="14736"/>
    <cellStyle name="표준 27 2 3 3 2 2" xfId="35612"/>
    <cellStyle name="표준 27 2 3 3 3" xfId="26874"/>
    <cellStyle name="표준 27 2 3 4" xfId="7520"/>
    <cellStyle name="표준 27 2 3 4 2" xfId="16527"/>
    <cellStyle name="표준 27 2 3 4 2 2" xfId="37403"/>
    <cellStyle name="표준 27 2 3 4 3" xfId="28665"/>
    <cellStyle name="표준 27 2 3 5" xfId="8164"/>
    <cellStyle name="표준 27 2 3 5 2" xfId="17170"/>
    <cellStyle name="표준 27 2 3 5 2 2" xfId="38046"/>
    <cellStyle name="표준 27 2 3 5 3" xfId="29308"/>
    <cellStyle name="표준 27 2 3 6" xfId="9012"/>
    <cellStyle name="표준 27 2 3 6 2" xfId="18017"/>
    <cellStyle name="표준 27 2 3 6 2 2" xfId="38893"/>
    <cellStyle name="표준 27 2 3 6 3" xfId="30155"/>
    <cellStyle name="표준 27 2 3 7" xfId="9837"/>
    <cellStyle name="표준 27 2 3 7 2" xfId="18835"/>
    <cellStyle name="표준 27 2 3 7 2 2" xfId="39711"/>
    <cellStyle name="표준 27 2 3 7 3" xfId="30973"/>
    <cellStyle name="표준 27 2 3 8" xfId="10892"/>
    <cellStyle name="표준 27 2 3 8 2" xfId="19663"/>
    <cellStyle name="표준 27 2 3 8 2 2" xfId="40539"/>
    <cellStyle name="표준 27 2 3 8 3" xfId="31803"/>
    <cellStyle name="표준 27 2 3 9" xfId="11758"/>
    <cellStyle name="표준 27 2 3 9 2" xfId="20524"/>
    <cellStyle name="표준 27 2 3 9 2 2" xfId="41400"/>
    <cellStyle name="표준 27 2 3 9 3" xfId="32664"/>
    <cellStyle name="표준 27 2 4" xfId="4613"/>
    <cellStyle name="표준 27 2 4 2" xfId="6447"/>
    <cellStyle name="표준 27 2 4 2 2" xfId="15456"/>
    <cellStyle name="표준 27 2 4 2 2 2" xfId="36332"/>
    <cellStyle name="표준 27 2 4 2 3" xfId="27594"/>
    <cellStyle name="표준 27 2 4 3" xfId="11110"/>
    <cellStyle name="표준 27 2 4 3 2" xfId="19880"/>
    <cellStyle name="표준 27 2 4 3 2 2" xfId="40756"/>
    <cellStyle name="표준 27 2 4 3 3" xfId="32020"/>
    <cellStyle name="표준 27 2 4 4" xfId="11975"/>
    <cellStyle name="표준 27 2 4 4 2" xfId="20741"/>
    <cellStyle name="표준 27 2 4 4 2 2" xfId="41617"/>
    <cellStyle name="표준 27 2 4 4 3" xfId="32881"/>
    <cellStyle name="표준 27 2 4 5" xfId="13638"/>
    <cellStyle name="표준 27 2 4 5 2" xfId="34514"/>
    <cellStyle name="표준 27 2 4 6" xfId="25776"/>
    <cellStyle name="표준 27 2 5" xfId="5290"/>
    <cellStyle name="표준 27 2 5 2" xfId="14299"/>
    <cellStyle name="표준 27 2 5 2 2" xfId="35175"/>
    <cellStyle name="표준 27 2 5 3" xfId="26437"/>
    <cellStyle name="표준 27 2 6" xfId="7092"/>
    <cellStyle name="표준 27 2 6 2" xfId="16100"/>
    <cellStyle name="표준 27 2 6 2 2" xfId="36976"/>
    <cellStyle name="표준 27 2 6 3" xfId="28238"/>
    <cellStyle name="표준 27 2 7" xfId="7737"/>
    <cellStyle name="표준 27 2 7 2" xfId="16743"/>
    <cellStyle name="표준 27 2 7 2 2" xfId="37619"/>
    <cellStyle name="표준 27 2 7 3" xfId="28881"/>
    <cellStyle name="표준 27 2 8" xfId="8585"/>
    <cellStyle name="표준 27 2 8 2" xfId="17590"/>
    <cellStyle name="표준 27 2 8 2 2" xfId="38466"/>
    <cellStyle name="표준 27 2 8 3" xfId="29728"/>
    <cellStyle name="표준 27 2 9" xfId="9409"/>
    <cellStyle name="표준 27 2 9 2" xfId="18408"/>
    <cellStyle name="표준 27 2 9 2 2" xfId="39284"/>
    <cellStyle name="표준 27 2 9 3" xfId="30546"/>
    <cellStyle name="표준 27 3" xfId="3005"/>
    <cellStyle name="표준 27 3 10" xfId="10466"/>
    <cellStyle name="표준 27 3 10 2" xfId="19237"/>
    <cellStyle name="표준 27 3 10 2 2" xfId="40113"/>
    <cellStyle name="표준 27 3 10 3" xfId="31377"/>
    <cellStyle name="표준 27 3 11" xfId="11332"/>
    <cellStyle name="표준 27 3 11 2" xfId="20098"/>
    <cellStyle name="표준 27 3 11 2 2" xfId="40974"/>
    <cellStyle name="표준 27 3 11 3" xfId="32238"/>
    <cellStyle name="표준 27 3 12" xfId="12480"/>
    <cellStyle name="표준 27 3 12 2" xfId="33358"/>
    <cellStyle name="표준 27 3 13" xfId="24608"/>
    <cellStyle name="표준 27 3 2" xfId="3223"/>
    <cellStyle name="표준 27 3 2 10" xfId="11542"/>
    <cellStyle name="표준 27 3 2 10 2" xfId="20308"/>
    <cellStyle name="표준 27 3 2 10 2 2" xfId="41184"/>
    <cellStyle name="표준 27 3 2 10 3" xfId="32448"/>
    <cellStyle name="표준 27 3 2 11" xfId="12691"/>
    <cellStyle name="표준 27 3 2 11 2" xfId="33568"/>
    <cellStyle name="표준 27 3 2 12" xfId="24818"/>
    <cellStyle name="표준 27 3 2 2" xfId="3665"/>
    <cellStyle name="표준 27 3 2 2 2" xfId="5938"/>
    <cellStyle name="표준 27 3 2 2 2 2" xfId="14947"/>
    <cellStyle name="표준 27 3 2 2 2 2 2" xfId="35823"/>
    <cellStyle name="표준 27 3 2 2 2 3" xfId="27085"/>
    <cellStyle name="표준 27 3 2 2 3" xfId="13128"/>
    <cellStyle name="표준 27 3 2 2 3 2" xfId="34005"/>
    <cellStyle name="표준 27 3 2 2 4" xfId="25255"/>
    <cellStyle name="표준 27 3 2 3" xfId="4826"/>
    <cellStyle name="표준 27 3 2 3 2" xfId="6658"/>
    <cellStyle name="표준 27 3 2 3 2 2" xfId="15667"/>
    <cellStyle name="표준 27 3 2 3 2 2 2" xfId="36543"/>
    <cellStyle name="표준 27 3 2 3 2 3" xfId="27805"/>
    <cellStyle name="표준 27 3 2 3 3" xfId="13849"/>
    <cellStyle name="표준 27 3 2 3 3 2" xfId="34725"/>
    <cellStyle name="표준 27 3 2 3 4" xfId="25987"/>
    <cellStyle name="표준 27 3 2 4" xfId="5501"/>
    <cellStyle name="표준 27 3 2 4 2" xfId="14510"/>
    <cellStyle name="표준 27 3 2 4 2 2" xfId="35386"/>
    <cellStyle name="표준 27 3 2 4 3" xfId="26648"/>
    <cellStyle name="표준 27 3 2 5" xfId="7304"/>
    <cellStyle name="표준 27 3 2 5 2" xfId="16311"/>
    <cellStyle name="표준 27 3 2 5 2 2" xfId="37187"/>
    <cellStyle name="표준 27 3 2 5 3" xfId="28449"/>
    <cellStyle name="표준 27 3 2 6" xfId="7948"/>
    <cellStyle name="표준 27 3 2 6 2" xfId="16954"/>
    <cellStyle name="표준 27 3 2 6 2 2" xfId="37830"/>
    <cellStyle name="표준 27 3 2 6 3" xfId="29092"/>
    <cellStyle name="표준 27 3 2 7" xfId="8796"/>
    <cellStyle name="표준 27 3 2 7 2" xfId="17801"/>
    <cellStyle name="표준 27 3 2 7 2 2" xfId="38677"/>
    <cellStyle name="표준 27 3 2 7 3" xfId="29939"/>
    <cellStyle name="표준 27 3 2 8" xfId="9621"/>
    <cellStyle name="표준 27 3 2 8 2" xfId="18619"/>
    <cellStyle name="표준 27 3 2 8 2 2" xfId="39495"/>
    <cellStyle name="표준 27 3 2 8 3" xfId="30757"/>
    <cellStyle name="표준 27 3 2 9" xfId="10676"/>
    <cellStyle name="표준 27 3 2 9 2" xfId="19447"/>
    <cellStyle name="표준 27 3 2 9 2 2" xfId="40323"/>
    <cellStyle name="표준 27 3 2 9 3" xfId="31587"/>
    <cellStyle name="표준 27 3 3" xfId="3455"/>
    <cellStyle name="표준 27 3 3 10" xfId="12918"/>
    <cellStyle name="표준 27 3 3 10 2" xfId="33795"/>
    <cellStyle name="표준 27 3 3 11" xfId="25045"/>
    <cellStyle name="표준 27 3 3 2" xfId="5048"/>
    <cellStyle name="표준 27 3 3 2 2" xfId="6875"/>
    <cellStyle name="표준 27 3 3 2 2 2" xfId="15884"/>
    <cellStyle name="표준 27 3 3 2 2 2 2" xfId="36760"/>
    <cellStyle name="표준 27 3 3 2 2 3" xfId="28022"/>
    <cellStyle name="표준 27 3 3 2 3" xfId="14066"/>
    <cellStyle name="표준 27 3 3 2 3 2" xfId="34942"/>
    <cellStyle name="표준 27 3 3 2 4" xfId="26204"/>
    <cellStyle name="표준 27 3 3 3" xfId="5728"/>
    <cellStyle name="표준 27 3 3 3 2" xfId="14737"/>
    <cellStyle name="표준 27 3 3 3 2 2" xfId="35613"/>
    <cellStyle name="표준 27 3 3 3 3" xfId="26875"/>
    <cellStyle name="표준 27 3 3 4" xfId="7521"/>
    <cellStyle name="표준 27 3 3 4 2" xfId="16528"/>
    <cellStyle name="표준 27 3 3 4 2 2" xfId="37404"/>
    <cellStyle name="표준 27 3 3 4 3" xfId="28666"/>
    <cellStyle name="표준 27 3 3 5" xfId="8165"/>
    <cellStyle name="표준 27 3 3 5 2" xfId="17171"/>
    <cellStyle name="표준 27 3 3 5 2 2" xfId="38047"/>
    <cellStyle name="표준 27 3 3 5 3" xfId="29309"/>
    <cellStyle name="표준 27 3 3 6" xfId="9013"/>
    <cellStyle name="표준 27 3 3 6 2" xfId="18018"/>
    <cellStyle name="표준 27 3 3 6 2 2" xfId="38894"/>
    <cellStyle name="표준 27 3 3 6 3" xfId="30156"/>
    <cellStyle name="표준 27 3 3 7" xfId="9838"/>
    <cellStyle name="표준 27 3 3 7 2" xfId="18836"/>
    <cellStyle name="표준 27 3 3 7 2 2" xfId="39712"/>
    <cellStyle name="표준 27 3 3 7 3" xfId="30974"/>
    <cellStyle name="표준 27 3 3 8" xfId="10893"/>
    <cellStyle name="표준 27 3 3 8 2" xfId="19664"/>
    <cellStyle name="표준 27 3 3 8 2 2" xfId="40540"/>
    <cellStyle name="표준 27 3 3 8 3" xfId="31804"/>
    <cellStyle name="표준 27 3 3 9" xfId="11759"/>
    <cellStyle name="표준 27 3 3 9 2" xfId="20525"/>
    <cellStyle name="표준 27 3 3 9 2 2" xfId="41401"/>
    <cellStyle name="표준 27 3 3 9 3" xfId="32665"/>
    <cellStyle name="표준 27 3 4" xfId="4614"/>
    <cellStyle name="표준 27 3 4 2" xfId="6448"/>
    <cellStyle name="표준 27 3 4 2 2" xfId="15457"/>
    <cellStyle name="표준 27 3 4 2 2 2" xfId="36333"/>
    <cellStyle name="표준 27 3 4 2 3" xfId="27595"/>
    <cellStyle name="표준 27 3 4 3" xfId="11111"/>
    <cellStyle name="표준 27 3 4 3 2" xfId="19881"/>
    <cellStyle name="표준 27 3 4 3 2 2" xfId="40757"/>
    <cellStyle name="표준 27 3 4 3 3" xfId="32021"/>
    <cellStyle name="표준 27 3 4 4" xfId="11976"/>
    <cellStyle name="표준 27 3 4 4 2" xfId="20742"/>
    <cellStyle name="표준 27 3 4 4 2 2" xfId="41618"/>
    <cellStyle name="표준 27 3 4 4 3" xfId="32882"/>
    <cellStyle name="표준 27 3 4 5" xfId="13639"/>
    <cellStyle name="표준 27 3 4 5 2" xfId="34515"/>
    <cellStyle name="표준 27 3 4 6" xfId="25777"/>
    <cellStyle name="표준 27 3 5" xfId="5291"/>
    <cellStyle name="표준 27 3 5 2" xfId="14300"/>
    <cellStyle name="표준 27 3 5 2 2" xfId="35176"/>
    <cellStyle name="표준 27 3 5 3" xfId="26438"/>
    <cellStyle name="표준 27 3 6" xfId="7093"/>
    <cellStyle name="표준 27 3 6 2" xfId="16101"/>
    <cellStyle name="표준 27 3 6 2 2" xfId="36977"/>
    <cellStyle name="표준 27 3 6 3" xfId="28239"/>
    <cellStyle name="표준 27 3 7" xfId="7738"/>
    <cellStyle name="표준 27 3 7 2" xfId="16744"/>
    <cellStyle name="표준 27 3 7 2 2" xfId="37620"/>
    <cellStyle name="표준 27 3 7 3" xfId="28882"/>
    <cellStyle name="표준 27 3 8" xfId="8586"/>
    <cellStyle name="표준 27 3 8 2" xfId="17591"/>
    <cellStyle name="표준 27 3 8 2 2" xfId="38467"/>
    <cellStyle name="표준 27 3 8 3" xfId="29729"/>
    <cellStyle name="표준 27 3 9" xfId="9410"/>
    <cellStyle name="표준 27 3 9 2" xfId="18409"/>
    <cellStyle name="표준 27 3 9 2 2" xfId="39285"/>
    <cellStyle name="표준 27 3 9 3" xfId="30547"/>
    <cellStyle name="표준 27 4" xfId="3006"/>
    <cellStyle name="표준 27 4 10" xfId="10467"/>
    <cellStyle name="표준 27 4 10 2" xfId="19238"/>
    <cellStyle name="표준 27 4 10 2 2" xfId="40114"/>
    <cellStyle name="표준 27 4 10 3" xfId="31378"/>
    <cellStyle name="표준 27 4 11" xfId="11333"/>
    <cellStyle name="표준 27 4 11 2" xfId="20099"/>
    <cellStyle name="표준 27 4 11 2 2" xfId="40975"/>
    <cellStyle name="표준 27 4 11 3" xfId="32239"/>
    <cellStyle name="표준 27 4 12" xfId="12481"/>
    <cellStyle name="표준 27 4 12 2" xfId="33359"/>
    <cellStyle name="표준 27 4 13" xfId="24609"/>
    <cellStyle name="표준 27 4 2" xfId="3224"/>
    <cellStyle name="표준 27 4 2 10" xfId="11543"/>
    <cellStyle name="표준 27 4 2 10 2" xfId="20309"/>
    <cellStyle name="표준 27 4 2 10 2 2" xfId="41185"/>
    <cellStyle name="표준 27 4 2 10 3" xfId="32449"/>
    <cellStyle name="표준 27 4 2 11" xfId="12692"/>
    <cellStyle name="표준 27 4 2 11 2" xfId="33569"/>
    <cellStyle name="표준 27 4 2 12" xfId="24819"/>
    <cellStyle name="표준 27 4 2 2" xfId="3666"/>
    <cellStyle name="표준 27 4 2 2 2" xfId="5939"/>
    <cellStyle name="표준 27 4 2 2 2 2" xfId="14948"/>
    <cellStyle name="표준 27 4 2 2 2 2 2" xfId="35824"/>
    <cellStyle name="표준 27 4 2 2 2 3" xfId="27086"/>
    <cellStyle name="표준 27 4 2 2 3" xfId="13129"/>
    <cellStyle name="표준 27 4 2 2 3 2" xfId="34006"/>
    <cellStyle name="표준 27 4 2 2 4" xfId="25256"/>
    <cellStyle name="표준 27 4 2 3" xfId="4827"/>
    <cellStyle name="표준 27 4 2 3 2" xfId="6659"/>
    <cellStyle name="표준 27 4 2 3 2 2" xfId="15668"/>
    <cellStyle name="표준 27 4 2 3 2 2 2" xfId="36544"/>
    <cellStyle name="표준 27 4 2 3 2 3" xfId="27806"/>
    <cellStyle name="표준 27 4 2 3 3" xfId="13850"/>
    <cellStyle name="표준 27 4 2 3 3 2" xfId="34726"/>
    <cellStyle name="표준 27 4 2 3 4" xfId="25988"/>
    <cellStyle name="표준 27 4 2 4" xfId="5502"/>
    <cellStyle name="표준 27 4 2 4 2" xfId="14511"/>
    <cellStyle name="표준 27 4 2 4 2 2" xfId="35387"/>
    <cellStyle name="표준 27 4 2 4 3" xfId="26649"/>
    <cellStyle name="표준 27 4 2 5" xfId="7305"/>
    <cellStyle name="표준 27 4 2 5 2" xfId="16312"/>
    <cellStyle name="표준 27 4 2 5 2 2" xfId="37188"/>
    <cellStyle name="표준 27 4 2 5 3" xfId="28450"/>
    <cellStyle name="표준 27 4 2 6" xfId="7949"/>
    <cellStyle name="표준 27 4 2 6 2" xfId="16955"/>
    <cellStyle name="표준 27 4 2 6 2 2" xfId="37831"/>
    <cellStyle name="표준 27 4 2 6 3" xfId="29093"/>
    <cellStyle name="표준 27 4 2 7" xfId="8797"/>
    <cellStyle name="표준 27 4 2 7 2" xfId="17802"/>
    <cellStyle name="표준 27 4 2 7 2 2" xfId="38678"/>
    <cellStyle name="표준 27 4 2 7 3" xfId="29940"/>
    <cellStyle name="표준 27 4 2 8" xfId="9622"/>
    <cellStyle name="표준 27 4 2 8 2" xfId="18620"/>
    <cellStyle name="표준 27 4 2 8 2 2" xfId="39496"/>
    <cellStyle name="표준 27 4 2 8 3" xfId="30758"/>
    <cellStyle name="표준 27 4 2 9" xfId="10677"/>
    <cellStyle name="표준 27 4 2 9 2" xfId="19448"/>
    <cellStyle name="표준 27 4 2 9 2 2" xfId="40324"/>
    <cellStyle name="표준 27 4 2 9 3" xfId="31588"/>
    <cellStyle name="표준 27 4 3" xfId="3456"/>
    <cellStyle name="표준 27 4 3 10" xfId="12919"/>
    <cellStyle name="표준 27 4 3 10 2" xfId="33796"/>
    <cellStyle name="표준 27 4 3 11" xfId="25046"/>
    <cellStyle name="표준 27 4 3 2" xfId="5049"/>
    <cellStyle name="표준 27 4 3 2 2" xfId="6876"/>
    <cellStyle name="표준 27 4 3 2 2 2" xfId="15885"/>
    <cellStyle name="표준 27 4 3 2 2 2 2" xfId="36761"/>
    <cellStyle name="표준 27 4 3 2 2 3" xfId="28023"/>
    <cellStyle name="표준 27 4 3 2 3" xfId="14067"/>
    <cellStyle name="표준 27 4 3 2 3 2" xfId="34943"/>
    <cellStyle name="표준 27 4 3 2 4" xfId="26205"/>
    <cellStyle name="표준 27 4 3 3" xfId="5729"/>
    <cellStyle name="표준 27 4 3 3 2" xfId="14738"/>
    <cellStyle name="표준 27 4 3 3 2 2" xfId="35614"/>
    <cellStyle name="표준 27 4 3 3 3" xfId="26876"/>
    <cellStyle name="표준 27 4 3 4" xfId="7522"/>
    <cellStyle name="표준 27 4 3 4 2" xfId="16529"/>
    <cellStyle name="표준 27 4 3 4 2 2" xfId="37405"/>
    <cellStyle name="표준 27 4 3 4 3" xfId="28667"/>
    <cellStyle name="표준 27 4 3 5" xfId="8166"/>
    <cellStyle name="표준 27 4 3 5 2" xfId="17172"/>
    <cellStyle name="표준 27 4 3 5 2 2" xfId="38048"/>
    <cellStyle name="표준 27 4 3 5 3" xfId="29310"/>
    <cellStyle name="표준 27 4 3 6" xfId="9014"/>
    <cellStyle name="표준 27 4 3 6 2" xfId="18019"/>
    <cellStyle name="표준 27 4 3 6 2 2" xfId="38895"/>
    <cellStyle name="표준 27 4 3 6 3" xfId="30157"/>
    <cellStyle name="표준 27 4 3 7" xfId="9839"/>
    <cellStyle name="표준 27 4 3 7 2" xfId="18837"/>
    <cellStyle name="표준 27 4 3 7 2 2" xfId="39713"/>
    <cellStyle name="표준 27 4 3 7 3" xfId="30975"/>
    <cellStyle name="표준 27 4 3 8" xfId="10894"/>
    <cellStyle name="표준 27 4 3 8 2" xfId="19665"/>
    <cellStyle name="표준 27 4 3 8 2 2" xfId="40541"/>
    <cellStyle name="표준 27 4 3 8 3" xfId="31805"/>
    <cellStyle name="표준 27 4 3 9" xfId="11760"/>
    <cellStyle name="표준 27 4 3 9 2" xfId="20526"/>
    <cellStyle name="표준 27 4 3 9 2 2" xfId="41402"/>
    <cellStyle name="표준 27 4 3 9 3" xfId="32666"/>
    <cellStyle name="표준 27 4 4" xfId="4615"/>
    <cellStyle name="표준 27 4 4 2" xfId="6449"/>
    <cellStyle name="표준 27 4 4 2 2" xfId="15458"/>
    <cellStyle name="표준 27 4 4 2 2 2" xfId="36334"/>
    <cellStyle name="표준 27 4 4 2 3" xfId="27596"/>
    <cellStyle name="표준 27 4 4 3" xfId="11112"/>
    <cellStyle name="표준 27 4 4 3 2" xfId="19882"/>
    <cellStyle name="표준 27 4 4 3 2 2" xfId="40758"/>
    <cellStyle name="표준 27 4 4 3 3" xfId="32022"/>
    <cellStyle name="표준 27 4 4 4" xfId="11977"/>
    <cellStyle name="표준 27 4 4 4 2" xfId="20743"/>
    <cellStyle name="표준 27 4 4 4 2 2" xfId="41619"/>
    <cellStyle name="표준 27 4 4 4 3" xfId="32883"/>
    <cellStyle name="표준 27 4 4 5" xfId="13640"/>
    <cellStyle name="표준 27 4 4 5 2" xfId="34516"/>
    <cellStyle name="표준 27 4 4 6" xfId="25778"/>
    <cellStyle name="표준 27 4 5" xfId="5292"/>
    <cellStyle name="표준 27 4 5 2" xfId="14301"/>
    <cellStyle name="표준 27 4 5 2 2" xfId="35177"/>
    <cellStyle name="표준 27 4 5 3" xfId="26439"/>
    <cellStyle name="표준 27 4 6" xfId="7094"/>
    <cellStyle name="표준 27 4 6 2" xfId="16102"/>
    <cellStyle name="표준 27 4 6 2 2" xfId="36978"/>
    <cellStyle name="표준 27 4 6 3" xfId="28240"/>
    <cellStyle name="표준 27 4 7" xfId="7739"/>
    <cellStyle name="표준 27 4 7 2" xfId="16745"/>
    <cellStyle name="표준 27 4 7 2 2" xfId="37621"/>
    <cellStyle name="표준 27 4 7 3" xfId="28883"/>
    <cellStyle name="표준 27 4 8" xfId="8587"/>
    <cellStyle name="표준 27 4 8 2" xfId="17592"/>
    <cellStyle name="표준 27 4 8 2 2" xfId="38468"/>
    <cellStyle name="표준 27 4 8 3" xfId="29730"/>
    <cellStyle name="표준 27 4 9" xfId="9411"/>
    <cellStyle name="표준 27 4 9 2" xfId="18410"/>
    <cellStyle name="표준 27 4 9 2 2" xfId="39286"/>
    <cellStyle name="표준 27 4 9 3" xfId="30548"/>
    <cellStyle name="표준 27 5" xfId="3007"/>
    <cellStyle name="표준 27 5 10" xfId="10468"/>
    <cellStyle name="표준 27 5 10 2" xfId="19239"/>
    <cellStyle name="표준 27 5 10 2 2" xfId="40115"/>
    <cellStyle name="표준 27 5 10 3" xfId="31379"/>
    <cellStyle name="표준 27 5 11" xfId="11334"/>
    <cellStyle name="표준 27 5 11 2" xfId="20100"/>
    <cellStyle name="표준 27 5 11 2 2" xfId="40976"/>
    <cellStyle name="표준 27 5 11 3" xfId="32240"/>
    <cellStyle name="표준 27 5 12" xfId="12482"/>
    <cellStyle name="표준 27 5 12 2" xfId="33360"/>
    <cellStyle name="표준 27 5 13" xfId="24610"/>
    <cellStyle name="표준 27 5 2" xfId="3225"/>
    <cellStyle name="표준 27 5 2 10" xfId="11544"/>
    <cellStyle name="표준 27 5 2 10 2" xfId="20310"/>
    <cellStyle name="표준 27 5 2 10 2 2" xfId="41186"/>
    <cellStyle name="표준 27 5 2 10 3" xfId="32450"/>
    <cellStyle name="표준 27 5 2 11" xfId="12693"/>
    <cellStyle name="표준 27 5 2 11 2" xfId="33570"/>
    <cellStyle name="표준 27 5 2 12" xfId="24820"/>
    <cellStyle name="표준 27 5 2 2" xfId="3667"/>
    <cellStyle name="표준 27 5 2 2 2" xfId="5940"/>
    <cellStyle name="표준 27 5 2 2 2 2" xfId="14949"/>
    <cellStyle name="표준 27 5 2 2 2 2 2" xfId="35825"/>
    <cellStyle name="표준 27 5 2 2 2 3" xfId="27087"/>
    <cellStyle name="표준 27 5 2 2 3" xfId="13130"/>
    <cellStyle name="표준 27 5 2 2 3 2" xfId="34007"/>
    <cellStyle name="표준 27 5 2 2 4" xfId="25257"/>
    <cellStyle name="표준 27 5 2 3" xfId="4828"/>
    <cellStyle name="표준 27 5 2 3 2" xfId="6660"/>
    <cellStyle name="표준 27 5 2 3 2 2" xfId="15669"/>
    <cellStyle name="표준 27 5 2 3 2 2 2" xfId="36545"/>
    <cellStyle name="표준 27 5 2 3 2 3" xfId="27807"/>
    <cellStyle name="표준 27 5 2 3 3" xfId="13851"/>
    <cellStyle name="표준 27 5 2 3 3 2" xfId="34727"/>
    <cellStyle name="표준 27 5 2 3 4" xfId="25989"/>
    <cellStyle name="표준 27 5 2 4" xfId="5503"/>
    <cellStyle name="표준 27 5 2 4 2" xfId="14512"/>
    <cellStyle name="표준 27 5 2 4 2 2" xfId="35388"/>
    <cellStyle name="표준 27 5 2 4 3" xfId="26650"/>
    <cellStyle name="표준 27 5 2 5" xfId="7306"/>
    <cellStyle name="표준 27 5 2 5 2" xfId="16313"/>
    <cellStyle name="표준 27 5 2 5 2 2" xfId="37189"/>
    <cellStyle name="표준 27 5 2 5 3" xfId="28451"/>
    <cellStyle name="표준 27 5 2 6" xfId="7950"/>
    <cellStyle name="표준 27 5 2 6 2" xfId="16956"/>
    <cellStyle name="표준 27 5 2 6 2 2" xfId="37832"/>
    <cellStyle name="표준 27 5 2 6 3" xfId="29094"/>
    <cellStyle name="표준 27 5 2 7" xfId="8798"/>
    <cellStyle name="표준 27 5 2 7 2" xfId="17803"/>
    <cellStyle name="표준 27 5 2 7 2 2" xfId="38679"/>
    <cellStyle name="표준 27 5 2 7 3" xfId="29941"/>
    <cellStyle name="표준 27 5 2 8" xfId="9623"/>
    <cellStyle name="표준 27 5 2 8 2" xfId="18621"/>
    <cellStyle name="표준 27 5 2 8 2 2" xfId="39497"/>
    <cellStyle name="표준 27 5 2 8 3" xfId="30759"/>
    <cellStyle name="표준 27 5 2 9" xfId="10678"/>
    <cellStyle name="표준 27 5 2 9 2" xfId="19449"/>
    <cellStyle name="표준 27 5 2 9 2 2" xfId="40325"/>
    <cellStyle name="표준 27 5 2 9 3" xfId="31589"/>
    <cellStyle name="표준 27 5 3" xfId="3457"/>
    <cellStyle name="표준 27 5 3 10" xfId="12920"/>
    <cellStyle name="표준 27 5 3 10 2" xfId="33797"/>
    <cellStyle name="표준 27 5 3 11" xfId="25047"/>
    <cellStyle name="표준 27 5 3 2" xfId="5050"/>
    <cellStyle name="표준 27 5 3 2 2" xfId="6877"/>
    <cellStyle name="표준 27 5 3 2 2 2" xfId="15886"/>
    <cellStyle name="표준 27 5 3 2 2 2 2" xfId="36762"/>
    <cellStyle name="표준 27 5 3 2 2 3" xfId="28024"/>
    <cellStyle name="표준 27 5 3 2 3" xfId="14068"/>
    <cellStyle name="표준 27 5 3 2 3 2" xfId="34944"/>
    <cellStyle name="표준 27 5 3 2 4" xfId="26206"/>
    <cellStyle name="표준 27 5 3 3" xfId="5730"/>
    <cellStyle name="표준 27 5 3 3 2" xfId="14739"/>
    <cellStyle name="표준 27 5 3 3 2 2" xfId="35615"/>
    <cellStyle name="표준 27 5 3 3 3" xfId="26877"/>
    <cellStyle name="표준 27 5 3 4" xfId="7523"/>
    <cellStyle name="표준 27 5 3 4 2" xfId="16530"/>
    <cellStyle name="표준 27 5 3 4 2 2" xfId="37406"/>
    <cellStyle name="표준 27 5 3 4 3" xfId="28668"/>
    <cellStyle name="표준 27 5 3 5" xfId="8167"/>
    <cellStyle name="표준 27 5 3 5 2" xfId="17173"/>
    <cellStyle name="표준 27 5 3 5 2 2" xfId="38049"/>
    <cellStyle name="표준 27 5 3 5 3" xfId="29311"/>
    <cellStyle name="표준 27 5 3 6" xfId="9015"/>
    <cellStyle name="표준 27 5 3 6 2" xfId="18020"/>
    <cellStyle name="표준 27 5 3 6 2 2" xfId="38896"/>
    <cellStyle name="표준 27 5 3 6 3" xfId="30158"/>
    <cellStyle name="표준 27 5 3 7" xfId="9840"/>
    <cellStyle name="표준 27 5 3 7 2" xfId="18838"/>
    <cellStyle name="표준 27 5 3 7 2 2" xfId="39714"/>
    <cellStyle name="표준 27 5 3 7 3" xfId="30976"/>
    <cellStyle name="표준 27 5 3 8" xfId="10895"/>
    <cellStyle name="표준 27 5 3 8 2" xfId="19666"/>
    <cellStyle name="표준 27 5 3 8 2 2" xfId="40542"/>
    <cellStyle name="표준 27 5 3 8 3" xfId="31806"/>
    <cellStyle name="표준 27 5 3 9" xfId="11761"/>
    <cellStyle name="표준 27 5 3 9 2" xfId="20527"/>
    <cellStyle name="표준 27 5 3 9 2 2" xfId="41403"/>
    <cellStyle name="표준 27 5 3 9 3" xfId="32667"/>
    <cellStyle name="표준 27 5 4" xfId="4616"/>
    <cellStyle name="표준 27 5 4 2" xfId="6450"/>
    <cellStyle name="표준 27 5 4 2 2" xfId="15459"/>
    <cellStyle name="표준 27 5 4 2 2 2" xfId="36335"/>
    <cellStyle name="표준 27 5 4 2 3" xfId="27597"/>
    <cellStyle name="표준 27 5 4 3" xfId="11113"/>
    <cellStyle name="표준 27 5 4 3 2" xfId="19883"/>
    <cellStyle name="표준 27 5 4 3 2 2" xfId="40759"/>
    <cellStyle name="표준 27 5 4 3 3" xfId="32023"/>
    <cellStyle name="표준 27 5 4 4" xfId="11978"/>
    <cellStyle name="표준 27 5 4 4 2" xfId="20744"/>
    <cellStyle name="표준 27 5 4 4 2 2" xfId="41620"/>
    <cellStyle name="표준 27 5 4 4 3" xfId="32884"/>
    <cellStyle name="표준 27 5 4 5" xfId="13641"/>
    <cellStyle name="표준 27 5 4 5 2" xfId="34517"/>
    <cellStyle name="표준 27 5 4 6" xfId="25779"/>
    <cellStyle name="표준 27 5 5" xfId="5293"/>
    <cellStyle name="표준 27 5 5 2" xfId="14302"/>
    <cellStyle name="표준 27 5 5 2 2" xfId="35178"/>
    <cellStyle name="표준 27 5 5 3" xfId="26440"/>
    <cellStyle name="표준 27 5 6" xfId="7095"/>
    <cellStyle name="표준 27 5 6 2" xfId="16103"/>
    <cellStyle name="표준 27 5 6 2 2" xfId="36979"/>
    <cellStyle name="표준 27 5 6 3" xfId="28241"/>
    <cellStyle name="표준 27 5 7" xfId="7740"/>
    <cellStyle name="표준 27 5 7 2" xfId="16746"/>
    <cellStyle name="표준 27 5 7 2 2" xfId="37622"/>
    <cellStyle name="표준 27 5 7 3" xfId="28884"/>
    <cellStyle name="표준 27 5 8" xfId="8588"/>
    <cellStyle name="표준 27 5 8 2" xfId="17593"/>
    <cellStyle name="표준 27 5 8 2 2" xfId="38469"/>
    <cellStyle name="표준 27 5 8 3" xfId="29731"/>
    <cellStyle name="표준 27 5 9" xfId="9412"/>
    <cellStyle name="표준 27 5 9 2" xfId="18411"/>
    <cellStyle name="표준 27 5 9 2 2" xfId="39287"/>
    <cellStyle name="표준 27 5 9 3" xfId="30549"/>
    <cellStyle name="표준 27 6" xfId="3008"/>
    <cellStyle name="표준 27 6 10" xfId="10469"/>
    <cellStyle name="표준 27 6 10 2" xfId="19240"/>
    <cellStyle name="표준 27 6 10 2 2" xfId="40116"/>
    <cellStyle name="표준 27 6 10 3" xfId="31380"/>
    <cellStyle name="표준 27 6 11" xfId="11335"/>
    <cellStyle name="표준 27 6 11 2" xfId="20101"/>
    <cellStyle name="표준 27 6 11 2 2" xfId="40977"/>
    <cellStyle name="표준 27 6 11 3" xfId="32241"/>
    <cellStyle name="표준 27 6 12" xfId="12483"/>
    <cellStyle name="표준 27 6 12 2" xfId="33361"/>
    <cellStyle name="표준 27 6 13" xfId="24611"/>
    <cellStyle name="표준 27 6 2" xfId="3226"/>
    <cellStyle name="표준 27 6 2 10" xfId="11545"/>
    <cellStyle name="표준 27 6 2 10 2" xfId="20311"/>
    <cellStyle name="표준 27 6 2 10 2 2" xfId="41187"/>
    <cellStyle name="표준 27 6 2 10 3" xfId="32451"/>
    <cellStyle name="표준 27 6 2 11" xfId="12694"/>
    <cellStyle name="표준 27 6 2 11 2" xfId="33571"/>
    <cellStyle name="표준 27 6 2 12" xfId="24821"/>
    <cellStyle name="표준 27 6 2 2" xfId="3668"/>
    <cellStyle name="표준 27 6 2 2 2" xfId="5941"/>
    <cellStyle name="표준 27 6 2 2 2 2" xfId="14950"/>
    <cellStyle name="표준 27 6 2 2 2 2 2" xfId="35826"/>
    <cellStyle name="표준 27 6 2 2 2 3" xfId="27088"/>
    <cellStyle name="표준 27 6 2 2 3" xfId="13131"/>
    <cellStyle name="표준 27 6 2 2 3 2" xfId="34008"/>
    <cellStyle name="표준 27 6 2 2 4" xfId="25258"/>
    <cellStyle name="표준 27 6 2 3" xfId="4829"/>
    <cellStyle name="표준 27 6 2 3 2" xfId="6661"/>
    <cellStyle name="표준 27 6 2 3 2 2" xfId="15670"/>
    <cellStyle name="표준 27 6 2 3 2 2 2" xfId="36546"/>
    <cellStyle name="표준 27 6 2 3 2 3" xfId="27808"/>
    <cellStyle name="표준 27 6 2 3 3" xfId="13852"/>
    <cellStyle name="표준 27 6 2 3 3 2" xfId="34728"/>
    <cellStyle name="표준 27 6 2 3 4" xfId="25990"/>
    <cellStyle name="표준 27 6 2 4" xfId="5504"/>
    <cellStyle name="표준 27 6 2 4 2" xfId="14513"/>
    <cellStyle name="표준 27 6 2 4 2 2" xfId="35389"/>
    <cellStyle name="표준 27 6 2 4 3" xfId="26651"/>
    <cellStyle name="표준 27 6 2 5" xfId="7307"/>
    <cellStyle name="표준 27 6 2 5 2" xfId="16314"/>
    <cellStyle name="표준 27 6 2 5 2 2" xfId="37190"/>
    <cellStyle name="표준 27 6 2 5 3" xfId="28452"/>
    <cellStyle name="표준 27 6 2 6" xfId="7951"/>
    <cellStyle name="표준 27 6 2 6 2" xfId="16957"/>
    <cellStyle name="표준 27 6 2 6 2 2" xfId="37833"/>
    <cellStyle name="표준 27 6 2 6 3" xfId="29095"/>
    <cellStyle name="표준 27 6 2 7" xfId="8799"/>
    <cellStyle name="표준 27 6 2 7 2" xfId="17804"/>
    <cellStyle name="표준 27 6 2 7 2 2" xfId="38680"/>
    <cellStyle name="표준 27 6 2 7 3" xfId="29942"/>
    <cellStyle name="표준 27 6 2 8" xfId="9624"/>
    <cellStyle name="표준 27 6 2 8 2" xfId="18622"/>
    <cellStyle name="표준 27 6 2 8 2 2" xfId="39498"/>
    <cellStyle name="표준 27 6 2 8 3" xfId="30760"/>
    <cellStyle name="표준 27 6 2 9" xfId="10679"/>
    <cellStyle name="표준 27 6 2 9 2" xfId="19450"/>
    <cellStyle name="표준 27 6 2 9 2 2" xfId="40326"/>
    <cellStyle name="표준 27 6 2 9 3" xfId="31590"/>
    <cellStyle name="표준 27 6 3" xfId="3458"/>
    <cellStyle name="표준 27 6 3 10" xfId="12921"/>
    <cellStyle name="표준 27 6 3 10 2" xfId="33798"/>
    <cellStyle name="표준 27 6 3 11" xfId="25048"/>
    <cellStyle name="표준 27 6 3 2" xfId="5051"/>
    <cellStyle name="표준 27 6 3 2 2" xfId="6878"/>
    <cellStyle name="표준 27 6 3 2 2 2" xfId="15887"/>
    <cellStyle name="표준 27 6 3 2 2 2 2" xfId="36763"/>
    <cellStyle name="표준 27 6 3 2 2 3" xfId="28025"/>
    <cellStyle name="표준 27 6 3 2 3" xfId="14069"/>
    <cellStyle name="표준 27 6 3 2 3 2" xfId="34945"/>
    <cellStyle name="표준 27 6 3 2 4" xfId="26207"/>
    <cellStyle name="표준 27 6 3 3" xfId="5731"/>
    <cellStyle name="표준 27 6 3 3 2" xfId="14740"/>
    <cellStyle name="표준 27 6 3 3 2 2" xfId="35616"/>
    <cellStyle name="표준 27 6 3 3 3" xfId="26878"/>
    <cellStyle name="표준 27 6 3 4" xfId="7524"/>
    <cellStyle name="표준 27 6 3 4 2" xfId="16531"/>
    <cellStyle name="표준 27 6 3 4 2 2" xfId="37407"/>
    <cellStyle name="표준 27 6 3 4 3" xfId="28669"/>
    <cellStyle name="표준 27 6 3 5" xfId="8168"/>
    <cellStyle name="표준 27 6 3 5 2" xfId="17174"/>
    <cellStyle name="표준 27 6 3 5 2 2" xfId="38050"/>
    <cellStyle name="표준 27 6 3 5 3" xfId="29312"/>
    <cellStyle name="표준 27 6 3 6" xfId="9016"/>
    <cellStyle name="표준 27 6 3 6 2" xfId="18021"/>
    <cellStyle name="표준 27 6 3 6 2 2" xfId="38897"/>
    <cellStyle name="표준 27 6 3 6 3" xfId="30159"/>
    <cellStyle name="표준 27 6 3 7" xfId="9841"/>
    <cellStyle name="표준 27 6 3 7 2" xfId="18839"/>
    <cellStyle name="표준 27 6 3 7 2 2" xfId="39715"/>
    <cellStyle name="표준 27 6 3 7 3" xfId="30977"/>
    <cellStyle name="표준 27 6 3 8" xfId="10896"/>
    <cellStyle name="표준 27 6 3 8 2" xfId="19667"/>
    <cellStyle name="표준 27 6 3 8 2 2" xfId="40543"/>
    <cellStyle name="표준 27 6 3 8 3" xfId="31807"/>
    <cellStyle name="표준 27 6 3 9" xfId="11762"/>
    <cellStyle name="표준 27 6 3 9 2" xfId="20528"/>
    <cellStyle name="표준 27 6 3 9 2 2" xfId="41404"/>
    <cellStyle name="표준 27 6 3 9 3" xfId="32668"/>
    <cellStyle name="표준 27 6 4" xfId="4617"/>
    <cellStyle name="표준 27 6 4 2" xfId="6451"/>
    <cellStyle name="표준 27 6 4 2 2" xfId="15460"/>
    <cellStyle name="표준 27 6 4 2 2 2" xfId="36336"/>
    <cellStyle name="표준 27 6 4 2 3" xfId="27598"/>
    <cellStyle name="표준 27 6 4 3" xfId="11114"/>
    <cellStyle name="표준 27 6 4 3 2" xfId="19884"/>
    <cellStyle name="표준 27 6 4 3 2 2" xfId="40760"/>
    <cellStyle name="표준 27 6 4 3 3" xfId="32024"/>
    <cellStyle name="표준 27 6 4 4" xfId="11979"/>
    <cellStyle name="표준 27 6 4 4 2" xfId="20745"/>
    <cellStyle name="표준 27 6 4 4 2 2" xfId="41621"/>
    <cellStyle name="표준 27 6 4 4 3" xfId="32885"/>
    <cellStyle name="표준 27 6 4 5" xfId="13642"/>
    <cellStyle name="표준 27 6 4 5 2" xfId="34518"/>
    <cellStyle name="표준 27 6 4 6" xfId="25780"/>
    <cellStyle name="표준 27 6 5" xfId="5294"/>
    <cellStyle name="표준 27 6 5 2" xfId="14303"/>
    <cellStyle name="표준 27 6 5 2 2" xfId="35179"/>
    <cellStyle name="표준 27 6 5 3" xfId="26441"/>
    <cellStyle name="표준 27 6 6" xfId="7096"/>
    <cellStyle name="표준 27 6 6 2" xfId="16104"/>
    <cellStyle name="표준 27 6 6 2 2" xfId="36980"/>
    <cellStyle name="표준 27 6 6 3" xfId="28242"/>
    <cellStyle name="표준 27 6 7" xfId="7741"/>
    <cellStyle name="표준 27 6 7 2" xfId="16747"/>
    <cellStyle name="표준 27 6 7 2 2" xfId="37623"/>
    <cellStyle name="표준 27 6 7 3" xfId="28885"/>
    <cellStyle name="표준 27 6 8" xfId="8589"/>
    <cellStyle name="표준 27 6 8 2" xfId="17594"/>
    <cellStyle name="표준 27 6 8 2 2" xfId="38470"/>
    <cellStyle name="표준 27 6 8 3" xfId="29732"/>
    <cellStyle name="표준 27 6 9" xfId="9413"/>
    <cellStyle name="표준 27 6 9 2" xfId="18412"/>
    <cellStyle name="표준 27 6 9 2 2" xfId="39288"/>
    <cellStyle name="표준 27 6 9 3" xfId="30550"/>
    <cellStyle name="표준 27 7" xfId="3009"/>
    <cellStyle name="표준 27 7 10" xfId="10470"/>
    <cellStyle name="표준 27 7 10 2" xfId="19241"/>
    <cellStyle name="표준 27 7 10 2 2" xfId="40117"/>
    <cellStyle name="표준 27 7 10 3" xfId="31381"/>
    <cellStyle name="표준 27 7 11" xfId="11336"/>
    <cellStyle name="표준 27 7 11 2" xfId="20102"/>
    <cellStyle name="표준 27 7 11 2 2" xfId="40978"/>
    <cellStyle name="표준 27 7 11 3" xfId="32242"/>
    <cellStyle name="표준 27 7 12" xfId="12484"/>
    <cellStyle name="표준 27 7 12 2" xfId="33362"/>
    <cellStyle name="표준 27 7 13" xfId="24612"/>
    <cellStyle name="표준 27 7 2" xfId="3227"/>
    <cellStyle name="표준 27 7 2 10" xfId="11546"/>
    <cellStyle name="표준 27 7 2 10 2" xfId="20312"/>
    <cellStyle name="표준 27 7 2 10 2 2" xfId="41188"/>
    <cellStyle name="표준 27 7 2 10 3" xfId="32452"/>
    <cellStyle name="표준 27 7 2 11" xfId="12695"/>
    <cellStyle name="표준 27 7 2 11 2" xfId="33572"/>
    <cellStyle name="표준 27 7 2 12" xfId="24822"/>
    <cellStyle name="표준 27 7 2 2" xfId="3669"/>
    <cellStyle name="표준 27 7 2 2 2" xfId="5942"/>
    <cellStyle name="표준 27 7 2 2 2 2" xfId="14951"/>
    <cellStyle name="표준 27 7 2 2 2 2 2" xfId="35827"/>
    <cellStyle name="표준 27 7 2 2 2 3" xfId="27089"/>
    <cellStyle name="표준 27 7 2 2 3" xfId="13132"/>
    <cellStyle name="표준 27 7 2 2 3 2" xfId="34009"/>
    <cellStyle name="표준 27 7 2 2 4" xfId="25259"/>
    <cellStyle name="표준 27 7 2 3" xfId="4830"/>
    <cellStyle name="표준 27 7 2 3 2" xfId="6662"/>
    <cellStyle name="표준 27 7 2 3 2 2" xfId="15671"/>
    <cellStyle name="표준 27 7 2 3 2 2 2" xfId="36547"/>
    <cellStyle name="표준 27 7 2 3 2 3" xfId="27809"/>
    <cellStyle name="표준 27 7 2 3 3" xfId="13853"/>
    <cellStyle name="표준 27 7 2 3 3 2" xfId="34729"/>
    <cellStyle name="표준 27 7 2 3 4" xfId="25991"/>
    <cellStyle name="표준 27 7 2 4" xfId="5505"/>
    <cellStyle name="표준 27 7 2 4 2" xfId="14514"/>
    <cellStyle name="표준 27 7 2 4 2 2" xfId="35390"/>
    <cellStyle name="표준 27 7 2 4 3" xfId="26652"/>
    <cellStyle name="표준 27 7 2 5" xfId="7308"/>
    <cellStyle name="표준 27 7 2 5 2" xfId="16315"/>
    <cellStyle name="표준 27 7 2 5 2 2" xfId="37191"/>
    <cellStyle name="표준 27 7 2 5 3" xfId="28453"/>
    <cellStyle name="표준 27 7 2 6" xfId="7952"/>
    <cellStyle name="표준 27 7 2 6 2" xfId="16958"/>
    <cellStyle name="표준 27 7 2 6 2 2" xfId="37834"/>
    <cellStyle name="표준 27 7 2 6 3" xfId="29096"/>
    <cellStyle name="표준 27 7 2 7" xfId="8800"/>
    <cellStyle name="표준 27 7 2 7 2" xfId="17805"/>
    <cellStyle name="표준 27 7 2 7 2 2" xfId="38681"/>
    <cellStyle name="표준 27 7 2 7 3" xfId="29943"/>
    <cellStyle name="표준 27 7 2 8" xfId="9625"/>
    <cellStyle name="표준 27 7 2 8 2" xfId="18623"/>
    <cellStyle name="표준 27 7 2 8 2 2" xfId="39499"/>
    <cellStyle name="표준 27 7 2 8 3" xfId="30761"/>
    <cellStyle name="표준 27 7 2 9" xfId="10680"/>
    <cellStyle name="표준 27 7 2 9 2" xfId="19451"/>
    <cellStyle name="표준 27 7 2 9 2 2" xfId="40327"/>
    <cellStyle name="표준 27 7 2 9 3" xfId="31591"/>
    <cellStyle name="표준 27 7 3" xfId="3459"/>
    <cellStyle name="표준 27 7 3 10" xfId="12922"/>
    <cellStyle name="표준 27 7 3 10 2" xfId="33799"/>
    <cellStyle name="표준 27 7 3 11" xfId="25049"/>
    <cellStyle name="표준 27 7 3 2" xfId="5052"/>
    <cellStyle name="표준 27 7 3 2 2" xfId="6879"/>
    <cellStyle name="표준 27 7 3 2 2 2" xfId="15888"/>
    <cellStyle name="표준 27 7 3 2 2 2 2" xfId="36764"/>
    <cellStyle name="표준 27 7 3 2 2 3" xfId="28026"/>
    <cellStyle name="표준 27 7 3 2 3" xfId="14070"/>
    <cellStyle name="표준 27 7 3 2 3 2" xfId="34946"/>
    <cellStyle name="표준 27 7 3 2 4" xfId="26208"/>
    <cellStyle name="표준 27 7 3 3" xfId="5732"/>
    <cellStyle name="표준 27 7 3 3 2" xfId="14741"/>
    <cellStyle name="표준 27 7 3 3 2 2" xfId="35617"/>
    <cellStyle name="표준 27 7 3 3 3" xfId="26879"/>
    <cellStyle name="표준 27 7 3 4" xfId="7525"/>
    <cellStyle name="표준 27 7 3 4 2" xfId="16532"/>
    <cellStyle name="표준 27 7 3 4 2 2" xfId="37408"/>
    <cellStyle name="표준 27 7 3 4 3" xfId="28670"/>
    <cellStyle name="표준 27 7 3 5" xfId="8169"/>
    <cellStyle name="표준 27 7 3 5 2" xfId="17175"/>
    <cellStyle name="표준 27 7 3 5 2 2" xfId="38051"/>
    <cellStyle name="표준 27 7 3 5 3" xfId="29313"/>
    <cellStyle name="표준 27 7 3 6" xfId="9017"/>
    <cellStyle name="표준 27 7 3 6 2" xfId="18022"/>
    <cellStyle name="표준 27 7 3 6 2 2" xfId="38898"/>
    <cellStyle name="표준 27 7 3 6 3" xfId="30160"/>
    <cellStyle name="표준 27 7 3 7" xfId="9842"/>
    <cellStyle name="표준 27 7 3 7 2" xfId="18840"/>
    <cellStyle name="표준 27 7 3 7 2 2" xfId="39716"/>
    <cellStyle name="표준 27 7 3 7 3" xfId="30978"/>
    <cellStyle name="표준 27 7 3 8" xfId="10897"/>
    <cellStyle name="표준 27 7 3 8 2" xfId="19668"/>
    <cellStyle name="표준 27 7 3 8 2 2" xfId="40544"/>
    <cellStyle name="표준 27 7 3 8 3" xfId="31808"/>
    <cellStyle name="표준 27 7 3 9" xfId="11763"/>
    <cellStyle name="표준 27 7 3 9 2" xfId="20529"/>
    <cellStyle name="표준 27 7 3 9 2 2" xfId="41405"/>
    <cellStyle name="표준 27 7 3 9 3" xfId="32669"/>
    <cellStyle name="표준 27 7 4" xfId="4618"/>
    <cellStyle name="표준 27 7 4 2" xfId="6452"/>
    <cellStyle name="표준 27 7 4 2 2" xfId="15461"/>
    <cellStyle name="표준 27 7 4 2 2 2" xfId="36337"/>
    <cellStyle name="표준 27 7 4 2 3" xfId="27599"/>
    <cellStyle name="표준 27 7 4 3" xfId="11115"/>
    <cellStyle name="표준 27 7 4 3 2" xfId="19885"/>
    <cellStyle name="표준 27 7 4 3 2 2" xfId="40761"/>
    <cellStyle name="표준 27 7 4 3 3" xfId="32025"/>
    <cellStyle name="표준 27 7 4 4" xfId="11980"/>
    <cellStyle name="표준 27 7 4 4 2" xfId="20746"/>
    <cellStyle name="표준 27 7 4 4 2 2" xfId="41622"/>
    <cellStyle name="표준 27 7 4 4 3" xfId="32886"/>
    <cellStyle name="표준 27 7 4 5" xfId="13643"/>
    <cellStyle name="표준 27 7 4 5 2" xfId="34519"/>
    <cellStyle name="표준 27 7 4 6" xfId="25781"/>
    <cellStyle name="표준 27 7 5" xfId="5295"/>
    <cellStyle name="표준 27 7 5 2" xfId="14304"/>
    <cellStyle name="표준 27 7 5 2 2" xfId="35180"/>
    <cellStyle name="표준 27 7 5 3" xfId="26442"/>
    <cellStyle name="표준 27 7 6" xfId="7097"/>
    <cellStyle name="표준 27 7 6 2" xfId="16105"/>
    <cellStyle name="표준 27 7 6 2 2" xfId="36981"/>
    <cellStyle name="표준 27 7 6 3" xfId="28243"/>
    <cellStyle name="표준 27 7 7" xfId="7742"/>
    <cellStyle name="표준 27 7 7 2" xfId="16748"/>
    <cellStyle name="표준 27 7 7 2 2" xfId="37624"/>
    <cellStyle name="표준 27 7 7 3" xfId="28886"/>
    <cellStyle name="표준 27 7 8" xfId="8590"/>
    <cellStyle name="표준 27 7 8 2" xfId="17595"/>
    <cellStyle name="표준 27 7 8 2 2" xfId="38471"/>
    <cellStyle name="표준 27 7 8 3" xfId="29733"/>
    <cellStyle name="표준 27 7 9" xfId="9414"/>
    <cellStyle name="표준 27 7 9 2" xfId="18413"/>
    <cellStyle name="표준 27 7 9 2 2" xfId="39289"/>
    <cellStyle name="표준 27 7 9 3" xfId="30551"/>
    <cellStyle name="표준 27 8" xfId="3221"/>
    <cellStyle name="표준 27 8 10" xfId="11540"/>
    <cellStyle name="표준 27 8 10 2" xfId="20306"/>
    <cellStyle name="표준 27 8 10 2 2" xfId="41182"/>
    <cellStyle name="표준 27 8 10 3" xfId="32446"/>
    <cellStyle name="표준 27 8 11" xfId="12689"/>
    <cellStyle name="표준 27 8 11 2" xfId="33566"/>
    <cellStyle name="표준 27 8 12" xfId="24816"/>
    <cellStyle name="표준 27 8 2" xfId="3663"/>
    <cellStyle name="표준 27 8 2 2" xfId="5936"/>
    <cellStyle name="표준 27 8 2 2 2" xfId="14945"/>
    <cellStyle name="표준 27 8 2 2 2 2" xfId="35821"/>
    <cellStyle name="표준 27 8 2 2 3" xfId="27083"/>
    <cellStyle name="표준 27 8 2 3" xfId="13126"/>
    <cellStyle name="표준 27 8 2 3 2" xfId="34003"/>
    <cellStyle name="표준 27 8 2 4" xfId="25253"/>
    <cellStyle name="표준 27 8 3" xfId="4824"/>
    <cellStyle name="표준 27 8 3 2" xfId="6656"/>
    <cellStyle name="표준 27 8 3 2 2" xfId="15665"/>
    <cellStyle name="표준 27 8 3 2 2 2" xfId="36541"/>
    <cellStyle name="표준 27 8 3 2 3" xfId="27803"/>
    <cellStyle name="표준 27 8 3 3" xfId="13847"/>
    <cellStyle name="표준 27 8 3 3 2" xfId="34723"/>
    <cellStyle name="표준 27 8 3 4" xfId="25985"/>
    <cellStyle name="표준 27 8 4" xfId="5499"/>
    <cellStyle name="표준 27 8 4 2" xfId="14508"/>
    <cellStyle name="표준 27 8 4 2 2" xfId="35384"/>
    <cellStyle name="표준 27 8 4 3" xfId="26646"/>
    <cellStyle name="표준 27 8 5" xfId="7302"/>
    <cellStyle name="표준 27 8 5 2" xfId="16309"/>
    <cellStyle name="표준 27 8 5 2 2" xfId="37185"/>
    <cellStyle name="표준 27 8 5 3" xfId="28447"/>
    <cellStyle name="표준 27 8 6" xfId="7946"/>
    <cellStyle name="표준 27 8 6 2" xfId="16952"/>
    <cellStyle name="표준 27 8 6 2 2" xfId="37828"/>
    <cellStyle name="표준 27 8 6 3" xfId="29090"/>
    <cellStyle name="표준 27 8 7" xfId="8794"/>
    <cellStyle name="표준 27 8 7 2" xfId="17799"/>
    <cellStyle name="표준 27 8 7 2 2" xfId="38675"/>
    <cellStyle name="표준 27 8 7 3" xfId="29937"/>
    <cellStyle name="표준 27 8 8" xfId="9619"/>
    <cellStyle name="표준 27 8 8 2" xfId="18617"/>
    <cellStyle name="표준 27 8 8 2 2" xfId="39493"/>
    <cellStyle name="표준 27 8 8 3" xfId="30755"/>
    <cellStyle name="표준 27 8 9" xfId="10674"/>
    <cellStyle name="표준 27 8 9 2" xfId="19445"/>
    <cellStyle name="표준 27 8 9 2 2" xfId="40321"/>
    <cellStyle name="표준 27 8 9 3" xfId="31585"/>
    <cellStyle name="표준 27 9" xfId="3453"/>
    <cellStyle name="표준 27 9 10" xfId="12916"/>
    <cellStyle name="표준 27 9 10 2" xfId="33793"/>
    <cellStyle name="표준 27 9 11" xfId="25043"/>
    <cellStyle name="표준 27 9 2" xfId="5046"/>
    <cellStyle name="표준 27 9 2 2" xfId="6873"/>
    <cellStyle name="표준 27 9 2 2 2" xfId="15882"/>
    <cellStyle name="표준 27 9 2 2 2 2" xfId="36758"/>
    <cellStyle name="표준 27 9 2 2 3" xfId="28020"/>
    <cellStyle name="표준 27 9 2 3" xfId="14064"/>
    <cellStyle name="표준 27 9 2 3 2" xfId="34940"/>
    <cellStyle name="표준 27 9 2 4" xfId="26202"/>
    <cellStyle name="표준 27 9 3" xfId="5726"/>
    <cellStyle name="표준 27 9 3 2" xfId="14735"/>
    <cellStyle name="표준 27 9 3 2 2" xfId="35611"/>
    <cellStyle name="표준 27 9 3 3" xfId="26873"/>
    <cellStyle name="표준 27 9 4" xfId="7519"/>
    <cellStyle name="표준 27 9 4 2" xfId="16526"/>
    <cellStyle name="표준 27 9 4 2 2" xfId="37402"/>
    <cellStyle name="표준 27 9 4 3" xfId="28664"/>
    <cellStyle name="표준 27 9 5" xfId="8163"/>
    <cellStyle name="표준 27 9 5 2" xfId="17169"/>
    <cellStyle name="표준 27 9 5 2 2" xfId="38045"/>
    <cellStyle name="표준 27 9 5 3" xfId="29307"/>
    <cellStyle name="표준 27 9 6" xfId="9011"/>
    <cellStyle name="표준 27 9 6 2" xfId="18016"/>
    <cellStyle name="표준 27 9 6 2 2" xfId="38892"/>
    <cellStyle name="표준 27 9 6 3" xfId="30154"/>
    <cellStyle name="표준 27 9 7" xfId="9836"/>
    <cellStyle name="표준 27 9 7 2" xfId="18834"/>
    <cellStyle name="표준 27 9 7 2 2" xfId="39710"/>
    <cellStyle name="표준 27 9 7 3" xfId="30972"/>
    <cellStyle name="표준 27 9 8" xfId="10891"/>
    <cellStyle name="표준 27 9 8 2" xfId="19662"/>
    <cellStyle name="표준 27 9 8 2 2" xfId="40538"/>
    <cellStyle name="표준 27 9 8 3" xfId="31802"/>
    <cellStyle name="표준 27 9 9" xfId="11757"/>
    <cellStyle name="표준 27 9 9 2" xfId="20523"/>
    <cellStyle name="표준 27 9 9 2 2" xfId="41399"/>
    <cellStyle name="표준 27 9 9 3" xfId="32663"/>
    <cellStyle name="표준 28" xfId="3010"/>
    <cellStyle name="표준 28 10" xfId="4619"/>
    <cellStyle name="표준 28 10 2" xfId="6453"/>
    <cellStyle name="표준 28 10 2 2" xfId="15462"/>
    <cellStyle name="표준 28 10 2 2 2" xfId="36338"/>
    <cellStyle name="표준 28 10 2 3" xfId="27600"/>
    <cellStyle name="표준 28 10 3" xfId="11116"/>
    <cellStyle name="표준 28 10 3 2" xfId="19886"/>
    <cellStyle name="표준 28 10 3 2 2" xfId="40762"/>
    <cellStyle name="표준 28 10 3 3" xfId="32026"/>
    <cellStyle name="표준 28 10 4" xfId="11981"/>
    <cellStyle name="표준 28 10 4 2" xfId="20747"/>
    <cellStyle name="표준 28 10 4 2 2" xfId="41623"/>
    <cellStyle name="표준 28 10 4 3" xfId="32887"/>
    <cellStyle name="표준 28 10 5" xfId="13644"/>
    <cellStyle name="표준 28 10 5 2" xfId="34520"/>
    <cellStyle name="표준 28 10 6" xfId="25782"/>
    <cellStyle name="표준 28 11" xfId="5296"/>
    <cellStyle name="표준 28 11 2" xfId="14305"/>
    <cellStyle name="표준 28 11 2 2" xfId="35181"/>
    <cellStyle name="표준 28 11 3" xfId="26443"/>
    <cellStyle name="표준 28 12" xfId="7098"/>
    <cellStyle name="표준 28 12 2" xfId="16106"/>
    <cellStyle name="표준 28 12 2 2" xfId="36982"/>
    <cellStyle name="표준 28 12 3" xfId="28244"/>
    <cellStyle name="표준 28 13" xfId="7743"/>
    <cellStyle name="표준 28 13 2" xfId="16749"/>
    <cellStyle name="표준 28 13 2 2" xfId="37625"/>
    <cellStyle name="표준 28 13 3" xfId="28887"/>
    <cellStyle name="표준 28 14" xfId="8591"/>
    <cellStyle name="표준 28 14 2" xfId="17596"/>
    <cellStyle name="표준 28 14 2 2" xfId="38472"/>
    <cellStyle name="표준 28 14 3" xfId="29734"/>
    <cellStyle name="표준 28 15" xfId="9415"/>
    <cellStyle name="표준 28 15 2" xfId="18414"/>
    <cellStyle name="표준 28 15 2 2" xfId="39290"/>
    <cellStyle name="표준 28 15 3" xfId="30552"/>
    <cellStyle name="표준 28 16" xfId="10471"/>
    <cellStyle name="표준 28 16 2" xfId="19242"/>
    <cellStyle name="표준 28 16 2 2" xfId="40118"/>
    <cellStyle name="표준 28 16 3" xfId="31382"/>
    <cellStyle name="표준 28 17" xfId="11337"/>
    <cellStyle name="표준 28 17 2" xfId="20103"/>
    <cellStyle name="표준 28 17 2 2" xfId="40979"/>
    <cellStyle name="표준 28 17 3" xfId="32243"/>
    <cellStyle name="표준 28 18" xfId="12485"/>
    <cellStyle name="표준 28 18 2" xfId="33363"/>
    <cellStyle name="표준 28 19" xfId="24613"/>
    <cellStyle name="표준 28 2" xfId="3011"/>
    <cellStyle name="표준 28 2 10" xfId="10472"/>
    <cellStyle name="표준 28 2 10 2" xfId="19243"/>
    <cellStyle name="표준 28 2 10 2 2" xfId="40119"/>
    <cellStyle name="표준 28 2 10 3" xfId="31383"/>
    <cellStyle name="표준 28 2 11" xfId="11338"/>
    <cellStyle name="표준 28 2 11 2" xfId="20104"/>
    <cellStyle name="표준 28 2 11 2 2" xfId="40980"/>
    <cellStyle name="표준 28 2 11 3" xfId="32244"/>
    <cellStyle name="표준 28 2 12" xfId="12486"/>
    <cellStyle name="표준 28 2 12 2" xfId="33364"/>
    <cellStyle name="표준 28 2 13" xfId="24614"/>
    <cellStyle name="표준 28 2 2" xfId="3229"/>
    <cellStyle name="표준 28 2 2 10" xfId="11548"/>
    <cellStyle name="표준 28 2 2 10 2" xfId="20314"/>
    <cellStyle name="표준 28 2 2 10 2 2" xfId="41190"/>
    <cellStyle name="표준 28 2 2 10 3" xfId="32454"/>
    <cellStyle name="표준 28 2 2 11" xfId="12697"/>
    <cellStyle name="표준 28 2 2 11 2" xfId="33574"/>
    <cellStyle name="표준 28 2 2 12" xfId="24824"/>
    <cellStyle name="표준 28 2 2 2" xfId="3671"/>
    <cellStyle name="표준 28 2 2 2 2" xfId="5944"/>
    <cellStyle name="표준 28 2 2 2 2 2" xfId="14953"/>
    <cellStyle name="표준 28 2 2 2 2 2 2" xfId="35829"/>
    <cellStyle name="표준 28 2 2 2 2 3" xfId="27091"/>
    <cellStyle name="표준 28 2 2 2 3" xfId="13134"/>
    <cellStyle name="표준 28 2 2 2 3 2" xfId="34011"/>
    <cellStyle name="표준 28 2 2 2 4" xfId="25261"/>
    <cellStyle name="표준 28 2 2 3" xfId="4832"/>
    <cellStyle name="표준 28 2 2 3 2" xfId="6664"/>
    <cellStyle name="표준 28 2 2 3 2 2" xfId="15673"/>
    <cellStyle name="표준 28 2 2 3 2 2 2" xfId="36549"/>
    <cellStyle name="표준 28 2 2 3 2 3" xfId="27811"/>
    <cellStyle name="표준 28 2 2 3 3" xfId="13855"/>
    <cellStyle name="표준 28 2 2 3 3 2" xfId="34731"/>
    <cellStyle name="표준 28 2 2 3 4" xfId="25993"/>
    <cellStyle name="표준 28 2 2 4" xfId="5507"/>
    <cellStyle name="표준 28 2 2 4 2" xfId="14516"/>
    <cellStyle name="표준 28 2 2 4 2 2" xfId="35392"/>
    <cellStyle name="표준 28 2 2 4 3" xfId="26654"/>
    <cellStyle name="표준 28 2 2 5" xfId="7310"/>
    <cellStyle name="표준 28 2 2 5 2" xfId="16317"/>
    <cellStyle name="표준 28 2 2 5 2 2" xfId="37193"/>
    <cellStyle name="표준 28 2 2 5 3" xfId="28455"/>
    <cellStyle name="표준 28 2 2 6" xfId="7954"/>
    <cellStyle name="표준 28 2 2 6 2" xfId="16960"/>
    <cellStyle name="표준 28 2 2 6 2 2" xfId="37836"/>
    <cellStyle name="표준 28 2 2 6 3" xfId="29098"/>
    <cellStyle name="표준 28 2 2 7" xfId="8802"/>
    <cellStyle name="표준 28 2 2 7 2" xfId="17807"/>
    <cellStyle name="표준 28 2 2 7 2 2" xfId="38683"/>
    <cellStyle name="표준 28 2 2 7 3" xfId="29945"/>
    <cellStyle name="표준 28 2 2 8" xfId="9627"/>
    <cellStyle name="표준 28 2 2 8 2" xfId="18625"/>
    <cellStyle name="표준 28 2 2 8 2 2" xfId="39501"/>
    <cellStyle name="표준 28 2 2 8 3" xfId="30763"/>
    <cellStyle name="표준 28 2 2 9" xfId="10682"/>
    <cellStyle name="표준 28 2 2 9 2" xfId="19453"/>
    <cellStyle name="표준 28 2 2 9 2 2" xfId="40329"/>
    <cellStyle name="표준 28 2 2 9 3" xfId="31593"/>
    <cellStyle name="표준 28 2 3" xfId="3461"/>
    <cellStyle name="표준 28 2 3 10" xfId="12924"/>
    <cellStyle name="표준 28 2 3 10 2" xfId="33801"/>
    <cellStyle name="표준 28 2 3 11" xfId="25051"/>
    <cellStyle name="표준 28 2 3 2" xfId="5054"/>
    <cellStyle name="표준 28 2 3 2 2" xfId="6881"/>
    <cellStyle name="표준 28 2 3 2 2 2" xfId="15890"/>
    <cellStyle name="표준 28 2 3 2 2 2 2" xfId="36766"/>
    <cellStyle name="표준 28 2 3 2 2 3" xfId="28028"/>
    <cellStyle name="표준 28 2 3 2 3" xfId="14072"/>
    <cellStyle name="표준 28 2 3 2 3 2" xfId="34948"/>
    <cellStyle name="표준 28 2 3 2 4" xfId="26210"/>
    <cellStyle name="표준 28 2 3 3" xfId="5734"/>
    <cellStyle name="표준 28 2 3 3 2" xfId="14743"/>
    <cellStyle name="표준 28 2 3 3 2 2" xfId="35619"/>
    <cellStyle name="표준 28 2 3 3 3" xfId="26881"/>
    <cellStyle name="표준 28 2 3 4" xfId="7527"/>
    <cellStyle name="표준 28 2 3 4 2" xfId="16534"/>
    <cellStyle name="표준 28 2 3 4 2 2" xfId="37410"/>
    <cellStyle name="표준 28 2 3 4 3" xfId="28672"/>
    <cellStyle name="표준 28 2 3 5" xfId="8171"/>
    <cellStyle name="표준 28 2 3 5 2" xfId="17177"/>
    <cellStyle name="표준 28 2 3 5 2 2" xfId="38053"/>
    <cellStyle name="표준 28 2 3 5 3" xfId="29315"/>
    <cellStyle name="표준 28 2 3 6" xfId="9019"/>
    <cellStyle name="표준 28 2 3 6 2" xfId="18024"/>
    <cellStyle name="표준 28 2 3 6 2 2" xfId="38900"/>
    <cellStyle name="표준 28 2 3 6 3" xfId="30162"/>
    <cellStyle name="표준 28 2 3 7" xfId="9844"/>
    <cellStyle name="표준 28 2 3 7 2" xfId="18842"/>
    <cellStyle name="표준 28 2 3 7 2 2" xfId="39718"/>
    <cellStyle name="표준 28 2 3 7 3" xfId="30980"/>
    <cellStyle name="표준 28 2 3 8" xfId="10899"/>
    <cellStyle name="표준 28 2 3 8 2" xfId="19670"/>
    <cellStyle name="표준 28 2 3 8 2 2" xfId="40546"/>
    <cellStyle name="표준 28 2 3 8 3" xfId="31810"/>
    <cellStyle name="표준 28 2 3 9" xfId="11765"/>
    <cellStyle name="표준 28 2 3 9 2" xfId="20531"/>
    <cellStyle name="표준 28 2 3 9 2 2" xfId="41407"/>
    <cellStyle name="표준 28 2 3 9 3" xfId="32671"/>
    <cellStyle name="표준 28 2 4" xfId="4620"/>
    <cellStyle name="표준 28 2 4 2" xfId="6454"/>
    <cellStyle name="표준 28 2 4 2 2" xfId="15463"/>
    <cellStyle name="표준 28 2 4 2 2 2" xfId="36339"/>
    <cellStyle name="표준 28 2 4 2 3" xfId="27601"/>
    <cellStyle name="표준 28 2 4 3" xfId="11117"/>
    <cellStyle name="표준 28 2 4 3 2" xfId="19887"/>
    <cellStyle name="표준 28 2 4 3 2 2" xfId="40763"/>
    <cellStyle name="표준 28 2 4 3 3" xfId="32027"/>
    <cellStyle name="표준 28 2 4 4" xfId="11982"/>
    <cellStyle name="표준 28 2 4 4 2" xfId="20748"/>
    <cellStyle name="표준 28 2 4 4 2 2" xfId="41624"/>
    <cellStyle name="표준 28 2 4 4 3" xfId="32888"/>
    <cellStyle name="표준 28 2 4 5" xfId="13645"/>
    <cellStyle name="표준 28 2 4 5 2" xfId="34521"/>
    <cellStyle name="표준 28 2 4 6" xfId="25783"/>
    <cellStyle name="표준 28 2 5" xfId="5297"/>
    <cellStyle name="표준 28 2 5 2" xfId="14306"/>
    <cellStyle name="표준 28 2 5 2 2" xfId="35182"/>
    <cellStyle name="표준 28 2 5 3" xfId="26444"/>
    <cellStyle name="표준 28 2 6" xfId="7099"/>
    <cellStyle name="표준 28 2 6 2" xfId="16107"/>
    <cellStyle name="표준 28 2 6 2 2" xfId="36983"/>
    <cellStyle name="표준 28 2 6 3" xfId="28245"/>
    <cellStyle name="표준 28 2 7" xfId="7744"/>
    <cellStyle name="표준 28 2 7 2" xfId="16750"/>
    <cellStyle name="표준 28 2 7 2 2" xfId="37626"/>
    <cellStyle name="표준 28 2 7 3" xfId="28888"/>
    <cellStyle name="표준 28 2 8" xfId="8592"/>
    <cellStyle name="표준 28 2 8 2" xfId="17597"/>
    <cellStyle name="표준 28 2 8 2 2" xfId="38473"/>
    <cellStyle name="표준 28 2 8 3" xfId="29735"/>
    <cellStyle name="표준 28 2 9" xfId="9416"/>
    <cellStyle name="표준 28 2 9 2" xfId="18415"/>
    <cellStyle name="표준 28 2 9 2 2" xfId="39291"/>
    <cellStyle name="표준 28 2 9 3" xfId="30553"/>
    <cellStyle name="표준 28 3" xfId="3012"/>
    <cellStyle name="표준 28 3 10" xfId="10473"/>
    <cellStyle name="표준 28 3 10 2" xfId="19244"/>
    <cellStyle name="표준 28 3 10 2 2" xfId="40120"/>
    <cellStyle name="표준 28 3 10 3" xfId="31384"/>
    <cellStyle name="표준 28 3 11" xfId="11339"/>
    <cellStyle name="표준 28 3 11 2" xfId="20105"/>
    <cellStyle name="표준 28 3 11 2 2" xfId="40981"/>
    <cellStyle name="표준 28 3 11 3" xfId="32245"/>
    <cellStyle name="표준 28 3 12" xfId="12487"/>
    <cellStyle name="표준 28 3 12 2" xfId="33365"/>
    <cellStyle name="표준 28 3 13" xfId="24615"/>
    <cellStyle name="표준 28 3 2" xfId="3230"/>
    <cellStyle name="표준 28 3 2 10" xfId="11549"/>
    <cellStyle name="표준 28 3 2 10 2" xfId="20315"/>
    <cellStyle name="표준 28 3 2 10 2 2" xfId="41191"/>
    <cellStyle name="표준 28 3 2 10 3" xfId="32455"/>
    <cellStyle name="표준 28 3 2 11" xfId="12698"/>
    <cellStyle name="표준 28 3 2 11 2" xfId="33575"/>
    <cellStyle name="표준 28 3 2 12" xfId="24825"/>
    <cellStyle name="표준 28 3 2 2" xfId="3672"/>
    <cellStyle name="표준 28 3 2 2 2" xfId="5945"/>
    <cellStyle name="표준 28 3 2 2 2 2" xfId="14954"/>
    <cellStyle name="표준 28 3 2 2 2 2 2" xfId="35830"/>
    <cellStyle name="표준 28 3 2 2 2 3" xfId="27092"/>
    <cellStyle name="표준 28 3 2 2 3" xfId="13135"/>
    <cellStyle name="표준 28 3 2 2 3 2" xfId="34012"/>
    <cellStyle name="표준 28 3 2 2 4" xfId="25262"/>
    <cellStyle name="표준 28 3 2 3" xfId="4833"/>
    <cellStyle name="표준 28 3 2 3 2" xfId="6665"/>
    <cellStyle name="표준 28 3 2 3 2 2" xfId="15674"/>
    <cellStyle name="표준 28 3 2 3 2 2 2" xfId="36550"/>
    <cellStyle name="표준 28 3 2 3 2 3" xfId="27812"/>
    <cellStyle name="표준 28 3 2 3 3" xfId="13856"/>
    <cellStyle name="표준 28 3 2 3 3 2" xfId="34732"/>
    <cellStyle name="표준 28 3 2 3 4" xfId="25994"/>
    <cellStyle name="표준 28 3 2 4" xfId="5508"/>
    <cellStyle name="표준 28 3 2 4 2" xfId="14517"/>
    <cellStyle name="표준 28 3 2 4 2 2" xfId="35393"/>
    <cellStyle name="표준 28 3 2 4 3" xfId="26655"/>
    <cellStyle name="표준 28 3 2 5" xfId="7311"/>
    <cellStyle name="표준 28 3 2 5 2" xfId="16318"/>
    <cellStyle name="표준 28 3 2 5 2 2" xfId="37194"/>
    <cellStyle name="표준 28 3 2 5 3" xfId="28456"/>
    <cellStyle name="표준 28 3 2 6" xfId="7955"/>
    <cellStyle name="표준 28 3 2 6 2" xfId="16961"/>
    <cellStyle name="표준 28 3 2 6 2 2" xfId="37837"/>
    <cellStyle name="표준 28 3 2 6 3" xfId="29099"/>
    <cellStyle name="표준 28 3 2 7" xfId="8803"/>
    <cellStyle name="표준 28 3 2 7 2" xfId="17808"/>
    <cellStyle name="표준 28 3 2 7 2 2" xfId="38684"/>
    <cellStyle name="표준 28 3 2 7 3" xfId="29946"/>
    <cellStyle name="표준 28 3 2 8" xfId="9628"/>
    <cellStyle name="표준 28 3 2 8 2" xfId="18626"/>
    <cellStyle name="표준 28 3 2 8 2 2" xfId="39502"/>
    <cellStyle name="표준 28 3 2 8 3" xfId="30764"/>
    <cellStyle name="표준 28 3 2 9" xfId="10683"/>
    <cellStyle name="표준 28 3 2 9 2" xfId="19454"/>
    <cellStyle name="표준 28 3 2 9 2 2" xfId="40330"/>
    <cellStyle name="표준 28 3 2 9 3" xfId="31594"/>
    <cellStyle name="표준 28 3 3" xfId="3462"/>
    <cellStyle name="표준 28 3 3 10" xfId="12925"/>
    <cellStyle name="표준 28 3 3 10 2" xfId="33802"/>
    <cellStyle name="표준 28 3 3 11" xfId="25052"/>
    <cellStyle name="표준 28 3 3 2" xfId="5055"/>
    <cellStyle name="표준 28 3 3 2 2" xfId="6882"/>
    <cellStyle name="표준 28 3 3 2 2 2" xfId="15891"/>
    <cellStyle name="표준 28 3 3 2 2 2 2" xfId="36767"/>
    <cellStyle name="표준 28 3 3 2 2 3" xfId="28029"/>
    <cellStyle name="표준 28 3 3 2 3" xfId="14073"/>
    <cellStyle name="표준 28 3 3 2 3 2" xfId="34949"/>
    <cellStyle name="표준 28 3 3 2 4" xfId="26211"/>
    <cellStyle name="표준 28 3 3 3" xfId="5735"/>
    <cellStyle name="표준 28 3 3 3 2" xfId="14744"/>
    <cellStyle name="표준 28 3 3 3 2 2" xfId="35620"/>
    <cellStyle name="표준 28 3 3 3 3" xfId="26882"/>
    <cellStyle name="표준 28 3 3 4" xfId="7528"/>
    <cellStyle name="표준 28 3 3 4 2" xfId="16535"/>
    <cellStyle name="표준 28 3 3 4 2 2" xfId="37411"/>
    <cellStyle name="표준 28 3 3 4 3" xfId="28673"/>
    <cellStyle name="표준 28 3 3 5" xfId="8172"/>
    <cellStyle name="표준 28 3 3 5 2" xfId="17178"/>
    <cellStyle name="표준 28 3 3 5 2 2" xfId="38054"/>
    <cellStyle name="표준 28 3 3 5 3" xfId="29316"/>
    <cellStyle name="표준 28 3 3 6" xfId="9020"/>
    <cellStyle name="표준 28 3 3 6 2" xfId="18025"/>
    <cellStyle name="표준 28 3 3 6 2 2" xfId="38901"/>
    <cellStyle name="표준 28 3 3 6 3" xfId="30163"/>
    <cellStyle name="표준 28 3 3 7" xfId="9845"/>
    <cellStyle name="표준 28 3 3 7 2" xfId="18843"/>
    <cellStyle name="표준 28 3 3 7 2 2" xfId="39719"/>
    <cellStyle name="표준 28 3 3 7 3" xfId="30981"/>
    <cellStyle name="표준 28 3 3 8" xfId="10900"/>
    <cellStyle name="표준 28 3 3 8 2" xfId="19671"/>
    <cellStyle name="표준 28 3 3 8 2 2" xfId="40547"/>
    <cellStyle name="표준 28 3 3 8 3" xfId="31811"/>
    <cellStyle name="표준 28 3 3 9" xfId="11766"/>
    <cellStyle name="표준 28 3 3 9 2" xfId="20532"/>
    <cellStyle name="표준 28 3 3 9 2 2" xfId="41408"/>
    <cellStyle name="표준 28 3 3 9 3" xfId="32672"/>
    <cellStyle name="표준 28 3 4" xfId="4621"/>
    <cellStyle name="표준 28 3 4 2" xfId="6455"/>
    <cellStyle name="표준 28 3 4 2 2" xfId="15464"/>
    <cellStyle name="표준 28 3 4 2 2 2" xfId="36340"/>
    <cellStyle name="표준 28 3 4 2 3" xfId="27602"/>
    <cellStyle name="표준 28 3 4 3" xfId="11118"/>
    <cellStyle name="표준 28 3 4 3 2" xfId="19888"/>
    <cellStyle name="표준 28 3 4 3 2 2" xfId="40764"/>
    <cellStyle name="표준 28 3 4 3 3" xfId="32028"/>
    <cellStyle name="표준 28 3 4 4" xfId="11983"/>
    <cellStyle name="표준 28 3 4 4 2" xfId="20749"/>
    <cellStyle name="표준 28 3 4 4 2 2" xfId="41625"/>
    <cellStyle name="표준 28 3 4 4 3" xfId="32889"/>
    <cellStyle name="표준 28 3 4 5" xfId="13646"/>
    <cellStyle name="표준 28 3 4 5 2" xfId="34522"/>
    <cellStyle name="표준 28 3 4 6" xfId="25784"/>
    <cellStyle name="표준 28 3 5" xfId="5298"/>
    <cellStyle name="표준 28 3 5 2" xfId="14307"/>
    <cellStyle name="표준 28 3 5 2 2" xfId="35183"/>
    <cellStyle name="표준 28 3 5 3" xfId="26445"/>
    <cellStyle name="표준 28 3 6" xfId="7100"/>
    <cellStyle name="표준 28 3 6 2" xfId="16108"/>
    <cellStyle name="표준 28 3 6 2 2" xfId="36984"/>
    <cellStyle name="표준 28 3 6 3" xfId="28246"/>
    <cellStyle name="표준 28 3 7" xfId="7745"/>
    <cellStyle name="표준 28 3 7 2" xfId="16751"/>
    <cellStyle name="표준 28 3 7 2 2" xfId="37627"/>
    <cellStyle name="표준 28 3 7 3" xfId="28889"/>
    <cellStyle name="표준 28 3 8" xfId="8593"/>
    <cellStyle name="표준 28 3 8 2" xfId="17598"/>
    <cellStyle name="표준 28 3 8 2 2" xfId="38474"/>
    <cellStyle name="표준 28 3 8 3" xfId="29736"/>
    <cellStyle name="표준 28 3 9" xfId="9417"/>
    <cellStyle name="표준 28 3 9 2" xfId="18416"/>
    <cellStyle name="표준 28 3 9 2 2" xfId="39292"/>
    <cellStyle name="표준 28 3 9 3" xfId="30554"/>
    <cellStyle name="표준 28 4" xfId="3013"/>
    <cellStyle name="표준 28 4 10" xfId="10474"/>
    <cellStyle name="표준 28 4 10 2" xfId="19245"/>
    <cellStyle name="표준 28 4 10 2 2" xfId="40121"/>
    <cellStyle name="표준 28 4 10 3" xfId="31385"/>
    <cellStyle name="표준 28 4 11" xfId="11340"/>
    <cellStyle name="표준 28 4 11 2" xfId="20106"/>
    <cellStyle name="표준 28 4 11 2 2" xfId="40982"/>
    <cellStyle name="표준 28 4 11 3" xfId="32246"/>
    <cellStyle name="표준 28 4 12" xfId="12488"/>
    <cellStyle name="표준 28 4 12 2" xfId="33366"/>
    <cellStyle name="표준 28 4 13" xfId="24616"/>
    <cellStyle name="표준 28 4 2" xfId="3231"/>
    <cellStyle name="표준 28 4 2 10" xfId="11550"/>
    <cellStyle name="표준 28 4 2 10 2" xfId="20316"/>
    <cellStyle name="표준 28 4 2 10 2 2" xfId="41192"/>
    <cellStyle name="표준 28 4 2 10 3" xfId="32456"/>
    <cellStyle name="표준 28 4 2 11" xfId="12699"/>
    <cellStyle name="표준 28 4 2 11 2" xfId="33576"/>
    <cellStyle name="표준 28 4 2 12" xfId="24826"/>
    <cellStyle name="표준 28 4 2 2" xfId="3673"/>
    <cellStyle name="표준 28 4 2 2 2" xfId="5946"/>
    <cellStyle name="표준 28 4 2 2 2 2" xfId="14955"/>
    <cellStyle name="표준 28 4 2 2 2 2 2" xfId="35831"/>
    <cellStyle name="표준 28 4 2 2 2 3" xfId="27093"/>
    <cellStyle name="표준 28 4 2 2 3" xfId="13136"/>
    <cellStyle name="표준 28 4 2 2 3 2" xfId="34013"/>
    <cellStyle name="표준 28 4 2 2 4" xfId="25263"/>
    <cellStyle name="표준 28 4 2 3" xfId="4834"/>
    <cellStyle name="표준 28 4 2 3 2" xfId="6666"/>
    <cellStyle name="표준 28 4 2 3 2 2" xfId="15675"/>
    <cellStyle name="표준 28 4 2 3 2 2 2" xfId="36551"/>
    <cellStyle name="표준 28 4 2 3 2 3" xfId="27813"/>
    <cellStyle name="표준 28 4 2 3 3" xfId="13857"/>
    <cellStyle name="표준 28 4 2 3 3 2" xfId="34733"/>
    <cellStyle name="표준 28 4 2 3 4" xfId="25995"/>
    <cellStyle name="표준 28 4 2 4" xfId="5509"/>
    <cellStyle name="표준 28 4 2 4 2" xfId="14518"/>
    <cellStyle name="표준 28 4 2 4 2 2" xfId="35394"/>
    <cellStyle name="표준 28 4 2 4 3" xfId="26656"/>
    <cellStyle name="표준 28 4 2 5" xfId="7312"/>
    <cellStyle name="표준 28 4 2 5 2" xfId="16319"/>
    <cellStyle name="표준 28 4 2 5 2 2" xfId="37195"/>
    <cellStyle name="표준 28 4 2 5 3" xfId="28457"/>
    <cellStyle name="표준 28 4 2 6" xfId="7956"/>
    <cellStyle name="표준 28 4 2 6 2" xfId="16962"/>
    <cellStyle name="표준 28 4 2 6 2 2" xfId="37838"/>
    <cellStyle name="표준 28 4 2 6 3" xfId="29100"/>
    <cellStyle name="표준 28 4 2 7" xfId="8804"/>
    <cellStyle name="표준 28 4 2 7 2" xfId="17809"/>
    <cellStyle name="표준 28 4 2 7 2 2" xfId="38685"/>
    <cellStyle name="표준 28 4 2 7 3" xfId="29947"/>
    <cellStyle name="표준 28 4 2 8" xfId="9629"/>
    <cellStyle name="표준 28 4 2 8 2" xfId="18627"/>
    <cellStyle name="표준 28 4 2 8 2 2" xfId="39503"/>
    <cellStyle name="표준 28 4 2 8 3" xfId="30765"/>
    <cellStyle name="표준 28 4 2 9" xfId="10684"/>
    <cellStyle name="표준 28 4 2 9 2" xfId="19455"/>
    <cellStyle name="표준 28 4 2 9 2 2" xfId="40331"/>
    <cellStyle name="표준 28 4 2 9 3" xfId="31595"/>
    <cellStyle name="표준 28 4 3" xfId="3463"/>
    <cellStyle name="표준 28 4 3 10" xfId="12926"/>
    <cellStyle name="표준 28 4 3 10 2" xfId="33803"/>
    <cellStyle name="표준 28 4 3 11" xfId="25053"/>
    <cellStyle name="표준 28 4 3 2" xfId="5056"/>
    <cellStyle name="표준 28 4 3 2 2" xfId="6883"/>
    <cellStyle name="표준 28 4 3 2 2 2" xfId="15892"/>
    <cellStyle name="표준 28 4 3 2 2 2 2" xfId="36768"/>
    <cellStyle name="표준 28 4 3 2 2 3" xfId="28030"/>
    <cellStyle name="표준 28 4 3 2 3" xfId="14074"/>
    <cellStyle name="표준 28 4 3 2 3 2" xfId="34950"/>
    <cellStyle name="표준 28 4 3 2 4" xfId="26212"/>
    <cellStyle name="표준 28 4 3 3" xfId="5736"/>
    <cellStyle name="표준 28 4 3 3 2" xfId="14745"/>
    <cellStyle name="표준 28 4 3 3 2 2" xfId="35621"/>
    <cellStyle name="표준 28 4 3 3 3" xfId="26883"/>
    <cellStyle name="표준 28 4 3 4" xfId="7529"/>
    <cellStyle name="표준 28 4 3 4 2" xfId="16536"/>
    <cellStyle name="표준 28 4 3 4 2 2" xfId="37412"/>
    <cellStyle name="표준 28 4 3 4 3" xfId="28674"/>
    <cellStyle name="표준 28 4 3 5" xfId="8173"/>
    <cellStyle name="표준 28 4 3 5 2" xfId="17179"/>
    <cellStyle name="표준 28 4 3 5 2 2" xfId="38055"/>
    <cellStyle name="표준 28 4 3 5 3" xfId="29317"/>
    <cellStyle name="표준 28 4 3 6" xfId="9021"/>
    <cellStyle name="표준 28 4 3 6 2" xfId="18026"/>
    <cellStyle name="표준 28 4 3 6 2 2" xfId="38902"/>
    <cellStyle name="표준 28 4 3 6 3" xfId="30164"/>
    <cellStyle name="표준 28 4 3 7" xfId="9846"/>
    <cellStyle name="표준 28 4 3 7 2" xfId="18844"/>
    <cellStyle name="표준 28 4 3 7 2 2" xfId="39720"/>
    <cellStyle name="표준 28 4 3 7 3" xfId="30982"/>
    <cellStyle name="표준 28 4 3 8" xfId="10901"/>
    <cellStyle name="표준 28 4 3 8 2" xfId="19672"/>
    <cellStyle name="표준 28 4 3 8 2 2" xfId="40548"/>
    <cellStyle name="표준 28 4 3 8 3" xfId="31812"/>
    <cellStyle name="표준 28 4 3 9" xfId="11767"/>
    <cellStyle name="표준 28 4 3 9 2" xfId="20533"/>
    <cellStyle name="표준 28 4 3 9 2 2" xfId="41409"/>
    <cellStyle name="표준 28 4 3 9 3" xfId="32673"/>
    <cellStyle name="표준 28 4 4" xfId="4622"/>
    <cellStyle name="표준 28 4 4 2" xfId="6456"/>
    <cellStyle name="표준 28 4 4 2 2" xfId="15465"/>
    <cellStyle name="표준 28 4 4 2 2 2" xfId="36341"/>
    <cellStyle name="표준 28 4 4 2 3" xfId="27603"/>
    <cellStyle name="표준 28 4 4 3" xfId="11119"/>
    <cellStyle name="표준 28 4 4 3 2" xfId="19889"/>
    <cellStyle name="표준 28 4 4 3 2 2" xfId="40765"/>
    <cellStyle name="표준 28 4 4 3 3" xfId="32029"/>
    <cellStyle name="표준 28 4 4 4" xfId="11984"/>
    <cellStyle name="표준 28 4 4 4 2" xfId="20750"/>
    <cellStyle name="표준 28 4 4 4 2 2" xfId="41626"/>
    <cellStyle name="표준 28 4 4 4 3" xfId="32890"/>
    <cellStyle name="표준 28 4 4 5" xfId="13647"/>
    <cellStyle name="표준 28 4 4 5 2" xfId="34523"/>
    <cellStyle name="표준 28 4 4 6" xfId="25785"/>
    <cellStyle name="표준 28 4 5" xfId="5299"/>
    <cellStyle name="표준 28 4 5 2" xfId="14308"/>
    <cellStyle name="표준 28 4 5 2 2" xfId="35184"/>
    <cellStyle name="표준 28 4 5 3" xfId="26446"/>
    <cellStyle name="표준 28 4 6" xfId="7101"/>
    <cellStyle name="표준 28 4 6 2" xfId="16109"/>
    <cellStyle name="표준 28 4 6 2 2" xfId="36985"/>
    <cellStyle name="표준 28 4 6 3" xfId="28247"/>
    <cellStyle name="표준 28 4 7" xfId="7746"/>
    <cellStyle name="표준 28 4 7 2" xfId="16752"/>
    <cellStyle name="표준 28 4 7 2 2" xfId="37628"/>
    <cellStyle name="표준 28 4 7 3" xfId="28890"/>
    <cellStyle name="표준 28 4 8" xfId="8594"/>
    <cellStyle name="표준 28 4 8 2" xfId="17599"/>
    <cellStyle name="표준 28 4 8 2 2" xfId="38475"/>
    <cellStyle name="표준 28 4 8 3" xfId="29737"/>
    <cellStyle name="표준 28 4 9" xfId="9418"/>
    <cellStyle name="표준 28 4 9 2" xfId="18417"/>
    <cellStyle name="표준 28 4 9 2 2" xfId="39293"/>
    <cellStyle name="표준 28 4 9 3" xfId="30555"/>
    <cellStyle name="표준 28 5" xfId="3014"/>
    <cellStyle name="표준 28 5 10" xfId="10475"/>
    <cellStyle name="표준 28 5 10 2" xfId="19246"/>
    <cellStyle name="표준 28 5 10 2 2" xfId="40122"/>
    <cellStyle name="표준 28 5 10 3" xfId="31386"/>
    <cellStyle name="표준 28 5 11" xfId="11341"/>
    <cellStyle name="표준 28 5 11 2" xfId="20107"/>
    <cellStyle name="표준 28 5 11 2 2" xfId="40983"/>
    <cellStyle name="표준 28 5 11 3" xfId="32247"/>
    <cellStyle name="표준 28 5 12" xfId="12489"/>
    <cellStyle name="표준 28 5 12 2" xfId="33367"/>
    <cellStyle name="표준 28 5 13" xfId="24617"/>
    <cellStyle name="표준 28 5 2" xfId="3232"/>
    <cellStyle name="표준 28 5 2 10" xfId="11551"/>
    <cellStyle name="표준 28 5 2 10 2" xfId="20317"/>
    <cellStyle name="표준 28 5 2 10 2 2" xfId="41193"/>
    <cellStyle name="표준 28 5 2 10 3" xfId="32457"/>
    <cellStyle name="표준 28 5 2 11" xfId="12700"/>
    <cellStyle name="표준 28 5 2 11 2" xfId="33577"/>
    <cellStyle name="표준 28 5 2 12" xfId="24827"/>
    <cellStyle name="표준 28 5 2 2" xfId="3674"/>
    <cellStyle name="표준 28 5 2 2 2" xfId="5947"/>
    <cellStyle name="표준 28 5 2 2 2 2" xfId="14956"/>
    <cellStyle name="표준 28 5 2 2 2 2 2" xfId="35832"/>
    <cellStyle name="표준 28 5 2 2 2 3" xfId="27094"/>
    <cellStyle name="표준 28 5 2 2 3" xfId="13137"/>
    <cellStyle name="표준 28 5 2 2 3 2" xfId="34014"/>
    <cellStyle name="표준 28 5 2 2 4" xfId="25264"/>
    <cellStyle name="표준 28 5 2 3" xfId="4835"/>
    <cellStyle name="표준 28 5 2 3 2" xfId="6667"/>
    <cellStyle name="표준 28 5 2 3 2 2" xfId="15676"/>
    <cellStyle name="표준 28 5 2 3 2 2 2" xfId="36552"/>
    <cellStyle name="표준 28 5 2 3 2 3" xfId="27814"/>
    <cellStyle name="표준 28 5 2 3 3" xfId="13858"/>
    <cellStyle name="표준 28 5 2 3 3 2" xfId="34734"/>
    <cellStyle name="표준 28 5 2 3 4" xfId="25996"/>
    <cellStyle name="표준 28 5 2 4" xfId="5510"/>
    <cellStyle name="표준 28 5 2 4 2" xfId="14519"/>
    <cellStyle name="표준 28 5 2 4 2 2" xfId="35395"/>
    <cellStyle name="표준 28 5 2 4 3" xfId="26657"/>
    <cellStyle name="표준 28 5 2 5" xfId="7313"/>
    <cellStyle name="표준 28 5 2 5 2" xfId="16320"/>
    <cellStyle name="표준 28 5 2 5 2 2" xfId="37196"/>
    <cellStyle name="표준 28 5 2 5 3" xfId="28458"/>
    <cellStyle name="표준 28 5 2 6" xfId="7957"/>
    <cellStyle name="표준 28 5 2 6 2" xfId="16963"/>
    <cellStyle name="표준 28 5 2 6 2 2" xfId="37839"/>
    <cellStyle name="표준 28 5 2 6 3" xfId="29101"/>
    <cellStyle name="표준 28 5 2 7" xfId="8805"/>
    <cellStyle name="표준 28 5 2 7 2" xfId="17810"/>
    <cellStyle name="표준 28 5 2 7 2 2" xfId="38686"/>
    <cellStyle name="표준 28 5 2 7 3" xfId="29948"/>
    <cellStyle name="표준 28 5 2 8" xfId="9630"/>
    <cellStyle name="표준 28 5 2 8 2" xfId="18628"/>
    <cellStyle name="표준 28 5 2 8 2 2" xfId="39504"/>
    <cellStyle name="표준 28 5 2 8 3" xfId="30766"/>
    <cellStyle name="표준 28 5 2 9" xfId="10685"/>
    <cellStyle name="표준 28 5 2 9 2" xfId="19456"/>
    <cellStyle name="표준 28 5 2 9 2 2" xfId="40332"/>
    <cellStyle name="표준 28 5 2 9 3" xfId="31596"/>
    <cellStyle name="표준 28 5 3" xfId="3464"/>
    <cellStyle name="표준 28 5 3 10" xfId="12927"/>
    <cellStyle name="표준 28 5 3 10 2" xfId="33804"/>
    <cellStyle name="표준 28 5 3 11" xfId="25054"/>
    <cellStyle name="표준 28 5 3 2" xfId="5057"/>
    <cellStyle name="표준 28 5 3 2 2" xfId="6884"/>
    <cellStyle name="표준 28 5 3 2 2 2" xfId="15893"/>
    <cellStyle name="표준 28 5 3 2 2 2 2" xfId="36769"/>
    <cellStyle name="표준 28 5 3 2 2 3" xfId="28031"/>
    <cellStyle name="표준 28 5 3 2 3" xfId="14075"/>
    <cellStyle name="표준 28 5 3 2 3 2" xfId="34951"/>
    <cellStyle name="표준 28 5 3 2 4" xfId="26213"/>
    <cellStyle name="표준 28 5 3 3" xfId="5737"/>
    <cellStyle name="표준 28 5 3 3 2" xfId="14746"/>
    <cellStyle name="표준 28 5 3 3 2 2" xfId="35622"/>
    <cellStyle name="표준 28 5 3 3 3" xfId="26884"/>
    <cellStyle name="표준 28 5 3 4" xfId="7530"/>
    <cellStyle name="표준 28 5 3 4 2" xfId="16537"/>
    <cellStyle name="표준 28 5 3 4 2 2" xfId="37413"/>
    <cellStyle name="표준 28 5 3 4 3" xfId="28675"/>
    <cellStyle name="표준 28 5 3 5" xfId="8174"/>
    <cellStyle name="표준 28 5 3 5 2" xfId="17180"/>
    <cellStyle name="표준 28 5 3 5 2 2" xfId="38056"/>
    <cellStyle name="표준 28 5 3 5 3" xfId="29318"/>
    <cellStyle name="표준 28 5 3 6" xfId="9022"/>
    <cellStyle name="표준 28 5 3 6 2" xfId="18027"/>
    <cellStyle name="표준 28 5 3 6 2 2" xfId="38903"/>
    <cellStyle name="표준 28 5 3 6 3" xfId="30165"/>
    <cellStyle name="표준 28 5 3 7" xfId="9847"/>
    <cellStyle name="표준 28 5 3 7 2" xfId="18845"/>
    <cellStyle name="표준 28 5 3 7 2 2" xfId="39721"/>
    <cellStyle name="표준 28 5 3 7 3" xfId="30983"/>
    <cellStyle name="표준 28 5 3 8" xfId="10902"/>
    <cellStyle name="표준 28 5 3 8 2" xfId="19673"/>
    <cellStyle name="표준 28 5 3 8 2 2" xfId="40549"/>
    <cellStyle name="표준 28 5 3 8 3" xfId="31813"/>
    <cellStyle name="표준 28 5 3 9" xfId="11768"/>
    <cellStyle name="표준 28 5 3 9 2" xfId="20534"/>
    <cellStyle name="표준 28 5 3 9 2 2" xfId="41410"/>
    <cellStyle name="표준 28 5 3 9 3" xfId="32674"/>
    <cellStyle name="표준 28 5 4" xfId="4623"/>
    <cellStyle name="표준 28 5 4 2" xfId="6457"/>
    <cellStyle name="표준 28 5 4 2 2" xfId="15466"/>
    <cellStyle name="표준 28 5 4 2 2 2" xfId="36342"/>
    <cellStyle name="표준 28 5 4 2 3" xfId="27604"/>
    <cellStyle name="표준 28 5 4 3" xfId="11120"/>
    <cellStyle name="표준 28 5 4 3 2" xfId="19890"/>
    <cellStyle name="표준 28 5 4 3 2 2" xfId="40766"/>
    <cellStyle name="표준 28 5 4 3 3" xfId="32030"/>
    <cellStyle name="표준 28 5 4 4" xfId="11985"/>
    <cellStyle name="표준 28 5 4 4 2" xfId="20751"/>
    <cellStyle name="표준 28 5 4 4 2 2" xfId="41627"/>
    <cellStyle name="표준 28 5 4 4 3" xfId="32891"/>
    <cellStyle name="표준 28 5 4 5" xfId="13648"/>
    <cellStyle name="표준 28 5 4 5 2" xfId="34524"/>
    <cellStyle name="표준 28 5 4 6" xfId="25786"/>
    <cellStyle name="표준 28 5 5" xfId="5300"/>
    <cellStyle name="표준 28 5 5 2" xfId="14309"/>
    <cellStyle name="표준 28 5 5 2 2" xfId="35185"/>
    <cellStyle name="표준 28 5 5 3" xfId="26447"/>
    <cellStyle name="표준 28 5 6" xfId="7102"/>
    <cellStyle name="표준 28 5 6 2" xfId="16110"/>
    <cellStyle name="표준 28 5 6 2 2" xfId="36986"/>
    <cellStyle name="표준 28 5 6 3" xfId="28248"/>
    <cellStyle name="표준 28 5 7" xfId="7747"/>
    <cellStyle name="표준 28 5 7 2" xfId="16753"/>
    <cellStyle name="표준 28 5 7 2 2" xfId="37629"/>
    <cellStyle name="표준 28 5 7 3" xfId="28891"/>
    <cellStyle name="표준 28 5 8" xfId="8595"/>
    <cellStyle name="표준 28 5 8 2" xfId="17600"/>
    <cellStyle name="표준 28 5 8 2 2" xfId="38476"/>
    <cellStyle name="표준 28 5 8 3" xfId="29738"/>
    <cellStyle name="표준 28 5 9" xfId="9419"/>
    <cellStyle name="표준 28 5 9 2" xfId="18418"/>
    <cellStyle name="표준 28 5 9 2 2" xfId="39294"/>
    <cellStyle name="표준 28 5 9 3" xfId="30556"/>
    <cellStyle name="표준 28 6" xfId="3015"/>
    <cellStyle name="표준 28 6 10" xfId="10476"/>
    <cellStyle name="표준 28 6 10 2" xfId="19247"/>
    <cellStyle name="표준 28 6 10 2 2" xfId="40123"/>
    <cellStyle name="표준 28 6 10 3" xfId="31387"/>
    <cellStyle name="표준 28 6 11" xfId="11342"/>
    <cellStyle name="표준 28 6 11 2" xfId="20108"/>
    <cellStyle name="표준 28 6 11 2 2" xfId="40984"/>
    <cellStyle name="표준 28 6 11 3" xfId="32248"/>
    <cellStyle name="표준 28 6 12" xfId="12490"/>
    <cellStyle name="표준 28 6 12 2" xfId="33368"/>
    <cellStyle name="표준 28 6 13" xfId="24618"/>
    <cellStyle name="표준 28 6 2" xfId="3233"/>
    <cellStyle name="표준 28 6 2 10" xfId="11552"/>
    <cellStyle name="표준 28 6 2 10 2" xfId="20318"/>
    <cellStyle name="표준 28 6 2 10 2 2" xfId="41194"/>
    <cellStyle name="표준 28 6 2 10 3" xfId="32458"/>
    <cellStyle name="표준 28 6 2 11" xfId="12701"/>
    <cellStyle name="표준 28 6 2 11 2" xfId="33578"/>
    <cellStyle name="표준 28 6 2 12" xfId="24828"/>
    <cellStyle name="표준 28 6 2 2" xfId="3675"/>
    <cellStyle name="표준 28 6 2 2 2" xfId="5948"/>
    <cellStyle name="표준 28 6 2 2 2 2" xfId="14957"/>
    <cellStyle name="표준 28 6 2 2 2 2 2" xfId="35833"/>
    <cellStyle name="표준 28 6 2 2 2 3" xfId="27095"/>
    <cellStyle name="표준 28 6 2 2 3" xfId="13138"/>
    <cellStyle name="표준 28 6 2 2 3 2" xfId="34015"/>
    <cellStyle name="표준 28 6 2 2 4" xfId="25265"/>
    <cellStyle name="표준 28 6 2 3" xfId="4836"/>
    <cellStyle name="표준 28 6 2 3 2" xfId="6668"/>
    <cellStyle name="표준 28 6 2 3 2 2" xfId="15677"/>
    <cellStyle name="표준 28 6 2 3 2 2 2" xfId="36553"/>
    <cellStyle name="표준 28 6 2 3 2 3" xfId="27815"/>
    <cellStyle name="표준 28 6 2 3 3" xfId="13859"/>
    <cellStyle name="표준 28 6 2 3 3 2" xfId="34735"/>
    <cellStyle name="표준 28 6 2 3 4" xfId="25997"/>
    <cellStyle name="표준 28 6 2 4" xfId="5511"/>
    <cellStyle name="표준 28 6 2 4 2" xfId="14520"/>
    <cellStyle name="표준 28 6 2 4 2 2" xfId="35396"/>
    <cellStyle name="표준 28 6 2 4 3" xfId="26658"/>
    <cellStyle name="표준 28 6 2 5" xfId="7314"/>
    <cellStyle name="표준 28 6 2 5 2" xfId="16321"/>
    <cellStyle name="표준 28 6 2 5 2 2" xfId="37197"/>
    <cellStyle name="표준 28 6 2 5 3" xfId="28459"/>
    <cellStyle name="표준 28 6 2 6" xfId="7958"/>
    <cellStyle name="표준 28 6 2 6 2" xfId="16964"/>
    <cellStyle name="표준 28 6 2 6 2 2" xfId="37840"/>
    <cellStyle name="표준 28 6 2 6 3" xfId="29102"/>
    <cellStyle name="표준 28 6 2 7" xfId="8806"/>
    <cellStyle name="표준 28 6 2 7 2" xfId="17811"/>
    <cellStyle name="표준 28 6 2 7 2 2" xfId="38687"/>
    <cellStyle name="표준 28 6 2 7 3" xfId="29949"/>
    <cellStyle name="표준 28 6 2 8" xfId="9631"/>
    <cellStyle name="표준 28 6 2 8 2" xfId="18629"/>
    <cellStyle name="표준 28 6 2 8 2 2" xfId="39505"/>
    <cellStyle name="표준 28 6 2 8 3" xfId="30767"/>
    <cellStyle name="표준 28 6 2 9" xfId="10686"/>
    <cellStyle name="표준 28 6 2 9 2" xfId="19457"/>
    <cellStyle name="표준 28 6 2 9 2 2" xfId="40333"/>
    <cellStyle name="표준 28 6 2 9 3" xfId="31597"/>
    <cellStyle name="표준 28 6 3" xfId="3465"/>
    <cellStyle name="표준 28 6 3 10" xfId="12928"/>
    <cellStyle name="표준 28 6 3 10 2" xfId="33805"/>
    <cellStyle name="표준 28 6 3 11" xfId="25055"/>
    <cellStyle name="표준 28 6 3 2" xfId="5058"/>
    <cellStyle name="표준 28 6 3 2 2" xfId="6885"/>
    <cellStyle name="표준 28 6 3 2 2 2" xfId="15894"/>
    <cellStyle name="표준 28 6 3 2 2 2 2" xfId="36770"/>
    <cellStyle name="표준 28 6 3 2 2 3" xfId="28032"/>
    <cellStyle name="표준 28 6 3 2 3" xfId="14076"/>
    <cellStyle name="표준 28 6 3 2 3 2" xfId="34952"/>
    <cellStyle name="표준 28 6 3 2 4" xfId="26214"/>
    <cellStyle name="표준 28 6 3 3" xfId="5738"/>
    <cellStyle name="표준 28 6 3 3 2" xfId="14747"/>
    <cellStyle name="표준 28 6 3 3 2 2" xfId="35623"/>
    <cellStyle name="표준 28 6 3 3 3" xfId="26885"/>
    <cellStyle name="표준 28 6 3 4" xfId="7531"/>
    <cellStyle name="표준 28 6 3 4 2" xfId="16538"/>
    <cellStyle name="표준 28 6 3 4 2 2" xfId="37414"/>
    <cellStyle name="표준 28 6 3 4 3" xfId="28676"/>
    <cellStyle name="표준 28 6 3 5" xfId="8175"/>
    <cellStyle name="표준 28 6 3 5 2" xfId="17181"/>
    <cellStyle name="표준 28 6 3 5 2 2" xfId="38057"/>
    <cellStyle name="표준 28 6 3 5 3" xfId="29319"/>
    <cellStyle name="표준 28 6 3 6" xfId="9023"/>
    <cellStyle name="표준 28 6 3 6 2" xfId="18028"/>
    <cellStyle name="표준 28 6 3 6 2 2" xfId="38904"/>
    <cellStyle name="표준 28 6 3 6 3" xfId="30166"/>
    <cellStyle name="표준 28 6 3 7" xfId="9848"/>
    <cellStyle name="표준 28 6 3 7 2" xfId="18846"/>
    <cellStyle name="표준 28 6 3 7 2 2" xfId="39722"/>
    <cellStyle name="표준 28 6 3 7 3" xfId="30984"/>
    <cellStyle name="표준 28 6 3 8" xfId="10903"/>
    <cellStyle name="표준 28 6 3 8 2" xfId="19674"/>
    <cellStyle name="표준 28 6 3 8 2 2" xfId="40550"/>
    <cellStyle name="표준 28 6 3 8 3" xfId="31814"/>
    <cellStyle name="표준 28 6 3 9" xfId="11769"/>
    <cellStyle name="표준 28 6 3 9 2" xfId="20535"/>
    <cellStyle name="표준 28 6 3 9 2 2" xfId="41411"/>
    <cellStyle name="표준 28 6 3 9 3" xfId="32675"/>
    <cellStyle name="표준 28 6 4" xfId="4624"/>
    <cellStyle name="표준 28 6 4 2" xfId="6458"/>
    <cellStyle name="표준 28 6 4 2 2" xfId="15467"/>
    <cellStyle name="표준 28 6 4 2 2 2" xfId="36343"/>
    <cellStyle name="표준 28 6 4 2 3" xfId="27605"/>
    <cellStyle name="표준 28 6 4 3" xfId="11121"/>
    <cellStyle name="표준 28 6 4 3 2" xfId="19891"/>
    <cellStyle name="표준 28 6 4 3 2 2" xfId="40767"/>
    <cellStyle name="표준 28 6 4 3 3" xfId="32031"/>
    <cellStyle name="표준 28 6 4 4" xfId="11986"/>
    <cellStyle name="표준 28 6 4 4 2" xfId="20752"/>
    <cellStyle name="표준 28 6 4 4 2 2" xfId="41628"/>
    <cellStyle name="표준 28 6 4 4 3" xfId="32892"/>
    <cellStyle name="표준 28 6 4 5" xfId="13649"/>
    <cellStyle name="표준 28 6 4 5 2" xfId="34525"/>
    <cellStyle name="표준 28 6 4 6" xfId="25787"/>
    <cellStyle name="표준 28 6 5" xfId="5301"/>
    <cellStyle name="표준 28 6 5 2" xfId="14310"/>
    <cellStyle name="표준 28 6 5 2 2" xfId="35186"/>
    <cellStyle name="표준 28 6 5 3" xfId="26448"/>
    <cellStyle name="표준 28 6 6" xfId="7103"/>
    <cellStyle name="표준 28 6 6 2" xfId="16111"/>
    <cellStyle name="표준 28 6 6 2 2" xfId="36987"/>
    <cellStyle name="표준 28 6 6 3" xfId="28249"/>
    <cellStyle name="표준 28 6 7" xfId="7748"/>
    <cellStyle name="표준 28 6 7 2" xfId="16754"/>
    <cellStyle name="표준 28 6 7 2 2" xfId="37630"/>
    <cellStyle name="표준 28 6 7 3" xfId="28892"/>
    <cellStyle name="표준 28 6 8" xfId="8596"/>
    <cellStyle name="표준 28 6 8 2" xfId="17601"/>
    <cellStyle name="표준 28 6 8 2 2" xfId="38477"/>
    <cellStyle name="표준 28 6 8 3" xfId="29739"/>
    <cellStyle name="표준 28 6 9" xfId="9420"/>
    <cellStyle name="표준 28 6 9 2" xfId="18419"/>
    <cellStyle name="표준 28 6 9 2 2" xfId="39295"/>
    <cellStyle name="표준 28 6 9 3" xfId="30557"/>
    <cellStyle name="표준 28 7" xfId="3016"/>
    <cellStyle name="표준 28 7 10" xfId="10477"/>
    <cellStyle name="표준 28 7 10 2" xfId="19248"/>
    <cellStyle name="표준 28 7 10 2 2" xfId="40124"/>
    <cellStyle name="표준 28 7 10 3" xfId="31388"/>
    <cellStyle name="표준 28 7 11" xfId="11343"/>
    <cellStyle name="표준 28 7 11 2" xfId="20109"/>
    <cellStyle name="표준 28 7 11 2 2" xfId="40985"/>
    <cellStyle name="표준 28 7 11 3" xfId="32249"/>
    <cellStyle name="표준 28 7 12" xfId="12491"/>
    <cellStyle name="표준 28 7 12 2" xfId="33369"/>
    <cellStyle name="표준 28 7 13" xfId="24619"/>
    <cellStyle name="표준 28 7 2" xfId="3234"/>
    <cellStyle name="표준 28 7 2 10" xfId="11553"/>
    <cellStyle name="표준 28 7 2 10 2" xfId="20319"/>
    <cellStyle name="표준 28 7 2 10 2 2" xfId="41195"/>
    <cellStyle name="표준 28 7 2 10 3" xfId="32459"/>
    <cellStyle name="표준 28 7 2 11" xfId="12702"/>
    <cellStyle name="표준 28 7 2 11 2" xfId="33579"/>
    <cellStyle name="표준 28 7 2 12" xfId="24829"/>
    <cellStyle name="표준 28 7 2 2" xfId="3676"/>
    <cellStyle name="표준 28 7 2 2 2" xfId="5949"/>
    <cellStyle name="표준 28 7 2 2 2 2" xfId="14958"/>
    <cellStyle name="표준 28 7 2 2 2 2 2" xfId="35834"/>
    <cellStyle name="표준 28 7 2 2 2 3" xfId="27096"/>
    <cellStyle name="표준 28 7 2 2 3" xfId="13139"/>
    <cellStyle name="표준 28 7 2 2 3 2" xfId="34016"/>
    <cellStyle name="표준 28 7 2 2 4" xfId="25266"/>
    <cellStyle name="표준 28 7 2 3" xfId="4837"/>
    <cellStyle name="표준 28 7 2 3 2" xfId="6669"/>
    <cellStyle name="표준 28 7 2 3 2 2" xfId="15678"/>
    <cellStyle name="표준 28 7 2 3 2 2 2" xfId="36554"/>
    <cellStyle name="표준 28 7 2 3 2 3" xfId="27816"/>
    <cellStyle name="표준 28 7 2 3 3" xfId="13860"/>
    <cellStyle name="표준 28 7 2 3 3 2" xfId="34736"/>
    <cellStyle name="표준 28 7 2 3 4" xfId="25998"/>
    <cellStyle name="표준 28 7 2 4" xfId="5512"/>
    <cellStyle name="표준 28 7 2 4 2" xfId="14521"/>
    <cellStyle name="표준 28 7 2 4 2 2" xfId="35397"/>
    <cellStyle name="표준 28 7 2 4 3" xfId="26659"/>
    <cellStyle name="표준 28 7 2 5" xfId="7315"/>
    <cellStyle name="표준 28 7 2 5 2" xfId="16322"/>
    <cellStyle name="표준 28 7 2 5 2 2" xfId="37198"/>
    <cellStyle name="표준 28 7 2 5 3" xfId="28460"/>
    <cellStyle name="표준 28 7 2 6" xfId="7959"/>
    <cellStyle name="표준 28 7 2 6 2" xfId="16965"/>
    <cellStyle name="표준 28 7 2 6 2 2" xfId="37841"/>
    <cellStyle name="표준 28 7 2 6 3" xfId="29103"/>
    <cellStyle name="표준 28 7 2 7" xfId="8807"/>
    <cellStyle name="표준 28 7 2 7 2" xfId="17812"/>
    <cellStyle name="표준 28 7 2 7 2 2" xfId="38688"/>
    <cellStyle name="표준 28 7 2 7 3" xfId="29950"/>
    <cellStyle name="표준 28 7 2 8" xfId="9632"/>
    <cellStyle name="표준 28 7 2 8 2" xfId="18630"/>
    <cellStyle name="표준 28 7 2 8 2 2" xfId="39506"/>
    <cellStyle name="표준 28 7 2 8 3" xfId="30768"/>
    <cellStyle name="표준 28 7 2 9" xfId="10687"/>
    <cellStyle name="표준 28 7 2 9 2" xfId="19458"/>
    <cellStyle name="표준 28 7 2 9 2 2" xfId="40334"/>
    <cellStyle name="표준 28 7 2 9 3" xfId="31598"/>
    <cellStyle name="표준 28 7 3" xfId="3466"/>
    <cellStyle name="표준 28 7 3 10" xfId="12929"/>
    <cellStyle name="표준 28 7 3 10 2" xfId="33806"/>
    <cellStyle name="표준 28 7 3 11" xfId="25056"/>
    <cellStyle name="표준 28 7 3 2" xfId="5059"/>
    <cellStyle name="표준 28 7 3 2 2" xfId="6886"/>
    <cellStyle name="표준 28 7 3 2 2 2" xfId="15895"/>
    <cellStyle name="표준 28 7 3 2 2 2 2" xfId="36771"/>
    <cellStyle name="표준 28 7 3 2 2 3" xfId="28033"/>
    <cellStyle name="표준 28 7 3 2 3" xfId="14077"/>
    <cellStyle name="표준 28 7 3 2 3 2" xfId="34953"/>
    <cellStyle name="표준 28 7 3 2 4" xfId="26215"/>
    <cellStyle name="표준 28 7 3 3" xfId="5739"/>
    <cellStyle name="표준 28 7 3 3 2" xfId="14748"/>
    <cellStyle name="표준 28 7 3 3 2 2" xfId="35624"/>
    <cellStyle name="표준 28 7 3 3 3" xfId="26886"/>
    <cellStyle name="표준 28 7 3 4" xfId="7532"/>
    <cellStyle name="표준 28 7 3 4 2" xfId="16539"/>
    <cellStyle name="표준 28 7 3 4 2 2" xfId="37415"/>
    <cellStyle name="표준 28 7 3 4 3" xfId="28677"/>
    <cellStyle name="표준 28 7 3 5" xfId="8176"/>
    <cellStyle name="표준 28 7 3 5 2" xfId="17182"/>
    <cellStyle name="표준 28 7 3 5 2 2" xfId="38058"/>
    <cellStyle name="표준 28 7 3 5 3" xfId="29320"/>
    <cellStyle name="표준 28 7 3 6" xfId="9024"/>
    <cellStyle name="표준 28 7 3 6 2" xfId="18029"/>
    <cellStyle name="표준 28 7 3 6 2 2" xfId="38905"/>
    <cellStyle name="표준 28 7 3 6 3" xfId="30167"/>
    <cellStyle name="표준 28 7 3 7" xfId="9849"/>
    <cellStyle name="표준 28 7 3 7 2" xfId="18847"/>
    <cellStyle name="표준 28 7 3 7 2 2" xfId="39723"/>
    <cellStyle name="표준 28 7 3 7 3" xfId="30985"/>
    <cellStyle name="표준 28 7 3 8" xfId="10904"/>
    <cellStyle name="표준 28 7 3 8 2" xfId="19675"/>
    <cellStyle name="표준 28 7 3 8 2 2" xfId="40551"/>
    <cellStyle name="표준 28 7 3 8 3" xfId="31815"/>
    <cellStyle name="표준 28 7 3 9" xfId="11770"/>
    <cellStyle name="표준 28 7 3 9 2" xfId="20536"/>
    <cellStyle name="표준 28 7 3 9 2 2" xfId="41412"/>
    <cellStyle name="표준 28 7 3 9 3" xfId="32676"/>
    <cellStyle name="표준 28 7 4" xfId="4625"/>
    <cellStyle name="표준 28 7 4 2" xfId="6459"/>
    <cellStyle name="표준 28 7 4 2 2" xfId="15468"/>
    <cellStyle name="표준 28 7 4 2 2 2" xfId="36344"/>
    <cellStyle name="표준 28 7 4 2 3" xfId="27606"/>
    <cellStyle name="표준 28 7 4 3" xfId="11122"/>
    <cellStyle name="표준 28 7 4 3 2" xfId="19892"/>
    <cellStyle name="표준 28 7 4 3 2 2" xfId="40768"/>
    <cellStyle name="표준 28 7 4 3 3" xfId="32032"/>
    <cellStyle name="표준 28 7 4 4" xfId="11987"/>
    <cellStyle name="표준 28 7 4 4 2" xfId="20753"/>
    <cellStyle name="표준 28 7 4 4 2 2" xfId="41629"/>
    <cellStyle name="표준 28 7 4 4 3" xfId="32893"/>
    <cellStyle name="표준 28 7 4 5" xfId="13650"/>
    <cellStyle name="표준 28 7 4 5 2" xfId="34526"/>
    <cellStyle name="표준 28 7 4 6" xfId="25788"/>
    <cellStyle name="표준 28 7 5" xfId="5302"/>
    <cellStyle name="표준 28 7 5 2" xfId="14311"/>
    <cellStyle name="표준 28 7 5 2 2" xfId="35187"/>
    <cellStyle name="표준 28 7 5 3" xfId="26449"/>
    <cellStyle name="표준 28 7 6" xfId="7104"/>
    <cellStyle name="표준 28 7 6 2" xfId="16112"/>
    <cellStyle name="표준 28 7 6 2 2" xfId="36988"/>
    <cellStyle name="표준 28 7 6 3" xfId="28250"/>
    <cellStyle name="표준 28 7 7" xfId="7749"/>
    <cellStyle name="표준 28 7 7 2" xfId="16755"/>
    <cellStyle name="표준 28 7 7 2 2" xfId="37631"/>
    <cellStyle name="표준 28 7 7 3" xfId="28893"/>
    <cellStyle name="표준 28 7 8" xfId="8597"/>
    <cellStyle name="표준 28 7 8 2" xfId="17602"/>
    <cellStyle name="표준 28 7 8 2 2" xfId="38478"/>
    <cellStyle name="표준 28 7 8 3" xfId="29740"/>
    <cellStyle name="표준 28 7 9" xfId="9421"/>
    <cellStyle name="표준 28 7 9 2" xfId="18420"/>
    <cellStyle name="표준 28 7 9 2 2" xfId="39296"/>
    <cellStyle name="표준 28 7 9 3" xfId="30558"/>
    <cellStyle name="표준 28 8" xfId="3228"/>
    <cellStyle name="표준 28 8 10" xfId="11547"/>
    <cellStyle name="표준 28 8 10 2" xfId="20313"/>
    <cellStyle name="표준 28 8 10 2 2" xfId="41189"/>
    <cellStyle name="표준 28 8 10 3" xfId="32453"/>
    <cellStyle name="표준 28 8 11" xfId="12696"/>
    <cellStyle name="표준 28 8 11 2" xfId="33573"/>
    <cellStyle name="표준 28 8 12" xfId="24823"/>
    <cellStyle name="표준 28 8 2" xfId="3670"/>
    <cellStyle name="표준 28 8 2 2" xfId="5943"/>
    <cellStyle name="표준 28 8 2 2 2" xfId="14952"/>
    <cellStyle name="표준 28 8 2 2 2 2" xfId="35828"/>
    <cellStyle name="표준 28 8 2 2 3" xfId="27090"/>
    <cellStyle name="표준 28 8 2 3" xfId="13133"/>
    <cellStyle name="표준 28 8 2 3 2" xfId="34010"/>
    <cellStyle name="표준 28 8 2 4" xfId="25260"/>
    <cellStyle name="표준 28 8 3" xfId="4831"/>
    <cellStyle name="표준 28 8 3 2" xfId="6663"/>
    <cellStyle name="표준 28 8 3 2 2" xfId="15672"/>
    <cellStyle name="표준 28 8 3 2 2 2" xfId="36548"/>
    <cellStyle name="표준 28 8 3 2 3" xfId="27810"/>
    <cellStyle name="표준 28 8 3 3" xfId="13854"/>
    <cellStyle name="표준 28 8 3 3 2" xfId="34730"/>
    <cellStyle name="표준 28 8 3 4" xfId="25992"/>
    <cellStyle name="표준 28 8 4" xfId="5506"/>
    <cellStyle name="표준 28 8 4 2" xfId="14515"/>
    <cellStyle name="표준 28 8 4 2 2" xfId="35391"/>
    <cellStyle name="표준 28 8 4 3" xfId="26653"/>
    <cellStyle name="표준 28 8 5" xfId="7309"/>
    <cellStyle name="표준 28 8 5 2" xfId="16316"/>
    <cellStyle name="표준 28 8 5 2 2" xfId="37192"/>
    <cellStyle name="표준 28 8 5 3" xfId="28454"/>
    <cellStyle name="표준 28 8 6" xfId="7953"/>
    <cellStyle name="표준 28 8 6 2" xfId="16959"/>
    <cellStyle name="표준 28 8 6 2 2" xfId="37835"/>
    <cellStyle name="표준 28 8 6 3" xfId="29097"/>
    <cellStyle name="표준 28 8 7" xfId="8801"/>
    <cellStyle name="표준 28 8 7 2" xfId="17806"/>
    <cellStyle name="표준 28 8 7 2 2" xfId="38682"/>
    <cellStyle name="표준 28 8 7 3" xfId="29944"/>
    <cellStyle name="표준 28 8 8" xfId="9626"/>
    <cellStyle name="표준 28 8 8 2" xfId="18624"/>
    <cellStyle name="표준 28 8 8 2 2" xfId="39500"/>
    <cellStyle name="표준 28 8 8 3" xfId="30762"/>
    <cellStyle name="표준 28 8 9" xfId="10681"/>
    <cellStyle name="표준 28 8 9 2" xfId="19452"/>
    <cellStyle name="표준 28 8 9 2 2" xfId="40328"/>
    <cellStyle name="표준 28 8 9 3" xfId="31592"/>
    <cellStyle name="표준 28 9" xfId="3460"/>
    <cellStyle name="표준 28 9 10" xfId="12923"/>
    <cellStyle name="표준 28 9 10 2" xfId="33800"/>
    <cellStyle name="표준 28 9 11" xfId="25050"/>
    <cellStyle name="표준 28 9 2" xfId="5053"/>
    <cellStyle name="표준 28 9 2 2" xfId="6880"/>
    <cellStyle name="표준 28 9 2 2 2" xfId="15889"/>
    <cellStyle name="표준 28 9 2 2 2 2" xfId="36765"/>
    <cellStyle name="표준 28 9 2 2 3" xfId="28027"/>
    <cellStyle name="표준 28 9 2 3" xfId="14071"/>
    <cellStyle name="표준 28 9 2 3 2" xfId="34947"/>
    <cellStyle name="표준 28 9 2 4" xfId="26209"/>
    <cellStyle name="표준 28 9 3" xfId="5733"/>
    <cellStyle name="표준 28 9 3 2" xfId="14742"/>
    <cellStyle name="표준 28 9 3 2 2" xfId="35618"/>
    <cellStyle name="표준 28 9 3 3" xfId="26880"/>
    <cellStyle name="표준 28 9 4" xfId="7526"/>
    <cellStyle name="표준 28 9 4 2" xfId="16533"/>
    <cellStyle name="표준 28 9 4 2 2" xfId="37409"/>
    <cellStyle name="표준 28 9 4 3" xfId="28671"/>
    <cellStyle name="표준 28 9 5" xfId="8170"/>
    <cellStyle name="표준 28 9 5 2" xfId="17176"/>
    <cellStyle name="표준 28 9 5 2 2" xfId="38052"/>
    <cellStyle name="표준 28 9 5 3" xfId="29314"/>
    <cellStyle name="표준 28 9 6" xfId="9018"/>
    <cellStyle name="표준 28 9 6 2" xfId="18023"/>
    <cellStyle name="표준 28 9 6 2 2" xfId="38899"/>
    <cellStyle name="표준 28 9 6 3" xfId="30161"/>
    <cellStyle name="표준 28 9 7" xfId="9843"/>
    <cellStyle name="표준 28 9 7 2" xfId="18841"/>
    <cellStyle name="표준 28 9 7 2 2" xfId="39717"/>
    <cellStyle name="표준 28 9 7 3" xfId="30979"/>
    <cellStyle name="표준 28 9 8" xfId="10898"/>
    <cellStyle name="표준 28 9 8 2" xfId="19669"/>
    <cellStyle name="표준 28 9 8 2 2" xfId="40545"/>
    <cellStyle name="표준 28 9 8 3" xfId="31809"/>
    <cellStyle name="표준 28 9 9" xfId="11764"/>
    <cellStyle name="표준 28 9 9 2" xfId="20530"/>
    <cellStyle name="표준 28 9 9 2 2" xfId="41406"/>
    <cellStyle name="표준 28 9 9 3" xfId="32670"/>
    <cellStyle name="표준 29" xfId="3017"/>
    <cellStyle name="표준 29 10" xfId="4626"/>
    <cellStyle name="표준 29 10 2" xfId="6460"/>
    <cellStyle name="표준 29 10 2 2" xfId="15469"/>
    <cellStyle name="표준 29 10 2 2 2" xfId="36345"/>
    <cellStyle name="표준 29 10 2 3" xfId="27607"/>
    <cellStyle name="표준 29 10 3" xfId="11123"/>
    <cellStyle name="표준 29 10 3 2" xfId="19893"/>
    <cellStyle name="표준 29 10 3 2 2" xfId="40769"/>
    <cellStyle name="표준 29 10 3 3" xfId="32033"/>
    <cellStyle name="표준 29 10 4" xfId="11988"/>
    <cellStyle name="표준 29 10 4 2" xfId="20754"/>
    <cellStyle name="표준 29 10 4 2 2" xfId="41630"/>
    <cellStyle name="표준 29 10 4 3" xfId="32894"/>
    <cellStyle name="표준 29 10 5" xfId="13651"/>
    <cellStyle name="표준 29 10 5 2" xfId="34527"/>
    <cellStyle name="표준 29 10 6" xfId="25789"/>
    <cellStyle name="표준 29 11" xfId="5303"/>
    <cellStyle name="표준 29 11 2" xfId="14312"/>
    <cellStyle name="표준 29 11 2 2" xfId="35188"/>
    <cellStyle name="표준 29 11 3" xfId="26450"/>
    <cellStyle name="표준 29 12" xfId="7105"/>
    <cellStyle name="표준 29 12 2" xfId="16113"/>
    <cellStyle name="표준 29 12 2 2" xfId="36989"/>
    <cellStyle name="표준 29 12 3" xfId="28251"/>
    <cellStyle name="표준 29 13" xfId="7750"/>
    <cellStyle name="표준 29 13 2" xfId="16756"/>
    <cellStyle name="표준 29 13 2 2" xfId="37632"/>
    <cellStyle name="표준 29 13 3" xfId="28894"/>
    <cellStyle name="표준 29 14" xfId="8598"/>
    <cellStyle name="표준 29 14 2" xfId="17603"/>
    <cellStyle name="표준 29 14 2 2" xfId="38479"/>
    <cellStyle name="표준 29 14 3" xfId="29741"/>
    <cellStyle name="표준 29 15" xfId="9422"/>
    <cellStyle name="표준 29 15 2" xfId="18421"/>
    <cellStyle name="표준 29 15 2 2" xfId="39297"/>
    <cellStyle name="표준 29 15 3" xfId="30559"/>
    <cellStyle name="표준 29 16" xfId="10478"/>
    <cellStyle name="표준 29 16 2" xfId="19249"/>
    <cellStyle name="표준 29 16 2 2" xfId="40125"/>
    <cellStyle name="표준 29 16 3" xfId="31389"/>
    <cellStyle name="표준 29 17" xfId="11344"/>
    <cellStyle name="표준 29 17 2" xfId="20110"/>
    <cellStyle name="표준 29 17 2 2" xfId="40986"/>
    <cellStyle name="표준 29 17 3" xfId="32250"/>
    <cellStyle name="표준 29 18" xfId="12492"/>
    <cellStyle name="표준 29 18 2" xfId="33370"/>
    <cellStyle name="표준 29 19" xfId="24620"/>
    <cellStyle name="표준 29 2" xfId="3018"/>
    <cellStyle name="표준 29 2 10" xfId="10479"/>
    <cellStyle name="표준 29 2 10 2" xfId="19250"/>
    <cellStyle name="표준 29 2 10 2 2" xfId="40126"/>
    <cellStyle name="표준 29 2 10 3" xfId="31390"/>
    <cellStyle name="표준 29 2 11" xfId="11345"/>
    <cellStyle name="표준 29 2 11 2" xfId="20111"/>
    <cellStyle name="표준 29 2 11 2 2" xfId="40987"/>
    <cellStyle name="표준 29 2 11 3" xfId="32251"/>
    <cellStyle name="표준 29 2 12" xfId="12493"/>
    <cellStyle name="표준 29 2 12 2" xfId="33371"/>
    <cellStyle name="표준 29 2 13" xfId="24621"/>
    <cellStyle name="표준 29 2 2" xfId="3236"/>
    <cellStyle name="표준 29 2 2 10" xfId="11555"/>
    <cellStyle name="표준 29 2 2 10 2" xfId="20321"/>
    <cellStyle name="표준 29 2 2 10 2 2" xfId="41197"/>
    <cellStyle name="표준 29 2 2 10 3" xfId="32461"/>
    <cellStyle name="표준 29 2 2 11" xfId="12704"/>
    <cellStyle name="표준 29 2 2 11 2" xfId="33581"/>
    <cellStyle name="표준 29 2 2 12" xfId="24831"/>
    <cellStyle name="표준 29 2 2 2" xfId="3678"/>
    <cellStyle name="표준 29 2 2 2 2" xfId="5951"/>
    <cellStyle name="표준 29 2 2 2 2 2" xfId="14960"/>
    <cellStyle name="표준 29 2 2 2 2 2 2" xfId="35836"/>
    <cellStyle name="표준 29 2 2 2 2 3" xfId="27098"/>
    <cellStyle name="표준 29 2 2 2 3" xfId="13141"/>
    <cellStyle name="표준 29 2 2 2 3 2" xfId="34018"/>
    <cellStyle name="표준 29 2 2 2 4" xfId="25268"/>
    <cellStyle name="표준 29 2 2 3" xfId="4839"/>
    <cellStyle name="표준 29 2 2 3 2" xfId="6671"/>
    <cellStyle name="표준 29 2 2 3 2 2" xfId="15680"/>
    <cellStyle name="표준 29 2 2 3 2 2 2" xfId="36556"/>
    <cellStyle name="표준 29 2 2 3 2 3" xfId="27818"/>
    <cellStyle name="표준 29 2 2 3 3" xfId="13862"/>
    <cellStyle name="표준 29 2 2 3 3 2" xfId="34738"/>
    <cellStyle name="표준 29 2 2 3 4" xfId="26000"/>
    <cellStyle name="표준 29 2 2 4" xfId="5514"/>
    <cellStyle name="표준 29 2 2 4 2" xfId="14523"/>
    <cellStyle name="표준 29 2 2 4 2 2" xfId="35399"/>
    <cellStyle name="표준 29 2 2 4 3" xfId="26661"/>
    <cellStyle name="표준 29 2 2 5" xfId="7317"/>
    <cellStyle name="표준 29 2 2 5 2" xfId="16324"/>
    <cellStyle name="표준 29 2 2 5 2 2" xfId="37200"/>
    <cellStyle name="표준 29 2 2 5 3" xfId="28462"/>
    <cellStyle name="표준 29 2 2 6" xfId="7961"/>
    <cellStyle name="표준 29 2 2 6 2" xfId="16967"/>
    <cellStyle name="표준 29 2 2 6 2 2" xfId="37843"/>
    <cellStyle name="표준 29 2 2 6 3" xfId="29105"/>
    <cellStyle name="표준 29 2 2 7" xfId="8809"/>
    <cellStyle name="표준 29 2 2 7 2" xfId="17814"/>
    <cellStyle name="표준 29 2 2 7 2 2" xfId="38690"/>
    <cellStyle name="표준 29 2 2 7 3" xfId="29952"/>
    <cellStyle name="표준 29 2 2 8" xfId="9634"/>
    <cellStyle name="표준 29 2 2 8 2" xfId="18632"/>
    <cellStyle name="표준 29 2 2 8 2 2" xfId="39508"/>
    <cellStyle name="표준 29 2 2 8 3" xfId="30770"/>
    <cellStyle name="표준 29 2 2 9" xfId="10689"/>
    <cellStyle name="표준 29 2 2 9 2" xfId="19460"/>
    <cellStyle name="표준 29 2 2 9 2 2" xfId="40336"/>
    <cellStyle name="표준 29 2 2 9 3" xfId="31600"/>
    <cellStyle name="표준 29 2 3" xfId="3468"/>
    <cellStyle name="표준 29 2 3 10" xfId="12931"/>
    <cellStyle name="표준 29 2 3 10 2" xfId="33808"/>
    <cellStyle name="표준 29 2 3 11" xfId="25058"/>
    <cellStyle name="표준 29 2 3 2" xfId="5061"/>
    <cellStyle name="표준 29 2 3 2 2" xfId="6888"/>
    <cellStyle name="표준 29 2 3 2 2 2" xfId="15897"/>
    <cellStyle name="표준 29 2 3 2 2 2 2" xfId="36773"/>
    <cellStyle name="표준 29 2 3 2 2 3" xfId="28035"/>
    <cellStyle name="표준 29 2 3 2 3" xfId="14079"/>
    <cellStyle name="표준 29 2 3 2 3 2" xfId="34955"/>
    <cellStyle name="표준 29 2 3 2 4" xfId="26217"/>
    <cellStyle name="표준 29 2 3 3" xfId="5741"/>
    <cellStyle name="표준 29 2 3 3 2" xfId="14750"/>
    <cellStyle name="표준 29 2 3 3 2 2" xfId="35626"/>
    <cellStyle name="표준 29 2 3 3 3" xfId="26888"/>
    <cellStyle name="표준 29 2 3 4" xfId="7534"/>
    <cellStyle name="표준 29 2 3 4 2" xfId="16541"/>
    <cellStyle name="표준 29 2 3 4 2 2" xfId="37417"/>
    <cellStyle name="표준 29 2 3 4 3" xfId="28679"/>
    <cellStyle name="표준 29 2 3 5" xfId="8178"/>
    <cellStyle name="표준 29 2 3 5 2" xfId="17184"/>
    <cellStyle name="표준 29 2 3 5 2 2" xfId="38060"/>
    <cellStyle name="표준 29 2 3 5 3" xfId="29322"/>
    <cellStyle name="표준 29 2 3 6" xfId="9026"/>
    <cellStyle name="표준 29 2 3 6 2" xfId="18031"/>
    <cellStyle name="표준 29 2 3 6 2 2" xfId="38907"/>
    <cellStyle name="표준 29 2 3 6 3" xfId="30169"/>
    <cellStyle name="표준 29 2 3 7" xfId="9851"/>
    <cellStyle name="표준 29 2 3 7 2" xfId="18849"/>
    <cellStyle name="표준 29 2 3 7 2 2" xfId="39725"/>
    <cellStyle name="표준 29 2 3 7 3" xfId="30987"/>
    <cellStyle name="표준 29 2 3 8" xfId="10906"/>
    <cellStyle name="표준 29 2 3 8 2" xfId="19677"/>
    <cellStyle name="표준 29 2 3 8 2 2" xfId="40553"/>
    <cellStyle name="표준 29 2 3 8 3" xfId="31817"/>
    <cellStyle name="표준 29 2 3 9" xfId="11772"/>
    <cellStyle name="표준 29 2 3 9 2" xfId="20538"/>
    <cellStyle name="표준 29 2 3 9 2 2" xfId="41414"/>
    <cellStyle name="표준 29 2 3 9 3" xfId="32678"/>
    <cellStyle name="표준 29 2 4" xfId="4627"/>
    <cellStyle name="표준 29 2 4 2" xfId="6461"/>
    <cellStyle name="표준 29 2 4 2 2" xfId="15470"/>
    <cellStyle name="표준 29 2 4 2 2 2" xfId="36346"/>
    <cellStyle name="표준 29 2 4 2 3" xfId="27608"/>
    <cellStyle name="표준 29 2 4 3" xfId="11124"/>
    <cellStyle name="표준 29 2 4 3 2" xfId="19894"/>
    <cellStyle name="표준 29 2 4 3 2 2" xfId="40770"/>
    <cellStyle name="표준 29 2 4 3 3" xfId="32034"/>
    <cellStyle name="표준 29 2 4 4" xfId="11989"/>
    <cellStyle name="표준 29 2 4 4 2" xfId="20755"/>
    <cellStyle name="표준 29 2 4 4 2 2" xfId="41631"/>
    <cellStyle name="표준 29 2 4 4 3" xfId="32895"/>
    <cellStyle name="표준 29 2 4 5" xfId="13652"/>
    <cellStyle name="표준 29 2 4 5 2" xfId="34528"/>
    <cellStyle name="표준 29 2 4 6" xfId="25790"/>
    <cellStyle name="표준 29 2 5" xfId="5304"/>
    <cellStyle name="표준 29 2 5 2" xfId="14313"/>
    <cellStyle name="표준 29 2 5 2 2" xfId="35189"/>
    <cellStyle name="표준 29 2 5 3" xfId="26451"/>
    <cellStyle name="표준 29 2 6" xfId="7106"/>
    <cellStyle name="표준 29 2 6 2" xfId="16114"/>
    <cellStyle name="표준 29 2 6 2 2" xfId="36990"/>
    <cellStyle name="표준 29 2 6 3" xfId="28252"/>
    <cellStyle name="표준 29 2 7" xfId="7751"/>
    <cellStyle name="표준 29 2 7 2" xfId="16757"/>
    <cellStyle name="표준 29 2 7 2 2" xfId="37633"/>
    <cellStyle name="표준 29 2 7 3" xfId="28895"/>
    <cellStyle name="표준 29 2 8" xfId="8599"/>
    <cellStyle name="표준 29 2 8 2" xfId="17604"/>
    <cellStyle name="표준 29 2 8 2 2" xfId="38480"/>
    <cellStyle name="표준 29 2 8 3" xfId="29742"/>
    <cellStyle name="표준 29 2 9" xfId="9423"/>
    <cellStyle name="표준 29 2 9 2" xfId="18422"/>
    <cellStyle name="표준 29 2 9 2 2" xfId="39298"/>
    <cellStyle name="표준 29 2 9 3" xfId="30560"/>
    <cellStyle name="표준 29 3" xfId="3019"/>
    <cellStyle name="표준 29 3 10" xfId="10480"/>
    <cellStyle name="표준 29 3 10 2" xfId="19251"/>
    <cellStyle name="표준 29 3 10 2 2" xfId="40127"/>
    <cellStyle name="표준 29 3 10 3" xfId="31391"/>
    <cellStyle name="표준 29 3 11" xfId="11346"/>
    <cellStyle name="표준 29 3 11 2" xfId="20112"/>
    <cellStyle name="표준 29 3 11 2 2" xfId="40988"/>
    <cellStyle name="표준 29 3 11 3" xfId="32252"/>
    <cellStyle name="표준 29 3 12" xfId="12494"/>
    <cellStyle name="표준 29 3 12 2" xfId="33372"/>
    <cellStyle name="표준 29 3 13" xfId="24622"/>
    <cellStyle name="표준 29 3 2" xfId="3237"/>
    <cellStyle name="표준 29 3 2 10" xfId="11556"/>
    <cellStyle name="표준 29 3 2 10 2" xfId="20322"/>
    <cellStyle name="표준 29 3 2 10 2 2" xfId="41198"/>
    <cellStyle name="표준 29 3 2 10 3" xfId="32462"/>
    <cellStyle name="표준 29 3 2 11" xfId="12705"/>
    <cellStyle name="표준 29 3 2 11 2" xfId="33582"/>
    <cellStyle name="표준 29 3 2 12" xfId="24832"/>
    <cellStyle name="표준 29 3 2 2" xfId="3679"/>
    <cellStyle name="표준 29 3 2 2 2" xfId="5952"/>
    <cellStyle name="표준 29 3 2 2 2 2" xfId="14961"/>
    <cellStyle name="표준 29 3 2 2 2 2 2" xfId="35837"/>
    <cellStyle name="표준 29 3 2 2 2 3" xfId="27099"/>
    <cellStyle name="표준 29 3 2 2 3" xfId="13142"/>
    <cellStyle name="표준 29 3 2 2 3 2" xfId="34019"/>
    <cellStyle name="표준 29 3 2 2 4" xfId="25269"/>
    <cellStyle name="표준 29 3 2 3" xfId="4840"/>
    <cellStyle name="표준 29 3 2 3 2" xfId="6672"/>
    <cellStyle name="표준 29 3 2 3 2 2" xfId="15681"/>
    <cellStyle name="표준 29 3 2 3 2 2 2" xfId="36557"/>
    <cellStyle name="표준 29 3 2 3 2 3" xfId="27819"/>
    <cellStyle name="표준 29 3 2 3 3" xfId="13863"/>
    <cellStyle name="표준 29 3 2 3 3 2" xfId="34739"/>
    <cellStyle name="표준 29 3 2 3 4" xfId="26001"/>
    <cellStyle name="표준 29 3 2 4" xfId="5515"/>
    <cellStyle name="표준 29 3 2 4 2" xfId="14524"/>
    <cellStyle name="표준 29 3 2 4 2 2" xfId="35400"/>
    <cellStyle name="표준 29 3 2 4 3" xfId="26662"/>
    <cellStyle name="표준 29 3 2 5" xfId="7318"/>
    <cellStyle name="표준 29 3 2 5 2" xfId="16325"/>
    <cellStyle name="표준 29 3 2 5 2 2" xfId="37201"/>
    <cellStyle name="표준 29 3 2 5 3" xfId="28463"/>
    <cellStyle name="표준 29 3 2 6" xfId="7962"/>
    <cellStyle name="표준 29 3 2 6 2" xfId="16968"/>
    <cellStyle name="표준 29 3 2 6 2 2" xfId="37844"/>
    <cellStyle name="표준 29 3 2 6 3" xfId="29106"/>
    <cellStyle name="표준 29 3 2 7" xfId="8810"/>
    <cellStyle name="표준 29 3 2 7 2" xfId="17815"/>
    <cellStyle name="표준 29 3 2 7 2 2" xfId="38691"/>
    <cellStyle name="표준 29 3 2 7 3" xfId="29953"/>
    <cellStyle name="표준 29 3 2 8" xfId="9635"/>
    <cellStyle name="표준 29 3 2 8 2" xfId="18633"/>
    <cellStyle name="표준 29 3 2 8 2 2" xfId="39509"/>
    <cellStyle name="표준 29 3 2 8 3" xfId="30771"/>
    <cellStyle name="표준 29 3 2 9" xfId="10690"/>
    <cellStyle name="표준 29 3 2 9 2" xfId="19461"/>
    <cellStyle name="표준 29 3 2 9 2 2" xfId="40337"/>
    <cellStyle name="표준 29 3 2 9 3" xfId="31601"/>
    <cellStyle name="표준 29 3 3" xfId="3469"/>
    <cellStyle name="표준 29 3 3 10" xfId="12932"/>
    <cellStyle name="표준 29 3 3 10 2" xfId="33809"/>
    <cellStyle name="표준 29 3 3 11" xfId="25059"/>
    <cellStyle name="표준 29 3 3 2" xfId="5062"/>
    <cellStyle name="표준 29 3 3 2 2" xfId="6889"/>
    <cellStyle name="표준 29 3 3 2 2 2" xfId="15898"/>
    <cellStyle name="표준 29 3 3 2 2 2 2" xfId="36774"/>
    <cellStyle name="표준 29 3 3 2 2 3" xfId="28036"/>
    <cellStyle name="표준 29 3 3 2 3" xfId="14080"/>
    <cellStyle name="표준 29 3 3 2 3 2" xfId="34956"/>
    <cellStyle name="표준 29 3 3 2 4" xfId="26218"/>
    <cellStyle name="표준 29 3 3 3" xfId="5742"/>
    <cellStyle name="표준 29 3 3 3 2" xfId="14751"/>
    <cellStyle name="표준 29 3 3 3 2 2" xfId="35627"/>
    <cellStyle name="표준 29 3 3 3 3" xfId="26889"/>
    <cellStyle name="표준 29 3 3 4" xfId="7535"/>
    <cellStyle name="표준 29 3 3 4 2" xfId="16542"/>
    <cellStyle name="표준 29 3 3 4 2 2" xfId="37418"/>
    <cellStyle name="표준 29 3 3 4 3" xfId="28680"/>
    <cellStyle name="표준 29 3 3 5" xfId="8179"/>
    <cellStyle name="표준 29 3 3 5 2" xfId="17185"/>
    <cellStyle name="표준 29 3 3 5 2 2" xfId="38061"/>
    <cellStyle name="표준 29 3 3 5 3" xfId="29323"/>
    <cellStyle name="표준 29 3 3 6" xfId="9027"/>
    <cellStyle name="표준 29 3 3 6 2" xfId="18032"/>
    <cellStyle name="표준 29 3 3 6 2 2" xfId="38908"/>
    <cellStyle name="표준 29 3 3 6 3" xfId="30170"/>
    <cellStyle name="표준 29 3 3 7" xfId="9852"/>
    <cellStyle name="표준 29 3 3 7 2" xfId="18850"/>
    <cellStyle name="표준 29 3 3 7 2 2" xfId="39726"/>
    <cellStyle name="표준 29 3 3 7 3" xfId="30988"/>
    <cellStyle name="표준 29 3 3 8" xfId="10907"/>
    <cellStyle name="표준 29 3 3 8 2" xfId="19678"/>
    <cellStyle name="표준 29 3 3 8 2 2" xfId="40554"/>
    <cellStyle name="표준 29 3 3 8 3" xfId="31818"/>
    <cellStyle name="표준 29 3 3 9" xfId="11773"/>
    <cellStyle name="표준 29 3 3 9 2" xfId="20539"/>
    <cellStyle name="표준 29 3 3 9 2 2" xfId="41415"/>
    <cellStyle name="표준 29 3 3 9 3" xfId="32679"/>
    <cellStyle name="표준 29 3 4" xfId="4628"/>
    <cellStyle name="표준 29 3 4 2" xfId="6462"/>
    <cellStyle name="표준 29 3 4 2 2" xfId="15471"/>
    <cellStyle name="표준 29 3 4 2 2 2" xfId="36347"/>
    <cellStyle name="표준 29 3 4 2 3" xfId="27609"/>
    <cellStyle name="표준 29 3 4 3" xfId="11125"/>
    <cellStyle name="표준 29 3 4 3 2" xfId="19895"/>
    <cellStyle name="표준 29 3 4 3 2 2" xfId="40771"/>
    <cellStyle name="표준 29 3 4 3 3" xfId="32035"/>
    <cellStyle name="표준 29 3 4 4" xfId="11990"/>
    <cellStyle name="표준 29 3 4 4 2" xfId="20756"/>
    <cellStyle name="표준 29 3 4 4 2 2" xfId="41632"/>
    <cellStyle name="표준 29 3 4 4 3" xfId="32896"/>
    <cellStyle name="표준 29 3 4 5" xfId="13653"/>
    <cellStyle name="표준 29 3 4 5 2" xfId="34529"/>
    <cellStyle name="표준 29 3 4 6" xfId="25791"/>
    <cellStyle name="표준 29 3 5" xfId="5305"/>
    <cellStyle name="표준 29 3 5 2" xfId="14314"/>
    <cellStyle name="표준 29 3 5 2 2" xfId="35190"/>
    <cellStyle name="표준 29 3 5 3" xfId="26452"/>
    <cellStyle name="표준 29 3 6" xfId="7107"/>
    <cellStyle name="표준 29 3 6 2" xfId="16115"/>
    <cellStyle name="표준 29 3 6 2 2" xfId="36991"/>
    <cellStyle name="표준 29 3 6 3" xfId="28253"/>
    <cellStyle name="표준 29 3 7" xfId="7752"/>
    <cellStyle name="표준 29 3 7 2" xfId="16758"/>
    <cellStyle name="표준 29 3 7 2 2" xfId="37634"/>
    <cellStyle name="표준 29 3 7 3" xfId="28896"/>
    <cellStyle name="표준 29 3 8" xfId="8600"/>
    <cellStyle name="표준 29 3 8 2" xfId="17605"/>
    <cellStyle name="표준 29 3 8 2 2" xfId="38481"/>
    <cellStyle name="표준 29 3 8 3" xfId="29743"/>
    <cellStyle name="표준 29 3 9" xfId="9424"/>
    <cellStyle name="표준 29 3 9 2" xfId="18423"/>
    <cellStyle name="표준 29 3 9 2 2" xfId="39299"/>
    <cellStyle name="표준 29 3 9 3" xfId="30561"/>
    <cellStyle name="표준 29 4" xfId="3020"/>
    <cellStyle name="표준 29 4 10" xfId="10481"/>
    <cellStyle name="표준 29 4 10 2" xfId="19252"/>
    <cellStyle name="표준 29 4 10 2 2" xfId="40128"/>
    <cellStyle name="표준 29 4 10 3" xfId="31392"/>
    <cellStyle name="표준 29 4 11" xfId="11347"/>
    <cellStyle name="표준 29 4 11 2" xfId="20113"/>
    <cellStyle name="표준 29 4 11 2 2" xfId="40989"/>
    <cellStyle name="표준 29 4 11 3" xfId="32253"/>
    <cellStyle name="표준 29 4 12" xfId="12495"/>
    <cellStyle name="표준 29 4 12 2" xfId="33373"/>
    <cellStyle name="표준 29 4 13" xfId="24623"/>
    <cellStyle name="표준 29 4 2" xfId="3238"/>
    <cellStyle name="표준 29 4 2 10" xfId="11557"/>
    <cellStyle name="표준 29 4 2 10 2" xfId="20323"/>
    <cellStyle name="표준 29 4 2 10 2 2" xfId="41199"/>
    <cellStyle name="표준 29 4 2 10 3" xfId="32463"/>
    <cellStyle name="표준 29 4 2 11" xfId="12706"/>
    <cellStyle name="표준 29 4 2 11 2" xfId="33583"/>
    <cellStyle name="표준 29 4 2 12" xfId="24833"/>
    <cellStyle name="표준 29 4 2 2" xfId="3680"/>
    <cellStyle name="표준 29 4 2 2 2" xfId="5953"/>
    <cellStyle name="표준 29 4 2 2 2 2" xfId="14962"/>
    <cellStyle name="표준 29 4 2 2 2 2 2" xfId="35838"/>
    <cellStyle name="표준 29 4 2 2 2 3" xfId="27100"/>
    <cellStyle name="표준 29 4 2 2 3" xfId="13143"/>
    <cellStyle name="표준 29 4 2 2 3 2" xfId="34020"/>
    <cellStyle name="표준 29 4 2 2 4" xfId="25270"/>
    <cellStyle name="표준 29 4 2 3" xfId="4841"/>
    <cellStyle name="표준 29 4 2 3 2" xfId="6673"/>
    <cellStyle name="표준 29 4 2 3 2 2" xfId="15682"/>
    <cellStyle name="표준 29 4 2 3 2 2 2" xfId="36558"/>
    <cellStyle name="표준 29 4 2 3 2 3" xfId="27820"/>
    <cellStyle name="표준 29 4 2 3 3" xfId="13864"/>
    <cellStyle name="표준 29 4 2 3 3 2" xfId="34740"/>
    <cellStyle name="표준 29 4 2 3 4" xfId="26002"/>
    <cellStyle name="표준 29 4 2 4" xfId="5516"/>
    <cellStyle name="표준 29 4 2 4 2" xfId="14525"/>
    <cellStyle name="표준 29 4 2 4 2 2" xfId="35401"/>
    <cellStyle name="표준 29 4 2 4 3" xfId="26663"/>
    <cellStyle name="표준 29 4 2 5" xfId="7319"/>
    <cellStyle name="표준 29 4 2 5 2" xfId="16326"/>
    <cellStyle name="표준 29 4 2 5 2 2" xfId="37202"/>
    <cellStyle name="표준 29 4 2 5 3" xfId="28464"/>
    <cellStyle name="표준 29 4 2 6" xfId="7963"/>
    <cellStyle name="표준 29 4 2 6 2" xfId="16969"/>
    <cellStyle name="표준 29 4 2 6 2 2" xfId="37845"/>
    <cellStyle name="표준 29 4 2 6 3" xfId="29107"/>
    <cellStyle name="표준 29 4 2 7" xfId="8811"/>
    <cellStyle name="표준 29 4 2 7 2" xfId="17816"/>
    <cellStyle name="표준 29 4 2 7 2 2" xfId="38692"/>
    <cellStyle name="표준 29 4 2 7 3" xfId="29954"/>
    <cellStyle name="표준 29 4 2 8" xfId="9636"/>
    <cellStyle name="표준 29 4 2 8 2" xfId="18634"/>
    <cellStyle name="표준 29 4 2 8 2 2" xfId="39510"/>
    <cellStyle name="표준 29 4 2 8 3" xfId="30772"/>
    <cellStyle name="표준 29 4 2 9" xfId="10691"/>
    <cellStyle name="표준 29 4 2 9 2" xfId="19462"/>
    <cellStyle name="표준 29 4 2 9 2 2" xfId="40338"/>
    <cellStyle name="표준 29 4 2 9 3" xfId="31602"/>
    <cellStyle name="표준 29 4 3" xfId="3470"/>
    <cellStyle name="표준 29 4 3 10" xfId="12933"/>
    <cellStyle name="표준 29 4 3 10 2" xfId="33810"/>
    <cellStyle name="표준 29 4 3 11" xfId="25060"/>
    <cellStyle name="표준 29 4 3 2" xfId="5063"/>
    <cellStyle name="표준 29 4 3 2 2" xfId="6890"/>
    <cellStyle name="표준 29 4 3 2 2 2" xfId="15899"/>
    <cellStyle name="표준 29 4 3 2 2 2 2" xfId="36775"/>
    <cellStyle name="표준 29 4 3 2 2 3" xfId="28037"/>
    <cellStyle name="표준 29 4 3 2 3" xfId="14081"/>
    <cellStyle name="표준 29 4 3 2 3 2" xfId="34957"/>
    <cellStyle name="표준 29 4 3 2 4" xfId="26219"/>
    <cellStyle name="표준 29 4 3 3" xfId="5743"/>
    <cellStyle name="표준 29 4 3 3 2" xfId="14752"/>
    <cellStyle name="표준 29 4 3 3 2 2" xfId="35628"/>
    <cellStyle name="표준 29 4 3 3 3" xfId="26890"/>
    <cellStyle name="표준 29 4 3 4" xfId="7536"/>
    <cellStyle name="표준 29 4 3 4 2" xfId="16543"/>
    <cellStyle name="표준 29 4 3 4 2 2" xfId="37419"/>
    <cellStyle name="표준 29 4 3 4 3" xfId="28681"/>
    <cellStyle name="표준 29 4 3 5" xfId="8180"/>
    <cellStyle name="표준 29 4 3 5 2" xfId="17186"/>
    <cellStyle name="표준 29 4 3 5 2 2" xfId="38062"/>
    <cellStyle name="표준 29 4 3 5 3" xfId="29324"/>
    <cellStyle name="표준 29 4 3 6" xfId="9028"/>
    <cellStyle name="표준 29 4 3 6 2" xfId="18033"/>
    <cellStyle name="표준 29 4 3 6 2 2" xfId="38909"/>
    <cellStyle name="표준 29 4 3 6 3" xfId="30171"/>
    <cellStyle name="표준 29 4 3 7" xfId="9853"/>
    <cellStyle name="표준 29 4 3 7 2" xfId="18851"/>
    <cellStyle name="표준 29 4 3 7 2 2" xfId="39727"/>
    <cellStyle name="표준 29 4 3 7 3" xfId="30989"/>
    <cellStyle name="표준 29 4 3 8" xfId="10908"/>
    <cellStyle name="표준 29 4 3 8 2" xfId="19679"/>
    <cellStyle name="표준 29 4 3 8 2 2" xfId="40555"/>
    <cellStyle name="표준 29 4 3 8 3" xfId="31819"/>
    <cellStyle name="표준 29 4 3 9" xfId="11774"/>
    <cellStyle name="표준 29 4 3 9 2" xfId="20540"/>
    <cellStyle name="표준 29 4 3 9 2 2" xfId="41416"/>
    <cellStyle name="표준 29 4 3 9 3" xfId="32680"/>
    <cellStyle name="표준 29 4 4" xfId="4629"/>
    <cellStyle name="표준 29 4 4 2" xfId="6463"/>
    <cellStyle name="표준 29 4 4 2 2" xfId="15472"/>
    <cellStyle name="표준 29 4 4 2 2 2" xfId="36348"/>
    <cellStyle name="표준 29 4 4 2 3" xfId="27610"/>
    <cellStyle name="표준 29 4 4 3" xfId="11126"/>
    <cellStyle name="표준 29 4 4 3 2" xfId="19896"/>
    <cellStyle name="표준 29 4 4 3 2 2" xfId="40772"/>
    <cellStyle name="표준 29 4 4 3 3" xfId="32036"/>
    <cellStyle name="표준 29 4 4 4" xfId="11991"/>
    <cellStyle name="표준 29 4 4 4 2" xfId="20757"/>
    <cellStyle name="표준 29 4 4 4 2 2" xfId="41633"/>
    <cellStyle name="표준 29 4 4 4 3" xfId="32897"/>
    <cellStyle name="표준 29 4 4 5" xfId="13654"/>
    <cellStyle name="표준 29 4 4 5 2" xfId="34530"/>
    <cellStyle name="표준 29 4 4 6" xfId="25792"/>
    <cellStyle name="표준 29 4 5" xfId="5306"/>
    <cellStyle name="표준 29 4 5 2" xfId="14315"/>
    <cellStyle name="표준 29 4 5 2 2" xfId="35191"/>
    <cellStyle name="표준 29 4 5 3" xfId="26453"/>
    <cellStyle name="표준 29 4 6" xfId="7108"/>
    <cellStyle name="표준 29 4 6 2" xfId="16116"/>
    <cellStyle name="표준 29 4 6 2 2" xfId="36992"/>
    <cellStyle name="표준 29 4 6 3" xfId="28254"/>
    <cellStyle name="표준 29 4 7" xfId="7753"/>
    <cellStyle name="표준 29 4 7 2" xfId="16759"/>
    <cellStyle name="표준 29 4 7 2 2" xfId="37635"/>
    <cellStyle name="표준 29 4 7 3" xfId="28897"/>
    <cellStyle name="표준 29 4 8" xfId="8601"/>
    <cellStyle name="표준 29 4 8 2" xfId="17606"/>
    <cellStyle name="표준 29 4 8 2 2" xfId="38482"/>
    <cellStyle name="표준 29 4 8 3" xfId="29744"/>
    <cellStyle name="표준 29 4 9" xfId="9425"/>
    <cellStyle name="표준 29 4 9 2" xfId="18424"/>
    <cellStyle name="표준 29 4 9 2 2" xfId="39300"/>
    <cellStyle name="표준 29 4 9 3" xfId="30562"/>
    <cellStyle name="표준 29 5" xfId="3021"/>
    <cellStyle name="표준 29 5 10" xfId="10482"/>
    <cellStyle name="표준 29 5 10 2" xfId="19253"/>
    <cellStyle name="표준 29 5 10 2 2" xfId="40129"/>
    <cellStyle name="표준 29 5 10 3" xfId="31393"/>
    <cellStyle name="표준 29 5 11" xfId="11348"/>
    <cellStyle name="표준 29 5 11 2" xfId="20114"/>
    <cellStyle name="표준 29 5 11 2 2" xfId="40990"/>
    <cellStyle name="표준 29 5 11 3" xfId="32254"/>
    <cellStyle name="표준 29 5 12" xfId="12496"/>
    <cellStyle name="표준 29 5 12 2" xfId="33374"/>
    <cellStyle name="표준 29 5 13" xfId="24624"/>
    <cellStyle name="표준 29 5 2" xfId="3239"/>
    <cellStyle name="표준 29 5 2 10" xfId="11558"/>
    <cellStyle name="표준 29 5 2 10 2" xfId="20324"/>
    <cellStyle name="표준 29 5 2 10 2 2" xfId="41200"/>
    <cellStyle name="표준 29 5 2 10 3" xfId="32464"/>
    <cellStyle name="표준 29 5 2 11" xfId="12707"/>
    <cellStyle name="표준 29 5 2 11 2" xfId="33584"/>
    <cellStyle name="표준 29 5 2 12" xfId="24834"/>
    <cellStyle name="표준 29 5 2 2" xfId="3681"/>
    <cellStyle name="표준 29 5 2 2 2" xfId="5954"/>
    <cellStyle name="표준 29 5 2 2 2 2" xfId="14963"/>
    <cellStyle name="표준 29 5 2 2 2 2 2" xfId="35839"/>
    <cellStyle name="표준 29 5 2 2 2 3" xfId="27101"/>
    <cellStyle name="표준 29 5 2 2 3" xfId="13144"/>
    <cellStyle name="표준 29 5 2 2 3 2" xfId="34021"/>
    <cellStyle name="표준 29 5 2 2 4" xfId="25271"/>
    <cellStyle name="표준 29 5 2 3" xfId="4842"/>
    <cellStyle name="표준 29 5 2 3 2" xfId="6674"/>
    <cellStyle name="표준 29 5 2 3 2 2" xfId="15683"/>
    <cellStyle name="표준 29 5 2 3 2 2 2" xfId="36559"/>
    <cellStyle name="표준 29 5 2 3 2 3" xfId="27821"/>
    <cellStyle name="표준 29 5 2 3 3" xfId="13865"/>
    <cellStyle name="표준 29 5 2 3 3 2" xfId="34741"/>
    <cellStyle name="표준 29 5 2 3 4" xfId="26003"/>
    <cellStyle name="표준 29 5 2 4" xfId="5517"/>
    <cellStyle name="표준 29 5 2 4 2" xfId="14526"/>
    <cellStyle name="표준 29 5 2 4 2 2" xfId="35402"/>
    <cellStyle name="표준 29 5 2 4 3" xfId="26664"/>
    <cellStyle name="표준 29 5 2 5" xfId="7320"/>
    <cellStyle name="표준 29 5 2 5 2" xfId="16327"/>
    <cellStyle name="표준 29 5 2 5 2 2" xfId="37203"/>
    <cellStyle name="표준 29 5 2 5 3" xfId="28465"/>
    <cellStyle name="표준 29 5 2 6" xfId="7964"/>
    <cellStyle name="표준 29 5 2 6 2" xfId="16970"/>
    <cellStyle name="표준 29 5 2 6 2 2" xfId="37846"/>
    <cellStyle name="표준 29 5 2 6 3" xfId="29108"/>
    <cellStyle name="표준 29 5 2 7" xfId="8812"/>
    <cellStyle name="표준 29 5 2 7 2" xfId="17817"/>
    <cellStyle name="표준 29 5 2 7 2 2" xfId="38693"/>
    <cellStyle name="표준 29 5 2 7 3" xfId="29955"/>
    <cellStyle name="표준 29 5 2 8" xfId="9637"/>
    <cellStyle name="표준 29 5 2 8 2" xfId="18635"/>
    <cellStyle name="표준 29 5 2 8 2 2" xfId="39511"/>
    <cellStyle name="표준 29 5 2 8 3" xfId="30773"/>
    <cellStyle name="표준 29 5 2 9" xfId="10692"/>
    <cellStyle name="표준 29 5 2 9 2" xfId="19463"/>
    <cellStyle name="표준 29 5 2 9 2 2" xfId="40339"/>
    <cellStyle name="표준 29 5 2 9 3" xfId="31603"/>
    <cellStyle name="표준 29 5 3" xfId="3471"/>
    <cellStyle name="표준 29 5 3 10" xfId="12934"/>
    <cellStyle name="표준 29 5 3 10 2" xfId="33811"/>
    <cellStyle name="표준 29 5 3 11" xfId="25061"/>
    <cellStyle name="표준 29 5 3 2" xfId="5064"/>
    <cellStyle name="표준 29 5 3 2 2" xfId="6891"/>
    <cellStyle name="표준 29 5 3 2 2 2" xfId="15900"/>
    <cellStyle name="표준 29 5 3 2 2 2 2" xfId="36776"/>
    <cellStyle name="표준 29 5 3 2 2 3" xfId="28038"/>
    <cellStyle name="표준 29 5 3 2 3" xfId="14082"/>
    <cellStyle name="표준 29 5 3 2 3 2" xfId="34958"/>
    <cellStyle name="표준 29 5 3 2 4" xfId="26220"/>
    <cellStyle name="표준 29 5 3 3" xfId="5744"/>
    <cellStyle name="표준 29 5 3 3 2" xfId="14753"/>
    <cellStyle name="표준 29 5 3 3 2 2" xfId="35629"/>
    <cellStyle name="표준 29 5 3 3 3" xfId="26891"/>
    <cellStyle name="표준 29 5 3 4" xfId="7537"/>
    <cellStyle name="표준 29 5 3 4 2" xfId="16544"/>
    <cellStyle name="표준 29 5 3 4 2 2" xfId="37420"/>
    <cellStyle name="표준 29 5 3 4 3" xfId="28682"/>
    <cellStyle name="표준 29 5 3 5" xfId="8181"/>
    <cellStyle name="표준 29 5 3 5 2" xfId="17187"/>
    <cellStyle name="표준 29 5 3 5 2 2" xfId="38063"/>
    <cellStyle name="표준 29 5 3 5 3" xfId="29325"/>
    <cellStyle name="표준 29 5 3 6" xfId="9029"/>
    <cellStyle name="표준 29 5 3 6 2" xfId="18034"/>
    <cellStyle name="표준 29 5 3 6 2 2" xfId="38910"/>
    <cellStyle name="표준 29 5 3 6 3" xfId="30172"/>
    <cellStyle name="표준 29 5 3 7" xfId="9854"/>
    <cellStyle name="표준 29 5 3 7 2" xfId="18852"/>
    <cellStyle name="표준 29 5 3 7 2 2" xfId="39728"/>
    <cellStyle name="표준 29 5 3 7 3" xfId="30990"/>
    <cellStyle name="표준 29 5 3 8" xfId="10909"/>
    <cellStyle name="표준 29 5 3 8 2" xfId="19680"/>
    <cellStyle name="표준 29 5 3 8 2 2" xfId="40556"/>
    <cellStyle name="표준 29 5 3 8 3" xfId="31820"/>
    <cellStyle name="표준 29 5 3 9" xfId="11775"/>
    <cellStyle name="표준 29 5 3 9 2" xfId="20541"/>
    <cellStyle name="표준 29 5 3 9 2 2" xfId="41417"/>
    <cellStyle name="표준 29 5 3 9 3" xfId="32681"/>
    <cellStyle name="표준 29 5 4" xfId="4630"/>
    <cellStyle name="표준 29 5 4 2" xfId="6464"/>
    <cellStyle name="표준 29 5 4 2 2" xfId="15473"/>
    <cellStyle name="표준 29 5 4 2 2 2" xfId="36349"/>
    <cellStyle name="표준 29 5 4 2 3" xfId="27611"/>
    <cellStyle name="표준 29 5 4 3" xfId="11127"/>
    <cellStyle name="표준 29 5 4 3 2" xfId="19897"/>
    <cellStyle name="표준 29 5 4 3 2 2" xfId="40773"/>
    <cellStyle name="표준 29 5 4 3 3" xfId="32037"/>
    <cellStyle name="표준 29 5 4 4" xfId="11992"/>
    <cellStyle name="표준 29 5 4 4 2" xfId="20758"/>
    <cellStyle name="표준 29 5 4 4 2 2" xfId="41634"/>
    <cellStyle name="표준 29 5 4 4 3" xfId="32898"/>
    <cellStyle name="표준 29 5 4 5" xfId="13655"/>
    <cellStyle name="표준 29 5 4 5 2" xfId="34531"/>
    <cellStyle name="표준 29 5 4 6" xfId="25793"/>
    <cellStyle name="표준 29 5 5" xfId="5307"/>
    <cellStyle name="표준 29 5 5 2" xfId="14316"/>
    <cellStyle name="표준 29 5 5 2 2" xfId="35192"/>
    <cellStyle name="표준 29 5 5 3" xfId="26454"/>
    <cellStyle name="표준 29 5 6" xfId="7109"/>
    <cellStyle name="표준 29 5 6 2" xfId="16117"/>
    <cellStyle name="표준 29 5 6 2 2" xfId="36993"/>
    <cellStyle name="표준 29 5 6 3" xfId="28255"/>
    <cellStyle name="표준 29 5 7" xfId="7754"/>
    <cellStyle name="표준 29 5 7 2" xfId="16760"/>
    <cellStyle name="표준 29 5 7 2 2" xfId="37636"/>
    <cellStyle name="표준 29 5 7 3" xfId="28898"/>
    <cellStyle name="표준 29 5 8" xfId="8602"/>
    <cellStyle name="표준 29 5 8 2" xfId="17607"/>
    <cellStyle name="표준 29 5 8 2 2" xfId="38483"/>
    <cellStyle name="표준 29 5 8 3" xfId="29745"/>
    <cellStyle name="표준 29 5 9" xfId="9426"/>
    <cellStyle name="표준 29 5 9 2" xfId="18425"/>
    <cellStyle name="표준 29 5 9 2 2" xfId="39301"/>
    <cellStyle name="표준 29 5 9 3" xfId="30563"/>
    <cellStyle name="표준 29 6" xfId="3022"/>
    <cellStyle name="표준 29 6 10" xfId="10483"/>
    <cellStyle name="표준 29 6 10 2" xfId="19254"/>
    <cellStyle name="표준 29 6 10 2 2" xfId="40130"/>
    <cellStyle name="표준 29 6 10 3" xfId="31394"/>
    <cellStyle name="표준 29 6 11" xfId="11349"/>
    <cellStyle name="표준 29 6 11 2" xfId="20115"/>
    <cellStyle name="표준 29 6 11 2 2" xfId="40991"/>
    <cellStyle name="표준 29 6 11 3" xfId="32255"/>
    <cellStyle name="표준 29 6 12" xfId="12497"/>
    <cellStyle name="표준 29 6 12 2" xfId="33375"/>
    <cellStyle name="표준 29 6 13" xfId="24625"/>
    <cellStyle name="표준 29 6 2" xfId="3240"/>
    <cellStyle name="표준 29 6 2 10" xfId="11559"/>
    <cellStyle name="표준 29 6 2 10 2" xfId="20325"/>
    <cellStyle name="표준 29 6 2 10 2 2" xfId="41201"/>
    <cellStyle name="표준 29 6 2 10 3" xfId="32465"/>
    <cellStyle name="표준 29 6 2 11" xfId="12708"/>
    <cellStyle name="표준 29 6 2 11 2" xfId="33585"/>
    <cellStyle name="표준 29 6 2 12" xfId="24835"/>
    <cellStyle name="표준 29 6 2 2" xfId="3682"/>
    <cellStyle name="표준 29 6 2 2 2" xfId="5955"/>
    <cellStyle name="표준 29 6 2 2 2 2" xfId="14964"/>
    <cellStyle name="표준 29 6 2 2 2 2 2" xfId="35840"/>
    <cellStyle name="표준 29 6 2 2 2 3" xfId="27102"/>
    <cellStyle name="표준 29 6 2 2 3" xfId="13145"/>
    <cellStyle name="표준 29 6 2 2 3 2" xfId="34022"/>
    <cellStyle name="표준 29 6 2 2 4" xfId="25272"/>
    <cellStyle name="표준 29 6 2 3" xfId="4843"/>
    <cellStyle name="표준 29 6 2 3 2" xfId="6675"/>
    <cellStyle name="표준 29 6 2 3 2 2" xfId="15684"/>
    <cellStyle name="표준 29 6 2 3 2 2 2" xfId="36560"/>
    <cellStyle name="표준 29 6 2 3 2 3" xfId="27822"/>
    <cellStyle name="표준 29 6 2 3 3" xfId="13866"/>
    <cellStyle name="표준 29 6 2 3 3 2" xfId="34742"/>
    <cellStyle name="표준 29 6 2 3 4" xfId="26004"/>
    <cellStyle name="표준 29 6 2 4" xfId="5518"/>
    <cellStyle name="표준 29 6 2 4 2" xfId="14527"/>
    <cellStyle name="표준 29 6 2 4 2 2" xfId="35403"/>
    <cellStyle name="표준 29 6 2 4 3" xfId="26665"/>
    <cellStyle name="표준 29 6 2 5" xfId="7321"/>
    <cellStyle name="표준 29 6 2 5 2" xfId="16328"/>
    <cellStyle name="표준 29 6 2 5 2 2" xfId="37204"/>
    <cellStyle name="표준 29 6 2 5 3" xfId="28466"/>
    <cellStyle name="표준 29 6 2 6" xfId="7965"/>
    <cellStyle name="표준 29 6 2 6 2" xfId="16971"/>
    <cellStyle name="표준 29 6 2 6 2 2" xfId="37847"/>
    <cellStyle name="표준 29 6 2 6 3" xfId="29109"/>
    <cellStyle name="표준 29 6 2 7" xfId="8813"/>
    <cellStyle name="표준 29 6 2 7 2" xfId="17818"/>
    <cellStyle name="표준 29 6 2 7 2 2" xfId="38694"/>
    <cellStyle name="표준 29 6 2 7 3" xfId="29956"/>
    <cellStyle name="표준 29 6 2 8" xfId="9638"/>
    <cellStyle name="표준 29 6 2 8 2" xfId="18636"/>
    <cellStyle name="표준 29 6 2 8 2 2" xfId="39512"/>
    <cellStyle name="표준 29 6 2 8 3" xfId="30774"/>
    <cellStyle name="표준 29 6 2 9" xfId="10693"/>
    <cellStyle name="표준 29 6 2 9 2" xfId="19464"/>
    <cellStyle name="표준 29 6 2 9 2 2" xfId="40340"/>
    <cellStyle name="표준 29 6 2 9 3" xfId="31604"/>
    <cellStyle name="표준 29 6 3" xfId="3472"/>
    <cellStyle name="표준 29 6 3 10" xfId="12935"/>
    <cellStyle name="표준 29 6 3 10 2" xfId="33812"/>
    <cellStyle name="표준 29 6 3 11" xfId="25062"/>
    <cellStyle name="표준 29 6 3 2" xfId="5065"/>
    <cellStyle name="표준 29 6 3 2 2" xfId="6892"/>
    <cellStyle name="표준 29 6 3 2 2 2" xfId="15901"/>
    <cellStyle name="표준 29 6 3 2 2 2 2" xfId="36777"/>
    <cellStyle name="표준 29 6 3 2 2 3" xfId="28039"/>
    <cellStyle name="표준 29 6 3 2 3" xfId="14083"/>
    <cellStyle name="표준 29 6 3 2 3 2" xfId="34959"/>
    <cellStyle name="표준 29 6 3 2 4" xfId="26221"/>
    <cellStyle name="표준 29 6 3 3" xfId="5745"/>
    <cellStyle name="표준 29 6 3 3 2" xfId="14754"/>
    <cellStyle name="표준 29 6 3 3 2 2" xfId="35630"/>
    <cellStyle name="표준 29 6 3 3 3" xfId="26892"/>
    <cellStyle name="표준 29 6 3 4" xfId="7538"/>
    <cellStyle name="표준 29 6 3 4 2" xfId="16545"/>
    <cellStyle name="표준 29 6 3 4 2 2" xfId="37421"/>
    <cellStyle name="표준 29 6 3 4 3" xfId="28683"/>
    <cellStyle name="표준 29 6 3 5" xfId="8182"/>
    <cellStyle name="표준 29 6 3 5 2" xfId="17188"/>
    <cellStyle name="표준 29 6 3 5 2 2" xfId="38064"/>
    <cellStyle name="표준 29 6 3 5 3" xfId="29326"/>
    <cellStyle name="표준 29 6 3 6" xfId="9030"/>
    <cellStyle name="표준 29 6 3 6 2" xfId="18035"/>
    <cellStyle name="표준 29 6 3 6 2 2" xfId="38911"/>
    <cellStyle name="표준 29 6 3 6 3" xfId="30173"/>
    <cellStyle name="표준 29 6 3 7" xfId="9855"/>
    <cellStyle name="표준 29 6 3 7 2" xfId="18853"/>
    <cellStyle name="표준 29 6 3 7 2 2" xfId="39729"/>
    <cellStyle name="표준 29 6 3 7 3" xfId="30991"/>
    <cellStyle name="표준 29 6 3 8" xfId="10910"/>
    <cellStyle name="표준 29 6 3 8 2" xfId="19681"/>
    <cellStyle name="표준 29 6 3 8 2 2" xfId="40557"/>
    <cellStyle name="표준 29 6 3 8 3" xfId="31821"/>
    <cellStyle name="표준 29 6 3 9" xfId="11776"/>
    <cellStyle name="표준 29 6 3 9 2" xfId="20542"/>
    <cellStyle name="표준 29 6 3 9 2 2" xfId="41418"/>
    <cellStyle name="표준 29 6 3 9 3" xfId="32682"/>
    <cellStyle name="표준 29 6 4" xfId="4631"/>
    <cellStyle name="표준 29 6 4 2" xfId="6465"/>
    <cellStyle name="표준 29 6 4 2 2" xfId="15474"/>
    <cellStyle name="표준 29 6 4 2 2 2" xfId="36350"/>
    <cellStyle name="표준 29 6 4 2 3" xfId="27612"/>
    <cellStyle name="표준 29 6 4 3" xfId="11128"/>
    <cellStyle name="표준 29 6 4 3 2" xfId="19898"/>
    <cellStyle name="표준 29 6 4 3 2 2" xfId="40774"/>
    <cellStyle name="표준 29 6 4 3 3" xfId="32038"/>
    <cellStyle name="표준 29 6 4 4" xfId="11993"/>
    <cellStyle name="표준 29 6 4 4 2" xfId="20759"/>
    <cellStyle name="표준 29 6 4 4 2 2" xfId="41635"/>
    <cellStyle name="표준 29 6 4 4 3" xfId="32899"/>
    <cellStyle name="표준 29 6 4 5" xfId="13656"/>
    <cellStyle name="표준 29 6 4 5 2" xfId="34532"/>
    <cellStyle name="표준 29 6 4 6" xfId="25794"/>
    <cellStyle name="표준 29 6 5" xfId="5308"/>
    <cellStyle name="표준 29 6 5 2" xfId="14317"/>
    <cellStyle name="표준 29 6 5 2 2" xfId="35193"/>
    <cellStyle name="표준 29 6 5 3" xfId="26455"/>
    <cellStyle name="표준 29 6 6" xfId="7110"/>
    <cellStyle name="표준 29 6 6 2" xfId="16118"/>
    <cellStyle name="표준 29 6 6 2 2" xfId="36994"/>
    <cellStyle name="표준 29 6 6 3" xfId="28256"/>
    <cellStyle name="표준 29 6 7" xfId="7755"/>
    <cellStyle name="표준 29 6 7 2" xfId="16761"/>
    <cellStyle name="표준 29 6 7 2 2" xfId="37637"/>
    <cellStyle name="표준 29 6 7 3" xfId="28899"/>
    <cellStyle name="표준 29 6 8" xfId="8603"/>
    <cellStyle name="표준 29 6 8 2" xfId="17608"/>
    <cellStyle name="표준 29 6 8 2 2" xfId="38484"/>
    <cellStyle name="표준 29 6 8 3" xfId="29746"/>
    <cellStyle name="표준 29 6 9" xfId="9427"/>
    <cellStyle name="표준 29 6 9 2" xfId="18426"/>
    <cellStyle name="표준 29 6 9 2 2" xfId="39302"/>
    <cellStyle name="표준 29 6 9 3" xfId="30564"/>
    <cellStyle name="표준 29 7" xfId="3023"/>
    <cellStyle name="표준 29 7 10" xfId="10484"/>
    <cellStyle name="표준 29 7 10 2" xfId="19255"/>
    <cellStyle name="표준 29 7 10 2 2" xfId="40131"/>
    <cellStyle name="표준 29 7 10 3" xfId="31395"/>
    <cellStyle name="표준 29 7 11" xfId="11350"/>
    <cellStyle name="표준 29 7 11 2" xfId="20116"/>
    <cellStyle name="표준 29 7 11 2 2" xfId="40992"/>
    <cellStyle name="표준 29 7 11 3" xfId="32256"/>
    <cellStyle name="표준 29 7 12" xfId="12498"/>
    <cellStyle name="표준 29 7 12 2" xfId="33376"/>
    <cellStyle name="표준 29 7 13" xfId="24626"/>
    <cellStyle name="표준 29 7 2" xfId="3241"/>
    <cellStyle name="표준 29 7 2 10" xfId="11560"/>
    <cellStyle name="표준 29 7 2 10 2" xfId="20326"/>
    <cellStyle name="표준 29 7 2 10 2 2" xfId="41202"/>
    <cellStyle name="표준 29 7 2 10 3" xfId="32466"/>
    <cellStyle name="표준 29 7 2 11" xfId="12709"/>
    <cellStyle name="표준 29 7 2 11 2" xfId="33586"/>
    <cellStyle name="표준 29 7 2 12" xfId="24836"/>
    <cellStyle name="표준 29 7 2 2" xfId="3683"/>
    <cellStyle name="표준 29 7 2 2 2" xfId="5956"/>
    <cellStyle name="표준 29 7 2 2 2 2" xfId="14965"/>
    <cellStyle name="표준 29 7 2 2 2 2 2" xfId="35841"/>
    <cellStyle name="표준 29 7 2 2 2 3" xfId="27103"/>
    <cellStyle name="표준 29 7 2 2 3" xfId="13146"/>
    <cellStyle name="표준 29 7 2 2 3 2" xfId="34023"/>
    <cellStyle name="표준 29 7 2 2 4" xfId="25273"/>
    <cellStyle name="표준 29 7 2 3" xfId="4844"/>
    <cellStyle name="표준 29 7 2 3 2" xfId="6676"/>
    <cellStyle name="표준 29 7 2 3 2 2" xfId="15685"/>
    <cellStyle name="표준 29 7 2 3 2 2 2" xfId="36561"/>
    <cellStyle name="표준 29 7 2 3 2 3" xfId="27823"/>
    <cellStyle name="표준 29 7 2 3 3" xfId="13867"/>
    <cellStyle name="표준 29 7 2 3 3 2" xfId="34743"/>
    <cellStyle name="표준 29 7 2 3 4" xfId="26005"/>
    <cellStyle name="표준 29 7 2 4" xfId="5519"/>
    <cellStyle name="표준 29 7 2 4 2" xfId="14528"/>
    <cellStyle name="표준 29 7 2 4 2 2" xfId="35404"/>
    <cellStyle name="표준 29 7 2 4 3" xfId="26666"/>
    <cellStyle name="표준 29 7 2 5" xfId="7322"/>
    <cellStyle name="표준 29 7 2 5 2" xfId="16329"/>
    <cellStyle name="표준 29 7 2 5 2 2" xfId="37205"/>
    <cellStyle name="표준 29 7 2 5 3" xfId="28467"/>
    <cellStyle name="표준 29 7 2 6" xfId="7966"/>
    <cellStyle name="표준 29 7 2 6 2" xfId="16972"/>
    <cellStyle name="표준 29 7 2 6 2 2" xfId="37848"/>
    <cellStyle name="표준 29 7 2 6 3" xfId="29110"/>
    <cellStyle name="표준 29 7 2 7" xfId="8814"/>
    <cellStyle name="표준 29 7 2 7 2" xfId="17819"/>
    <cellStyle name="표준 29 7 2 7 2 2" xfId="38695"/>
    <cellStyle name="표준 29 7 2 7 3" xfId="29957"/>
    <cellStyle name="표준 29 7 2 8" xfId="9639"/>
    <cellStyle name="표준 29 7 2 8 2" xfId="18637"/>
    <cellStyle name="표준 29 7 2 8 2 2" xfId="39513"/>
    <cellStyle name="표준 29 7 2 8 3" xfId="30775"/>
    <cellStyle name="표준 29 7 2 9" xfId="10694"/>
    <cellStyle name="표준 29 7 2 9 2" xfId="19465"/>
    <cellStyle name="표준 29 7 2 9 2 2" xfId="40341"/>
    <cellStyle name="표준 29 7 2 9 3" xfId="31605"/>
    <cellStyle name="표준 29 7 3" xfId="3473"/>
    <cellStyle name="표준 29 7 3 10" xfId="12936"/>
    <cellStyle name="표준 29 7 3 10 2" xfId="33813"/>
    <cellStyle name="표준 29 7 3 11" xfId="25063"/>
    <cellStyle name="표준 29 7 3 2" xfId="5066"/>
    <cellStyle name="표준 29 7 3 2 2" xfId="6893"/>
    <cellStyle name="표준 29 7 3 2 2 2" xfId="15902"/>
    <cellStyle name="표준 29 7 3 2 2 2 2" xfId="36778"/>
    <cellStyle name="표준 29 7 3 2 2 3" xfId="28040"/>
    <cellStyle name="표준 29 7 3 2 3" xfId="14084"/>
    <cellStyle name="표준 29 7 3 2 3 2" xfId="34960"/>
    <cellStyle name="표준 29 7 3 2 4" xfId="26222"/>
    <cellStyle name="표준 29 7 3 3" xfId="5746"/>
    <cellStyle name="표준 29 7 3 3 2" xfId="14755"/>
    <cellStyle name="표준 29 7 3 3 2 2" xfId="35631"/>
    <cellStyle name="표준 29 7 3 3 3" xfId="26893"/>
    <cellStyle name="표준 29 7 3 4" xfId="7539"/>
    <cellStyle name="표준 29 7 3 4 2" xfId="16546"/>
    <cellStyle name="표준 29 7 3 4 2 2" xfId="37422"/>
    <cellStyle name="표준 29 7 3 4 3" xfId="28684"/>
    <cellStyle name="표준 29 7 3 5" xfId="8183"/>
    <cellStyle name="표준 29 7 3 5 2" xfId="17189"/>
    <cellStyle name="표준 29 7 3 5 2 2" xfId="38065"/>
    <cellStyle name="표준 29 7 3 5 3" xfId="29327"/>
    <cellStyle name="표준 29 7 3 6" xfId="9031"/>
    <cellStyle name="표준 29 7 3 6 2" xfId="18036"/>
    <cellStyle name="표준 29 7 3 6 2 2" xfId="38912"/>
    <cellStyle name="표준 29 7 3 6 3" xfId="30174"/>
    <cellStyle name="표준 29 7 3 7" xfId="9856"/>
    <cellStyle name="표준 29 7 3 7 2" xfId="18854"/>
    <cellStyle name="표준 29 7 3 7 2 2" xfId="39730"/>
    <cellStyle name="표준 29 7 3 7 3" xfId="30992"/>
    <cellStyle name="표준 29 7 3 8" xfId="10911"/>
    <cellStyle name="표준 29 7 3 8 2" xfId="19682"/>
    <cellStyle name="표준 29 7 3 8 2 2" xfId="40558"/>
    <cellStyle name="표준 29 7 3 8 3" xfId="31822"/>
    <cellStyle name="표준 29 7 3 9" xfId="11777"/>
    <cellStyle name="표준 29 7 3 9 2" xfId="20543"/>
    <cellStyle name="표준 29 7 3 9 2 2" xfId="41419"/>
    <cellStyle name="표준 29 7 3 9 3" xfId="32683"/>
    <cellStyle name="표준 29 7 4" xfId="4632"/>
    <cellStyle name="표준 29 7 4 2" xfId="6466"/>
    <cellStyle name="표준 29 7 4 2 2" xfId="15475"/>
    <cellStyle name="표준 29 7 4 2 2 2" xfId="36351"/>
    <cellStyle name="표준 29 7 4 2 3" xfId="27613"/>
    <cellStyle name="표준 29 7 4 3" xfId="11129"/>
    <cellStyle name="표준 29 7 4 3 2" xfId="19899"/>
    <cellStyle name="표준 29 7 4 3 2 2" xfId="40775"/>
    <cellStyle name="표준 29 7 4 3 3" xfId="32039"/>
    <cellStyle name="표준 29 7 4 4" xfId="11994"/>
    <cellStyle name="표준 29 7 4 4 2" xfId="20760"/>
    <cellStyle name="표준 29 7 4 4 2 2" xfId="41636"/>
    <cellStyle name="표준 29 7 4 4 3" xfId="32900"/>
    <cellStyle name="표준 29 7 4 5" xfId="13657"/>
    <cellStyle name="표준 29 7 4 5 2" xfId="34533"/>
    <cellStyle name="표준 29 7 4 6" xfId="25795"/>
    <cellStyle name="표준 29 7 5" xfId="5309"/>
    <cellStyle name="표준 29 7 5 2" xfId="14318"/>
    <cellStyle name="표준 29 7 5 2 2" xfId="35194"/>
    <cellStyle name="표준 29 7 5 3" xfId="26456"/>
    <cellStyle name="표준 29 7 6" xfId="7111"/>
    <cellStyle name="표준 29 7 6 2" xfId="16119"/>
    <cellStyle name="표준 29 7 6 2 2" xfId="36995"/>
    <cellStyle name="표준 29 7 6 3" xfId="28257"/>
    <cellStyle name="표준 29 7 7" xfId="7756"/>
    <cellStyle name="표준 29 7 7 2" xfId="16762"/>
    <cellStyle name="표준 29 7 7 2 2" xfId="37638"/>
    <cellStyle name="표준 29 7 7 3" xfId="28900"/>
    <cellStyle name="표준 29 7 8" xfId="8604"/>
    <cellStyle name="표준 29 7 8 2" xfId="17609"/>
    <cellStyle name="표준 29 7 8 2 2" xfId="38485"/>
    <cellStyle name="표준 29 7 8 3" xfId="29747"/>
    <cellStyle name="표준 29 7 9" xfId="9428"/>
    <cellStyle name="표준 29 7 9 2" xfId="18427"/>
    <cellStyle name="표준 29 7 9 2 2" xfId="39303"/>
    <cellStyle name="표준 29 7 9 3" xfId="30565"/>
    <cellStyle name="표준 29 8" xfId="3235"/>
    <cellStyle name="표준 29 8 10" xfId="11554"/>
    <cellStyle name="표준 29 8 10 2" xfId="20320"/>
    <cellStyle name="표준 29 8 10 2 2" xfId="41196"/>
    <cellStyle name="표준 29 8 10 3" xfId="32460"/>
    <cellStyle name="표준 29 8 11" xfId="12703"/>
    <cellStyle name="표준 29 8 11 2" xfId="33580"/>
    <cellStyle name="표준 29 8 12" xfId="24830"/>
    <cellStyle name="표준 29 8 2" xfId="3677"/>
    <cellStyle name="표준 29 8 2 2" xfId="5950"/>
    <cellStyle name="표준 29 8 2 2 2" xfId="14959"/>
    <cellStyle name="표준 29 8 2 2 2 2" xfId="35835"/>
    <cellStyle name="표준 29 8 2 2 3" xfId="27097"/>
    <cellStyle name="표준 29 8 2 3" xfId="13140"/>
    <cellStyle name="표준 29 8 2 3 2" xfId="34017"/>
    <cellStyle name="표준 29 8 2 4" xfId="25267"/>
    <cellStyle name="표준 29 8 3" xfId="4838"/>
    <cellStyle name="표준 29 8 3 2" xfId="6670"/>
    <cellStyle name="표준 29 8 3 2 2" xfId="15679"/>
    <cellStyle name="표준 29 8 3 2 2 2" xfId="36555"/>
    <cellStyle name="표준 29 8 3 2 3" xfId="27817"/>
    <cellStyle name="표준 29 8 3 3" xfId="13861"/>
    <cellStyle name="표준 29 8 3 3 2" xfId="34737"/>
    <cellStyle name="표준 29 8 3 4" xfId="25999"/>
    <cellStyle name="표준 29 8 4" xfId="5513"/>
    <cellStyle name="표준 29 8 4 2" xfId="14522"/>
    <cellStyle name="표준 29 8 4 2 2" xfId="35398"/>
    <cellStyle name="표준 29 8 4 3" xfId="26660"/>
    <cellStyle name="표준 29 8 5" xfId="7316"/>
    <cellStyle name="표준 29 8 5 2" xfId="16323"/>
    <cellStyle name="표준 29 8 5 2 2" xfId="37199"/>
    <cellStyle name="표준 29 8 5 3" xfId="28461"/>
    <cellStyle name="표준 29 8 6" xfId="7960"/>
    <cellStyle name="표준 29 8 6 2" xfId="16966"/>
    <cellStyle name="표준 29 8 6 2 2" xfId="37842"/>
    <cellStyle name="표준 29 8 6 3" xfId="29104"/>
    <cellStyle name="표준 29 8 7" xfId="8808"/>
    <cellStyle name="표준 29 8 7 2" xfId="17813"/>
    <cellStyle name="표준 29 8 7 2 2" xfId="38689"/>
    <cellStyle name="표준 29 8 7 3" xfId="29951"/>
    <cellStyle name="표준 29 8 8" xfId="9633"/>
    <cellStyle name="표준 29 8 8 2" xfId="18631"/>
    <cellStyle name="표준 29 8 8 2 2" xfId="39507"/>
    <cellStyle name="표준 29 8 8 3" xfId="30769"/>
    <cellStyle name="표준 29 8 9" xfId="10688"/>
    <cellStyle name="표준 29 8 9 2" xfId="19459"/>
    <cellStyle name="표준 29 8 9 2 2" xfId="40335"/>
    <cellStyle name="표준 29 8 9 3" xfId="31599"/>
    <cellStyle name="표준 29 9" xfId="3467"/>
    <cellStyle name="표준 29 9 10" xfId="12930"/>
    <cellStyle name="표준 29 9 10 2" xfId="33807"/>
    <cellStyle name="표준 29 9 11" xfId="25057"/>
    <cellStyle name="표준 29 9 2" xfId="5060"/>
    <cellStyle name="표준 29 9 2 2" xfId="6887"/>
    <cellStyle name="표준 29 9 2 2 2" xfId="15896"/>
    <cellStyle name="표준 29 9 2 2 2 2" xfId="36772"/>
    <cellStyle name="표준 29 9 2 2 3" xfId="28034"/>
    <cellStyle name="표준 29 9 2 3" xfId="14078"/>
    <cellStyle name="표준 29 9 2 3 2" xfId="34954"/>
    <cellStyle name="표준 29 9 2 4" xfId="26216"/>
    <cellStyle name="표준 29 9 3" xfId="5740"/>
    <cellStyle name="표준 29 9 3 2" xfId="14749"/>
    <cellStyle name="표준 29 9 3 2 2" xfId="35625"/>
    <cellStyle name="표준 29 9 3 3" xfId="26887"/>
    <cellStyle name="표준 29 9 4" xfId="7533"/>
    <cellStyle name="표준 29 9 4 2" xfId="16540"/>
    <cellStyle name="표준 29 9 4 2 2" xfId="37416"/>
    <cellStyle name="표준 29 9 4 3" xfId="28678"/>
    <cellStyle name="표준 29 9 5" xfId="8177"/>
    <cellStyle name="표준 29 9 5 2" xfId="17183"/>
    <cellStyle name="표준 29 9 5 2 2" xfId="38059"/>
    <cellStyle name="표준 29 9 5 3" xfId="29321"/>
    <cellStyle name="표준 29 9 6" xfId="9025"/>
    <cellStyle name="표준 29 9 6 2" xfId="18030"/>
    <cellStyle name="표준 29 9 6 2 2" xfId="38906"/>
    <cellStyle name="표준 29 9 6 3" xfId="30168"/>
    <cellStyle name="표준 29 9 7" xfId="9850"/>
    <cellStyle name="표준 29 9 7 2" xfId="18848"/>
    <cellStyle name="표준 29 9 7 2 2" xfId="39724"/>
    <cellStyle name="표준 29 9 7 3" xfId="30986"/>
    <cellStyle name="표준 29 9 8" xfId="10905"/>
    <cellStyle name="표준 29 9 8 2" xfId="19676"/>
    <cellStyle name="표준 29 9 8 2 2" xfId="40552"/>
    <cellStyle name="표준 29 9 8 3" xfId="31816"/>
    <cellStyle name="표준 29 9 9" xfId="11771"/>
    <cellStyle name="표준 29 9 9 2" xfId="20537"/>
    <cellStyle name="표준 29 9 9 2 2" xfId="41413"/>
    <cellStyle name="표준 29 9 9 3" xfId="32677"/>
    <cellStyle name="표준 3" xfId="1196"/>
    <cellStyle name="표준 3 2" xfId="3024"/>
    <cellStyle name="표준 3 2 2" xfId="3848"/>
    <cellStyle name="표준 3 2 3" xfId="12499"/>
    <cellStyle name="표준 3 3" xfId="4701"/>
    <cellStyle name="표준 3 4" xfId="10116"/>
    <cellStyle name="표준 3 5" xfId="12196"/>
    <cellStyle name="표준 3 6" xfId="24178"/>
    <cellStyle name="표준 30" xfId="3025"/>
    <cellStyle name="표준 30 10" xfId="4633"/>
    <cellStyle name="표준 30 10 2" xfId="6467"/>
    <cellStyle name="표준 30 10 2 2" xfId="15476"/>
    <cellStyle name="표준 30 10 2 2 2" xfId="36352"/>
    <cellStyle name="표준 30 10 2 3" xfId="27614"/>
    <cellStyle name="표준 30 10 3" xfId="11130"/>
    <cellStyle name="표준 30 10 3 2" xfId="19900"/>
    <cellStyle name="표준 30 10 3 2 2" xfId="40776"/>
    <cellStyle name="표준 30 10 3 3" xfId="32040"/>
    <cellStyle name="표준 30 10 4" xfId="11995"/>
    <cellStyle name="표준 30 10 4 2" xfId="20761"/>
    <cellStyle name="표준 30 10 4 2 2" xfId="41637"/>
    <cellStyle name="표준 30 10 4 3" xfId="32901"/>
    <cellStyle name="표준 30 10 5" xfId="13658"/>
    <cellStyle name="표준 30 10 5 2" xfId="34534"/>
    <cellStyle name="표준 30 10 6" xfId="25796"/>
    <cellStyle name="표준 30 11" xfId="5310"/>
    <cellStyle name="표준 30 11 2" xfId="14319"/>
    <cellStyle name="표준 30 11 2 2" xfId="35195"/>
    <cellStyle name="표준 30 11 3" xfId="26457"/>
    <cellStyle name="표준 30 12" xfId="7112"/>
    <cellStyle name="표준 30 12 2" xfId="16120"/>
    <cellStyle name="표준 30 12 2 2" xfId="36996"/>
    <cellStyle name="표준 30 12 3" xfId="28258"/>
    <cellStyle name="표준 30 13" xfId="7757"/>
    <cellStyle name="표준 30 13 2" xfId="16763"/>
    <cellStyle name="표준 30 13 2 2" xfId="37639"/>
    <cellStyle name="표준 30 13 3" xfId="28901"/>
    <cellStyle name="표준 30 14" xfId="8605"/>
    <cellStyle name="표준 30 14 2" xfId="17610"/>
    <cellStyle name="표준 30 14 2 2" xfId="38486"/>
    <cellStyle name="표준 30 14 3" xfId="29748"/>
    <cellStyle name="표준 30 15" xfId="9429"/>
    <cellStyle name="표준 30 15 2" xfId="18428"/>
    <cellStyle name="표준 30 15 2 2" xfId="39304"/>
    <cellStyle name="표준 30 15 3" xfId="30566"/>
    <cellStyle name="표준 30 16" xfId="10485"/>
    <cellStyle name="표준 30 16 2" xfId="19256"/>
    <cellStyle name="표준 30 16 2 2" xfId="40132"/>
    <cellStyle name="표준 30 16 3" xfId="31396"/>
    <cellStyle name="표준 30 17" xfId="11351"/>
    <cellStyle name="표준 30 17 2" xfId="20117"/>
    <cellStyle name="표준 30 17 2 2" xfId="40993"/>
    <cellStyle name="표준 30 17 3" xfId="32257"/>
    <cellStyle name="표준 30 18" xfId="12500"/>
    <cellStyle name="표준 30 18 2" xfId="33377"/>
    <cellStyle name="표준 30 19" xfId="24627"/>
    <cellStyle name="표준 30 2" xfId="3026"/>
    <cellStyle name="표준 30 2 10" xfId="10486"/>
    <cellStyle name="표준 30 2 10 2" xfId="19257"/>
    <cellStyle name="표준 30 2 10 2 2" xfId="40133"/>
    <cellStyle name="표준 30 2 10 3" xfId="31397"/>
    <cellStyle name="표준 30 2 11" xfId="11352"/>
    <cellStyle name="표준 30 2 11 2" xfId="20118"/>
    <cellStyle name="표준 30 2 11 2 2" xfId="40994"/>
    <cellStyle name="표준 30 2 11 3" xfId="32258"/>
    <cellStyle name="표준 30 2 12" xfId="12501"/>
    <cellStyle name="표준 30 2 12 2" xfId="33378"/>
    <cellStyle name="표준 30 2 13" xfId="24628"/>
    <cellStyle name="표준 30 2 2" xfId="3243"/>
    <cellStyle name="표준 30 2 2 10" xfId="11562"/>
    <cellStyle name="표준 30 2 2 10 2" xfId="20328"/>
    <cellStyle name="표준 30 2 2 10 2 2" xfId="41204"/>
    <cellStyle name="표준 30 2 2 10 3" xfId="32468"/>
    <cellStyle name="표준 30 2 2 11" xfId="12711"/>
    <cellStyle name="표준 30 2 2 11 2" xfId="33588"/>
    <cellStyle name="표준 30 2 2 12" xfId="24838"/>
    <cellStyle name="표준 30 2 2 2" xfId="3685"/>
    <cellStyle name="표준 30 2 2 2 2" xfId="5958"/>
    <cellStyle name="표준 30 2 2 2 2 2" xfId="14967"/>
    <cellStyle name="표준 30 2 2 2 2 2 2" xfId="35843"/>
    <cellStyle name="표준 30 2 2 2 2 3" xfId="27105"/>
    <cellStyle name="표준 30 2 2 2 3" xfId="13148"/>
    <cellStyle name="표준 30 2 2 2 3 2" xfId="34025"/>
    <cellStyle name="표준 30 2 2 2 4" xfId="25275"/>
    <cellStyle name="표준 30 2 2 3" xfId="4846"/>
    <cellStyle name="표준 30 2 2 3 2" xfId="6678"/>
    <cellStyle name="표준 30 2 2 3 2 2" xfId="15687"/>
    <cellStyle name="표준 30 2 2 3 2 2 2" xfId="36563"/>
    <cellStyle name="표준 30 2 2 3 2 3" xfId="27825"/>
    <cellStyle name="표준 30 2 2 3 3" xfId="13869"/>
    <cellStyle name="표준 30 2 2 3 3 2" xfId="34745"/>
    <cellStyle name="표준 30 2 2 3 4" xfId="26007"/>
    <cellStyle name="표준 30 2 2 4" xfId="5521"/>
    <cellStyle name="표준 30 2 2 4 2" xfId="14530"/>
    <cellStyle name="표준 30 2 2 4 2 2" xfId="35406"/>
    <cellStyle name="표준 30 2 2 4 3" xfId="26668"/>
    <cellStyle name="표준 30 2 2 5" xfId="7324"/>
    <cellStyle name="표준 30 2 2 5 2" xfId="16331"/>
    <cellStyle name="표준 30 2 2 5 2 2" xfId="37207"/>
    <cellStyle name="표준 30 2 2 5 3" xfId="28469"/>
    <cellStyle name="표준 30 2 2 6" xfId="7968"/>
    <cellStyle name="표준 30 2 2 6 2" xfId="16974"/>
    <cellStyle name="표준 30 2 2 6 2 2" xfId="37850"/>
    <cellStyle name="표준 30 2 2 6 3" xfId="29112"/>
    <cellStyle name="표준 30 2 2 7" xfId="8816"/>
    <cellStyle name="표준 30 2 2 7 2" xfId="17821"/>
    <cellStyle name="표준 30 2 2 7 2 2" xfId="38697"/>
    <cellStyle name="표준 30 2 2 7 3" xfId="29959"/>
    <cellStyle name="표준 30 2 2 8" xfId="9641"/>
    <cellStyle name="표준 30 2 2 8 2" xfId="18639"/>
    <cellStyle name="표준 30 2 2 8 2 2" xfId="39515"/>
    <cellStyle name="표준 30 2 2 8 3" xfId="30777"/>
    <cellStyle name="표준 30 2 2 9" xfId="10696"/>
    <cellStyle name="표준 30 2 2 9 2" xfId="19467"/>
    <cellStyle name="표준 30 2 2 9 2 2" xfId="40343"/>
    <cellStyle name="표준 30 2 2 9 3" xfId="31607"/>
    <cellStyle name="표준 30 2 3" xfId="3475"/>
    <cellStyle name="표준 30 2 3 10" xfId="12938"/>
    <cellStyle name="표준 30 2 3 10 2" xfId="33815"/>
    <cellStyle name="표준 30 2 3 11" xfId="25065"/>
    <cellStyle name="표준 30 2 3 2" xfId="5069"/>
    <cellStyle name="표준 30 2 3 2 2" xfId="6895"/>
    <cellStyle name="표준 30 2 3 2 2 2" xfId="15904"/>
    <cellStyle name="표준 30 2 3 2 2 2 2" xfId="36780"/>
    <cellStyle name="표준 30 2 3 2 2 3" xfId="28042"/>
    <cellStyle name="표준 30 2 3 2 3" xfId="14086"/>
    <cellStyle name="표준 30 2 3 2 3 2" xfId="34962"/>
    <cellStyle name="표준 30 2 3 2 4" xfId="26224"/>
    <cellStyle name="표준 30 2 3 3" xfId="5748"/>
    <cellStyle name="표준 30 2 3 3 2" xfId="14757"/>
    <cellStyle name="표준 30 2 3 3 2 2" xfId="35633"/>
    <cellStyle name="표준 30 2 3 3 3" xfId="26895"/>
    <cellStyle name="표준 30 2 3 4" xfId="7541"/>
    <cellStyle name="표준 30 2 3 4 2" xfId="16548"/>
    <cellStyle name="표준 30 2 3 4 2 2" xfId="37424"/>
    <cellStyle name="표준 30 2 3 4 3" xfId="28686"/>
    <cellStyle name="표준 30 2 3 5" xfId="8185"/>
    <cellStyle name="표준 30 2 3 5 2" xfId="17191"/>
    <cellStyle name="표준 30 2 3 5 2 2" xfId="38067"/>
    <cellStyle name="표준 30 2 3 5 3" xfId="29329"/>
    <cellStyle name="표준 30 2 3 6" xfId="9033"/>
    <cellStyle name="표준 30 2 3 6 2" xfId="18038"/>
    <cellStyle name="표준 30 2 3 6 2 2" xfId="38914"/>
    <cellStyle name="표준 30 2 3 6 3" xfId="30176"/>
    <cellStyle name="표준 30 2 3 7" xfId="9858"/>
    <cellStyle name="표준 30 2 3 7 2" xfId="18856"/>
    <cellStyle name="표준 30 2 3 7 2 2" xfId="39732"/>
    <cellStyle name="표준 30 2 3 7 3" xfId="30994"/>
    <cellStyle name="표준 30 2 3 8" xfId="10913"/>
    <cellStyle name="표준 30 2 3 8 2" xfId="19684"/>
    <cellStyle name="표준 30 2 3 8 2 2" xfId="40560"/>
    <cellStyle name="표준 30 2 3 8 3" xfId="31824"/>
    <cellStyle name="표준 30 2 3 9" xfId="11779"/>
    <cellStyle name="표준 30 2 3 9 2" xfId="20545"/>
    <cellStyle name="표준 30 2 3 9 2 2" xfId="41421"/>
    <cellStyle name="표준 30 2 3 9 3" xfId="32685"/>
    <cellStyle name="표준 30 2 4" xfId="4634"/>
    <cellStyle name="표준 30 2 4 2" xfId="6468"/>
    <cellStyle name="표준 30 2 4 2 2" xfId="15477"/>
    <cellStyle name="표준 30 2 4 2 2 2" xfId="36353"/>
    <cellStyle name="표준 30 2 4 2 3" xfId="27615"/>
    <cellStyle name="표준 30 2 4 3" xfId="11131"/>
    <cellStyle name="표준 30 2 4 3 2" xfId="19901"/>
    <cellStyle name="표준 30 2 4 3 2 2" xfId="40777"/>
    <cellStyle name="표준 30 2 4 3 3" xfId="32041"/>
    <cellStyle name="표준 30 2 4 4" xfId="11996"/>
    <cellStyle name="표준 30 2 4 4 2" xfId="20762"/>
    <cellStyle name="표준 30 2 4 4 2 2" xfId="41638"/>
    <cellStyle name="표준 30 2 4 4 3" xfId="32902"/>
    <cellStyle name="표준 30 2 4 5" xfId="13659"/>
    <cellStyle name="표준 30 2 4 5 2" xfId="34535"/>
    <cellStyle name="표준 30 2 4 6" xfId="25797"/>
    <cellStyle name="표준 30 2 5" xfId="5311"/>
    <cellStyle name="표준 30 2 5 2" xfId="14320"/>
    <cellStyle name="표준 30 2 5 2 2" xfId="35196"/>
    <cellStyle name="표준 30 2 5 3" xfId="26458"/>
    <cellStyle name="표준 30 2 6" xfId="7113"/>
    <cellStyle name="표준 30 2 6 2" xfId="16121"/>
    <cellStyle name="표준 30 2 6 2 2" xfId="36997"/>
    <cellStyle name="표준 30 2 6 3" xfId="28259"/>
    <cellStyle name="표준 30 2 7" xfId="7758"/>
    <cellStyle name="표준 30 2 7 2" xfId="16764"/>
    <cellStyle name="표준 30 2 7 2 2" xfId="37640"/>
    <cellStyle name="표준 30 2 7 3" xfId="28902"/>
    <cellStyle name="표준 30 2 8" xfId="8606"/>
    <cellStyle name="표준 30 2 8 2" xfId="17611"/>
    <cellStyle name="표준 30 2 8 2 2" xfId="38487"/>
    <cellStyle name="표준 30 2 8 3" xfId="29749"/>
    <cellStyle name="표준 30 2 9" xfId="9430"/>
    <cellStyle name="표준 30 2 9 2" xfId="18429"/>
    <cellStyle name="표준 30 2 9 2 2" xfId="39305"/>
    <cellStyle name="표준 30 2 9 3" xfId="30567"/>
    <cellStyle name="표준 30 3" xfId="3027"/>
    <cellStyle name="표준 30 3 10" xfId="10487"/>
    <cellStyle name="표준 30 3 10 2" xfId="19258"/>
    <cellStyle name="표준 30 3 10 2 2" xfId="40134"/>
    <cellStyle name="표준 30 3 10 3" xfId="31398"/>
    <cellStyle name="표준 30 3 11" xfId="11353"/>
    <cellStyle name="표준 30 3 11 2" xfId="20119"/>
    <cellStyle name="표준 30 3 11 2 2" xfId="40995"/>
    <cellStyle name="표준 30 3 11 3" xfId="32259"/>
    <cellStyle name="표준 30 3 12" xfId="12502"/>
    <cellStyle name="표준 30 3 12 2" xfId="33379"/>
    <cellStyle name="표준 30 3 13" xfId="24629"/>
    <cellStyle name="표준 30 3 2" xfId="3244"/>
    <cellStyle name="표준 30 3 2 10" xfId="11563"/>
    <cellStyle name="표준 30 3 2 10 2" xfId="20329"/>
    <cellStyle name="표준 30 3 2 10 2 2" xfId="41205"/>
    <cellStyle name="표준 30 3 2 10 3" xfId="32469"/>
    <cellStyle name="표준 30 3 2 11" xfId="12712"/>
    <cellStyle name="표준 30 3 2 11 2" xfId="33589"/>
    <cellStyle name="표준 30 3 2 12" xfId="24839"/>
    <cellStyle name="표준 30 3 2 2" xfId="3686"/>
    <cellStyle name="표준 30 3 2 2 2" xfId="5959"/>
    <cellStyle name="표준 30 3 2 2 2 2" xfId="14968"/>
    <cellStyle name="표준 30 3 2 2 2 2 2" xfId="35844"/>
    <cellStyle name="표준 30 3 2 2 2 3" xfId="27106"/>
    <cellStyle name="표준 30 3 2 2 3" xfId="13149"/>
    <cellStyle name="표준 30 3 2 2 3 2" xfId="34026"/>
    <cellStyle name="표준 30 3 2 2 4" xfId="25276"/>
    <cellStyle name="표준 30 3 2 3" xfId="4847"/>
    <cellStyle name="표준 30 3 2 3 2" xfId="6679"/>
    <cellStyle name="표준 30 3 2 3 2 2" xfId="15688"/>
    <cellStyle name="표준 30 3 2 3 2 2 2" xfId="36564"/>
    <cellStyle name="표준 30 3 2 3 2 3" xfId="27826"/>
    <cellStyle name="표준 30 3 2 3 3" xfId="13870"/>
    <cellStyle name="표준 30 3 2 3 3 2" xfId="34746"/>
    <cellStyle name="표준 30 3 2 3 4" xfId="26008"/>
    <cellStyle name="표준 30 3 2 4" xfId="5522"/>
    <cellStyle name="표준 30 3 2 4 2" xfId="14531"/>
    <cellStyle name="표준 30 3 2 4 2 2" xfId="35407"/>
    <cellStyle name="표준 30 3 2 4 3" xfId="26669"/>
    <cellStyle name="표준 30 3 2 5" xfId="7325"/>
    <cellStyle name="표준 30 3 2 5 2" xfId="16332"/>
    <cellStyle name="표준 30 3 2 5 2 2" xfId="37208"/>
    <cellStyle name="표준 30 3 2 5 3" xfId="28470"/>
    <cellStyle name="표준 30 3 2 6" xfId="7969"/>
    <cellStyle name="표준 30 3 2 6 2" xfId="16975"/>
    <cellStyle name="표준 30 3 2 6 2 2" xfId="37851"/>
    <cellStyle name="표준 30 3 2 6 3" xfId="29113"/>
    <cellStyle name="표준 30 3 2 7" xfId="8817"/>
    <cellStyle name="표준 30 3 2 7 2" xfId="17822"/>
    <cellStyle name="표준 30 3 2 7 2 2" xfId="38698"/>
    <cellStyle name="표준 30 3 2 7 3" xfId="29960"/>
    <cellStyle name="표준 30 3 2 8" xfId="9642"/>
    <cellStyle name="표준 30 3 2 8 2" xfId="18640"/>
    <cellStyle name="표준 30 3 2 8 2 2" xfId="39516"/>
    <cellStyle name="표준 30 3 2 8 3" xfId="30778"/>
    <cellStyle name="표준 30 3 2 9" xfId="10697"/>
    <cellStyle name="표준 30 3 2 9 2" xfId="19468"/>
    <cellStyle name="표준 30 3 2 9 2 2" xfId="40344"/>
    <cellStyle name="표준 30 3 2 9 3" xfId="31608"/>
    <cellStyle name="표준 30 3 3" xfId="3476"/>
    <cellStyle name="표준 30 3 3 10" xfId="12939"/>
    <cellStyle name="표준 30 3 3 10 2" xfId="33816"/>
    <cellStyle name="표준 30 3 3 11" xfId="25066"/>
    <cellStyle name="표준 30 3 3 2" xfId="5070"/>
    <cellStyle name="표준 30 3 3 2 2" xfId="6896"/>
    <cellStyle name="표준 30 3 3 2 2 2" xfId="15905"/>
    <cellStyle name="표준 30 3 3 2 2 2 2" xfId="36781"/>
    <cellStyle name="표준 30 3 3 2 2 3" xfId="28043"/>
    <cellStyle name="표준 30 3 3 2 3" xfId="14087"/>
    <cellStyle name="표준 30 3 3 2 3 2" xfId="34963"/>
    <cellStyle name="표준 30 3 3 2 4" xfId="26225"/>
    <cellStyle name="표준 30 3 3 3" xfId="5749"/>
    <cellStyle name="표준 30 3 3 3 2" xfId="14758"/>
    <cellStyle name="표준 30 3 3 3 2 2" xfId="35634"/>
    <cellStyle name="표준 30 3 3 3 3" xfId="26896"/>
    <cellStyle name="표준 30 3 3 4" xfId="7542"/>
    <cellStyle name="표준 30 3 3 4 2" xfId="16549"/>
    <cellStyle name="표준 30 3 3 4 2 2" xfId="37425"/>
    <cellStyle name="표준 30 3 3 4 3" xfId="28687"/>
    <cellStyle name="표준 30 3 3 5" xfId="8186"/>
    <cellStyle name="표준 30 3 3 5 2" xfId="17192"/>
    <cellStyle name="표준 30 3 3 5 2 2" xfId="38068"/>
    <cellStyle name="표준 30 3 3 5 3" xfId="29330"/>
    <cellStyle name="표준 30 3 3 6" xfId="9034"/>
    <cellStyle name="표준 30 3 3 6 2" xfId="18039"/>
    <cellStyle name="표준 30 3 3 6 2 2" xfId="38915"/>
    <cellStyle name="표준 30 3 3 6 3" xfId="30177"/>
    <cellStyle name="표준 30 3 3 7" xfId="9859"/>
    <cellStyle name="표준 30 3 3 7 2" xfId="18857"/>
    <cellStyle name="표준 30 3 3 7 2 2" xfId="39733"/>
    <cellStyle name="표준 30 3 3 7 3" xfId="30995"/>
    <cellStyle name="표준 30 3 3 8" xfId="10914"/>
    <cellStyle name="표준 30 3 3 8 2" xfId="19685"/>
    <cellStyle name="표준 30 3 3 8 2 2" xfId="40561"/>
    <cellStyle name="표준 30 3 3 8 3" xfId="31825"/>
    <cellStyle name="표준 30 3 3 9" xfId="11780"/>
    <cellStyle name="표준 30 3 3 9 2" xfId="20546"/>
    <cellStyle name="표준 30 3 3 9 2 2" xfId="41422"/>
    <cellStyle name="표준 30 3 3 9 3" xfId="32686"/>
    <cellStyle name="표준 30 3 4" xfId="4635"/>
    <cellStyle name="표준 30 3 4 2" xfId="6469"/>
    <cellStyle name="표준 30 3 4 2 2" xfId="15478"/>
    <cellStyle name="표준 30 3 4 2 2 2" xfId="36354"/>
    <cellStyle name="표준 30 3 4 2 3" xfId="27616"/>
    <cellStyle name="표준 30 3 4 3" xfId="11132"/>
    <cellStyle name="표준 30 3 4 3 2" xfId="19902"/>
    <cellStyle name="표준 30 3 4 3 2 2" xfId="40778"/>
    <cellStyle name="표준 30 3 4 3 3" xfId="32042"/>
    <cellStyle name="표준 30 3 4 4" xfId="11997"/>
    <cellStyle name="표준 30 3 4 4 2" xfId="20763"/>
    <cellStyle name="표준 30 3 4 4 2 2" xfId="41639"/>
    <cellStyle name="표준 30 3 4 4 3" xfId="32903"/>
    <cellStyle name="표준 30 3 4 5" xfId="13660"/>
    <cellStyle name="표준 30 3 4 5 2" xfId="34536"/>
    <cellStyle name="표준 30 3 4 6" xfId="25798"/>
    <cellStyle name="표준 30 3 5" xfId="5312"/>
    <cellStyle name="표준 30 3 5 2" xfId="14321"/>
    <cellStyle name="표준 30 3 5 2 2" xfId="35197"/>
    <cellStyle name="표준 30 3 5 3" xfId="26459"/>
    <cellStyle name="표준 30 3 6" xfId="7114"/>
    <cellStyle name="표준 30 3 6 2" xfId="16122"/>
    <cellStyle name="표준 30 3 6 2 2" xfId="36998"/>
    <cellStyle name="표준 30 3 6 3" xfId="28260"/>
    <cellStyle name="표준 30 3 7" xfId="7759"/>
    <cellStyle name="표준 30 3 7 2" xfId="16765"/>
    <cellStyle name="표준 30 3 7 2 2" xfId="37641"/>
    <cellStyle name="표준 30 3 7 3" xfId="28903"/>
    <cellStyle name="표준 30 3 8" xfId="8607"/>
    <cellStyle name="표준 30 3 8 2" xfId="17612"/>
    <cellStyle name="표준 30 3 8 2 2" xfId="38488"/>
    <cellStyle name="표준 30 3 8 3" xfId="29750"/>
    <cellStyle name="표준 30 3 9" xfId="9431"/>
    <cellStyle name="표준 30 3 9 2" xfId="18430"/>
    <cellStyle name="표준 30 3 9 2 2" xfId="39306"/>
    <cellStyle name="표준 30 3 9 3" xfId="30568"/>
    <cellStyle name="표준 30 4" xfId="3028"/>
    <cellStyle name="표준 30 4 10" xfId="10488"/>
    <cellStyle name="표준 30 4 10 2" xfId="19259"/>
    <cellStyle name="표준 30 4 10 2 2" xfId="40135"/>
    <cellStyle name="표준 30 4 10 3" xfId="31399"/>
    <cellStyle name="표준 30 4 11" xfId="11354"/>
    <cellStyle name="표준 30 4 11 2" xfId="20120"/>
    <cellStyle name="표준 30 4 11 2 2" xfId="40996"/>
    <cellStyle name="표준 30 4 11 3" xfId="32260"/>
    <cellStyle name="표준 30 4 12" xfId="12503"/>
    <cellStyle name="표준 30 4 12 2" xfId="33380"/>
    <cellStyle name="표준 30 4 13" xfId="24630"/>
    <cellStyle name="표준 30 4 2" xfId="3245"/>
    <cellStyle name="표준 30 4 2 10" xfId="11564"/>
    <cellStyle name="표준 30 4 2 10 2" xfId="20330"/>
    <cellStyle name="표준 30 4 2 10 2 2" xfId="41206"/>
    <cellStyle name="표준 30 4 2 10 3" xfId="32470"/>
    <cellStyle name="표준 30 4 2 11" xfId="12713"/>
    <cellStyle name="표준 30 4 2 11 2" xfId="33590"/>
    <cellStyle name="표준 30 4 2 12" xfId="24840"/>
    <cellStyle name="표준 30 4 2 2" xfId="3687"/>
    <cellStyle name="표준 30 4 2 2 2" xfId="5960"/>
    <cellStyle name="표준 30 4 2 2 2 2" xfId="14969"/>
    <cellStyle name="표준 30 4 2 2 2 2 2" xfId="35845"/>
    <cellStyle name="표준 30 4 2 2 2 3" xfId="27107"/>
    <cellStyle name="표준 30 4 2 2 3" xfId="13150"/>
    <cellStyle name="표준 30 4 2 2 3 2" xfId="34027"/>
    <cellStyle name="표준 30 4 2 2 4" xfId="25277"/>
    <cellStyle name="표준 30 4 2 3" xfId="4848"/>
    <cellStyle name="표준 30 4 2 3 2" xfId="6680"/>
    <cellStyle name="표준 30 4 2 3 2 2" xfId="15689"/>
    <cellStyle name="표준 30 4 2 3 2 2 2" xfId="36565"/>
    <cellStyle name="표준 30 4 2 3 2 3" xfId="27827"/>
    <cellStyle name="표준 30 4 2 3 3" xfId="13871"/>
    <cellStyle name="표준 30 4 2 3 3 2" xfId="34747"/>
    <cellStyle name="표준 30 4 2 3 4" xfId="26009"/>
    <cellStyle name="표준 30 4 2 4" xfId="5523"/>
    <cellStyle name="표준 30 4 2 4 2" xfId="14532"/>
    <cellStyle name="표준 30 4 2 4 2 2" xfId="35408"/>
    <cellStyle name="표준 30 4 2 4 3" xfId="26670"/>
    <cellStyle name="표준 30 4 2 5" xfId="7326"/>
    <cellStyle name="표준 30 4 2 5 2" xfId="16333"/>
    <cellStyle name="표준 30 4 2 5 2 2" xfId="37209"/>
    <cellStyle name="표준 30 4 2 5 3" xfId="28471"/>
    <cellStyle name="표준 30 4 2 6" xfId="7970"/>
    <cellStyle name="표준 30 4 2 6 2" xfId="16976"/>
    <cellStyle name="표준 30 4 2 6 2 2" xfId="37852"/>
    <cellStyle name="표준 30 4 2 6 3" xfId="29114"/>
    <cellStyle name="표준 30 4 2 7" xfId="8818"/>
    <cellStyle name="표준 30 4 2 7 2" xfId="17823"/>
    <cellStyle name="표준 30 4 2 7 2 2" xfId="38699"/>
    <cellStyle name="표준 30 4 2 7 3" xfId="29961"/>
    <cellStyle name="표준 30 4 2 8" xfId="9643"/>
    <cellStyle name="표준 30 4 2 8 2" xfId="18641"/>
    <cellStyle name="표준 30 4 2 8 2 2" xfId="39517"/>
    <cellStyle name="표준 30 4 2 8 3" xfId="30779"/>
    <cellStyle name="표준 30 4 2 9" xfId="10698"/>
    <cellStyle name="표준 30 4 2 9 2" xfId="19469"/>
    <cellStyle name="표준 30 4 2 9 2 2" xfId="40345"/>
    <cellStyle name="표준 30 4 2 9 3" xfId="31609"/>
    <cellStyle name="표준 30 4 3" xfId="3477"/>
    <cellStyle name="표준 30 4 3 10" xfId="12940"/>
    <cellStyle name="표준 30 4 3 10 2" xfId="33817"/>
    <cellStyle name="표준 30 4 3 11" xfId="25067"/>
    <cellStyle name="표준 30 4 3 2" xfId="5071"/>
    <cellStyle name="표준 30 4 3 2 2" xfId="6897"/>
    <cellStyle name="표준 30 4 3 2 2 2" xfId="15906"/>
    <cellStyle name="표준 30 4 3 2 2 2 2" xfId="36782"/>
    <cellStyle name="표준 30 4 3 2 2 3" xfId="28044"/>
    <cellStyle name="표준 30 4 3 2 3" xfId="14088"/>
    <cellStyle name="표준 30 4 3 2 3 2" xfId="34964"/>
    <cellStyle name="표준 30 4 3 2 4" xfId="26226"/>
    <cellStyle name="표준 30 4 3 3" xfId="5750"/>
    <cellStyle name="표준 30 4 3 3 2" xfId="14759"/>
    <cellStyle name="표준 30 4 3 3 2 2" xfId="35635"/>
    <cellStyle name="표준 30 4 3 3 3" xfId="26897"/>
    <cellStyle name="표준 30 4 3 4" xfId="7543"/>
    <cellStyle name="표준 30 4 3 4 2" xfId="16550"/>
    <cellStyle name="표준 30 4 3 4 2 2" xfId="37426"/>
    <cellStyle name="표준 30 4 3 4 3" xfId="28688"/>
    <cellStyle name="표준 30 4 3 5" xfId="8187"/>
    <cellStyle name="표준 30 4 3 5 2" xfId="17193"/>
    <cellStyle name="표준 30 4 3 5 2 2" xfId="38069"/>
    <cellStyle name="표준 30 4 3 5 3" xfId="29331"/>
    <cellStyle name="표준 30 4 3 6" xfId="9035"/>
    <cellStyle name="표준 30 4 3 6 2" xfId="18040"/>
    <cellStyle name="표준 30 4 3 6 2 2" xfId="38916"/>
    <cellStyle name="표준 30 4 3 6 3" xfId="30178"/>
    <cellStyle name="표준 30 4 3 7" xfId="9860"/>
    <cellStyle name="표준 30 4 3 7 2" xfId="18858"/>
    <cellStyle name="표준 30 4 3 7 2 2" xfId="39734"/>
    <cellStyle name="표준 30 4 3 7 3" xfId="30996"/>
    <cellStyle name="표준 30 4 3 8" xfId="10915"/>
    <cellStyle name="표준 30 4 3 8 2" xfId="19686"/>
    <cellStyle name="표준 30 4 3 8 2 2" xfId="40562"/>
    <cellStyle name="표준 30 4 3 8 3" xfId="31826"/>
    <cellStyle name="표준 30 4 3 9" xfId="11781"/>
    <cellStyle name="표준 30 4 3 9 2" xfId="20547"/>
    <cellStyle name="표준 30 4 3 9 2 2" xfId="41423"/>
    <cellStyle name="표준 30 4 3 9 3" xfId="32687"/>
    <cellStyle name="표준 30 4 4" xfId="4636"/>
    <cellStyle name="표준 30 4 4 2" xfId="6470"/>
    <cellStyle name="표준 30 4 4 2 2" xfId="15479"/>
    <cellStyle name="표준 30 4 4 2 2 2" xfId="36355"/>
    <cellStyle name="표준 30 4 4 2 3" xfId="27617"/>
    <cellStyle name="표준 30 4 4 3" xfId="11133"/>
    <cellStyle name="표준 30 4 4 3 2" xfId="19903"/>
    <cellStyle name="표준 30 4 4 3 2 2" xfId="40779"/>
    <cellStyle name="표준 30 4 4 3 3" xfId="32043"/>
    <cellStyle name="표준 30 4 4 4" xfId="11998"/>
    <cellStyle name="표준 30 4 4 4 2" xfId="20764"/>
    <cellStyle name="표준 30 4 4 4 2 2" xfId="41640"/>
    <cellStyle name="표준 30 4 4 4 3" xfId="32904"/>
    <cellStyle name="표준 30 4 4 5" xfId="13661"/>
    <cellStyle name="표준 30 4 4 5 2" xfId="34537"/>
    <cellStyle name="표준 30 4 4 6" xfId="25799"/>
    <cellStyle name="표준 30 4 5" xfId="5313"/>
    <cellStyle name="표준 30 4 5 2" xfId="14322"/>
    <cellStyle name="표준 30 4 5 2 2" xfId="35198"/>
    <cellStyle name="표준 30 4 5 3" xfId="26460"/>
    <cellStyle name="표준 30 4 6" xfId="7115"/>
    <cellStyle name="표준 30 4 6 2" xfId="16123"/>
    <cellStyle name="표준 30 4 6 2 2" xfId="36999"/>
    <cellStyle name="표준 30 4 6 3" xfId="28261"/>
    <cellStyle name="표준 30 4 7" xfId="7760"/>
    <cellStyle name="표준 30 4 7 2" xfId="16766"/>
    <cellStyle name="표준 30 4 7 2 2" xfId="37642"/>
    <cellStyle name="표준 30 4 7 3" xfId="28904"/>
    <cellStyle name="표준 30 4 8" xfId="8608"/>
    <cellStyle name="표준 30 4 8 2" xfId="17613"/>
    <cellStyle name="표준 30 4 8 2 2" xfId="38489"/>
    <cellStyle name="표준 30 4 8 3" xfId="29751"/>
    <cellStyle name="표준 30 4 9" xfId="9432"/>
    <cellStyle name="표준 30 4 9 2" xfId="18431"/>
    <cellStyle name="표준 30 4 9 2 2" xfId="39307"/>
    <cellStyle name="표준 30 4 9 3" xfId="30569"/>
    <cellStyle name="표준 30 5" xfId="3029"/>
    <cellStyle name="표준 30 5 10" xfId="10489"/>
    <cellStyle name="표준 30 5 10 2" xfId="19260"/>
    <cellStyle name="표준 30 5 10 2 2" xfId="40136"/>
    <cellStyle name="표준 30 5 10 3" xfId="31400"/>
    <cellStyle name="표준 30 5 11" xfId="11355"/>
    <cellStyle name="표준 30 5 11 2" xfId="20121"/>
    <cellStyle name="표준 30 5 11 2 2" xfId="40997"/>
    <cellStyle name="표준 30 5 11 3" xfId="32261"/>
    <cellStyle name="표준 30 5 12" xfId="12504"/>
    <cellStyle name="표준 30 5 12 2" xfId="33381"/>
    <cellStyle name="표준 30 5 13" xfId="24631"/>
    <cellStyle name="표준 30 5 2" xfId="3246"/>
    <cellStyle name="표준 30 5 2 10" xfId="11565"/>
    <cellStyle name="표준 30 5 2 10 2" xfId="20331"/>
    <cellStyle name="표준 30 5 2 10 2 2" xfId="41207"/>
    <cellStyle name="표준 30 5 2 10 3" xfId="32471"/>
    <cellStyle name="표준 30 5 2 11" xfId="12714"/>
    <cellStyle name="표준 30 5 2 11 2" xfId="33591"/>
    <cellStyle name="표준 30 5 2 12" xfId="24841"/>
    <cellStyle name="표준 30 5 2 2" xfId="3688"/>
    <cellStyle name="표준 30 5 2 2 2" xfId="5961"/>
    <cellStyle name="표준 30 5 2 2 2 2" xfId="14970"/>
    <cellStyle name="표준 30 5 2 2 2 2 2" xfId="35846"/>
    <cellStyle name="표준 30 5 2 2 2 3" xfId="27108"/>
    <cellStyle name="표준 30 5 2 2 3" xfId="13151"/>
    <cellStyle name="표준 30 5 2 2 3 2" xfId="34028"/>
    <cellStyle name="표준 30 5 2 2 4" xfId="25278"/>
    <cellStyle name="표준 30 5 2 3" xfId="4849"/>
    <cellStyle name="표준 30 5 2 3 2" xfId="6681"/>
    <cellStyle name="표준 30 5 2 3 2 2" xfId="15690"/>
    <cellStyle name="표준 30 5 2 3 2 2 2" xfId="36566"/>
    <cellStyle name="표준 30 5 2 3 2 3" xfId="27828"/>
    <cellStyle name="표준 30 5 2 3 3" xfId="13872"/>
    <cellStyle name="표준 30 5 2 3 3 2" xfId="34748"/>
    <cellStyle name="표준 30 5 2 3 4" xfId="26010"/>
    <cellStyle name="표준 30 5 2 4" xfId="5524"/>
    <cellStyle name="표준 30 5 2 4 2" xfId="14533"/>
    <cellStyle name="표준 30 5 2 4 2 2" xfId="35409"/>
    <cellStyle name="표준 30 5 2 4 3" xfId="26671"/>
    <cellStyle name="표준 30 5 2 5" xfId="7327"/>
    <cellStyle name="표준 30 5 2 5 2" xfId="16334"/>
    <cellStyle name="표준 30 5 2 5 2 2" xfId="37210"/>
    <cellStyle name="표준 30 5 2 5 3" xfId="28472"/>
    <cellStyle name="표준 30 5 2 6" xfId="7971"/>
    <cellStyle name="표준 30 5 2 6 2" xfId="16977"/>
    <cellStyle name="표준 30 5 2 6 2 2" xfId="37853"/>
    <cellStyle name="표준 30 5 2 6 3" xfId="29115"/>
    <cellStyle name="표준 30 5 2 7" xfId="8819"/>
    <cellStyle name="표준 30 5 2 7 2" xfId="17824"/>
    <cellStyle name="표준 30 5 2 7 2 2" xfId="38700"/>
    <cellStyle name="표준 30 5 2 7 3" xfId="29962"/>
    <cellStyle name="표준 30 5 2 8" xfId="9644"/>
    <cellStyle name="표준 30 5 2 8 2" xfId="18642"/>
    <cellStyle name="표준 30 5 2 8 2 2" xfId="39518"/>
    <cellStyle name="표준 30 5 2 8 3" xfId="30780"/>
    <cellStyle name="표준 30 5 2 9" xfId="10699"/>
    <cellStyle name="표준 30 5 2 9 2" xfId="19470"/>
    <cellStyle name="표준 30 5 2 9 2 2" xfId="40346"/>
    <cellStyle name="표준 30 5 2 9 3" xfId="31610"/>
    <cellStyle name="표준 30 5 3" xfId="3478"/>
    <cellStyle name="표준 30 5 3 10" xfId="12941"/>
    <cellStyle name="표준 30 5 3 10 2" xfId="33818"/>
    <cellStyle name="표준 30 5 3 11" xfId="25068"/>
    <cellStyle name="표준 30 5 3 2" xfId="5072"/>
    <cellStyle name="표준 30 5 3 2 2" xfId="6898"/>
    <cellStyle name="표준 30 5 3 2 2 2" xfId="15907"/>
    <cellStyle name="표준 30 5 3 2 2 2 2" xfId="36783"/>
    <cellStyle name="표준 30 5 3 2 2 3" xfId="28045"/>
    <cellStyle name="표준 30 5 3 2 3" xfId="14089"/>
    <cellStyle name="표준 30 5 3 2 3 2" xfId="34965"/>
    <cellStyle name="표준 30 5 3 2 4" xfId="26227"/>
    <cellStyle name="표준 30 5 3 3" xfId="5751"/>
    <cellStyle name="표준 30 5 3 3 2" xfId="14760"/>
    <cellStyle name="표준 30 5 3 3 2 2" xfId="35636"/>
    <cellStyle name="표준 30 5 3 3 3" xfId="26898"/>
    <cellStyle name="표준 30 5 3 4" xfId="7544"/>
    <cellStyle name="표준 30 5 3 4 2" xfId="16551"/>
    <cellStyle name="표준 30 5 3 4 2 2" xfId="37427"/>
    <cellStyle name="표준 30 5 3 4 3" xfId="28689"/>
    <cellStyle name="표준 30 5 3 5" xfId="8188"/>
    <cellStyle name="표준 30 5 3 5 2" xfId="17194"/>
    <cellStyle name="표준 30 5 3 5 2 2" xfId="38070"/>
    <cellStyle name="표준 30 5 3 5 3" xfId="29332"/>
    <cellStyle name="표준 30 5 3 6" xfId="9036"/>
    <cellStyle name="표준 30 5 3 6 2" xfId="18041"/>
    <cellStyle name="표준 30 5 3 6 2 2" xfId="38917"/>
    <cellStyle name="표준 30 5 3 6 3" xfId="30179"/>
    <cellStyle name="표준 30 5 3 7" xfId="9861"/>
    <cellStyle name="표준 30 5 3 7 2" xfId="18859"/>
    <cellStyle name="표준 30 5 3 7 2 2" xfId="39735"/>
    <cellStyle name="표준 30 5 3 7 3" xfId="30997"/>
    <cellStyle name="표준 30 5 3 8" xfId="10916"/>
    <cellStyle name="표준 30 5 3 8 2" xfId="19687"/>
    <cellStyle name="표준 30 5 3 8 2 2" xfId="40563"/>
    <cellStyle name="표준 30 5 3 8 3" xfId="31827"/>
    <cellStyle name="표준 30 5 3 9" xfId="11782"/>
    <cellStyle name="표준 30 5 3 9 2" xfId="20548"/>
    <cellStyle name="표준 30 5 3 9 2 2" xfId="41424"/>
    <cellStyle name="표준 30 5 3 9 3" xfId="32688"/>
    <cellStyle name="표준 30 5 4" xfId="4637"/>
    <cellStyle name="표준 30 5 4 2" xfId="6471"/>
    <cellStyle name="표준 30 5 4 2 2" xfId="15480"/>
    <cellStyle name="표준 30 5 4 2 2 2" xfId="36356"/>
    <cellStyle name="표준 30 5 4 2 3" xfId="27618"/>
    <cellStyle name="표준 30 5 4 3" xfId="11134"/>
    <cellStyle name="표준 30 5 4 3 2" xfId="19904"/>
    <cellStyle name="표준 30 5 4 3 2 2" xfId="40780"/>
    <cellStyle name="표준 30 5 4 3 3" xfId="32044"/>
    <cellStyle name="표준 30 5 4 4" xfId="11999"/>
    <cellStyle name="표준 30 5 4 4 2" xfId="20765"/>
    <cellStyle name="표준 30 5 4 4 2 2" xfId="41641"/>
    <cellStyle name="표준 30 5 4 4 3" xfId="32905"/>
    <cellStyle name="표준 30 5 4 5" xfId="13662"/>
    <cellStyle name="표준 30 5 4 5 2" xfId="34538"/>
    <cellStyle name="표준 30 5 4 6" xfId="25800"/>
    <cellStyle name="표준 30 5 5" xfId="5314"/>
    <cellStyle name="표준 30 5 5 2" xfId="14323"/>
    <cellStyle name="표준 30 5 5 2 2" xfId="35199"/>
    <cellStyle name="표준 30 5 5 3" xfId="26461"/>
    <cellStyle name="표준 30 5 6" xfId="7116"/>
    <cellStyle name="표준 30 5 6 2" xfId="16124"/>
    <cellStyle name="표준 30 5 6 2 2" xfId="37000"/>
    <cellStyle name="표준 30 5 6 3" xfId="28262"/>
    <cellStyle name="표준 30 5 7" xfId="7761"/>
    <cellStyle name="표준 30 5 7 2" xfId="16767"/>
    <cellStyle name="표준 30 5 7 2 2" xfId="37643"/>
    <cellStyle name="표준 30 5 7 3" xfId="28905"/>
    <cellStyle name="표준 30 5 8" xfId="8609"/>
    <cellStyle name="표준 30 5 8 2" xfId="17614"/>
    <cellStyle name="표준 30 5 8 2 2" xfId="38490"/>
    <cellStyle name="표준 30 5 8 3" xfId="29752"/>
    <cellStyle name="표준 30 5 9" xfId="9433"/>
    <cellStyle name="표준 30 5 9 2" xfId="18432"/>
    <cellStyle name="표준 30 5 9 2 2" xfId="39308"/>
    <cellStyle name="표준 30 5 9 3" xfId="30570"/>
    <cellStyle name="표준 30 6" xfId="3030"/>
    <cellStyle name="표준 30 6 10" xfId="10490"/>
    <cellStyle name="표준 30 6 10 2" xfId="19261"/>
    <cellStyle name="표준 30 6 10 2 2" xfId="40137"/>
    <cellStyle name="표준 30 6 10 3" xfId="31401"/>
    <cellStyle name="표준 30 6 11" xfId="11356"/>
    <cellStyle name="표준 30 6 11 2" xfId="20122"/>
    <cellStyle name="표준 30 6 11 2 2" xfId="40998"/>
    <cellStyle name="표준 30 6 11 3" xfId="32262"/>
    <cellStyle name="표준 30 6 12" xfId="12505"/>
    <cellStyle name="표준 30 6 12 2" xfId="33382"/>
    <cellStyle name="표준 30 6 13" xfId="24632"/>
    <cellStyle name="표준 30 6 2" xfId="3247"/>
    <cellStyle name="표준 30 6 2 10" xfId="11566"/>
    <cellStyle name="표준 30 6 2 10 2" xfId="20332"/>
    <cellStyle name="표준 30 6 2 10 2 2" xfId="41208"/>
    <cellStyle name="표준 30 6 2 10 3" xfId="32472"/>
    <cellStyle name="표준 30 6 2 11" xfId="12715"/>
    <cellStyle name="표준 30 6 2 11 2" xfId="33592"/>
    <cellStyle name="표준 30 6 2 12" xfId="24842"/>
    <cellStyle name="표준 30 6 2 2" xfId="3689"/>
    <cellStyle name="표준 30 6 2 2 2" xfId="5962"/>
    <cellStyle name="표준 30 6 2 2 2 2" xfId="14971"/>
    <cellStyle name="표준 30 6 2 2 2 2 2" xfId="35847"/>
    <cellStyle name="표준 30 6 2 2 2 3" xfId="27109"/>
    <cellStyle name="표준 30 6 2 2 3" xfId="13152"/>
    <cellStyle name="표준 30 6 2 2 3 2" xfId="34029"/>
    <cellStyle name="표준 30 6 2 2 4" xfId="25279"/>
    <cellStyle name="표준 30 6 2 3" xfId="4850"/>
    <cellStyle name="표준 30 6 2 3 2" xfId="6682"/>
    <cellStyle name="표준 30 6 2 3 2 2" xfId="15691"/>
    <cellStyle name="표준 30 6 2 3 2 2 2" xfId="36567"/>
    <cellStyle name="표준 30 6 2 3 2 3" xfId="27829"/>
    <cellStyle name="표준 30 6 2 3 3" xfId="13873"/>
    <cellStyle name="표준 30 6 2 3 3 2" xfId="34749"/>
    <cellStyle name="표준 30 6 2 3 4" xfId="26011"/>
    <cellStyle name="표준 30 6 2 4" xfId="5525"/>
    <cellStyle name="표준 30 6 2 4 2" xfId="14534"/>
    <cellStyle name="표준 30 6 2 4 2 2" xfId="35410"/>
    <cellStyle name="표준 30 6 2 4 3" xfId="26672"/>
    <cellStyle name="표준 30 6 2 5" xfId="7328"/>
    <cellStyle name="표준 30 6 2 5 2" xfId="16335"/>
    <cellStyle name="표준 30 6 2 5 2 2" xfId="37211"/>
    <cellStyle name="표준 30 6 2 5 3" xfId="28473"/>
    <cellStyle name="표준 30 6 2 6" xfId="7972"/>
    <cellStyle name="표준 30 6 2 6 2" xfId="16978"/>
    <cellStyle name="표준 30 6 2 6 2 2" xfId="37854"/>
    <cellStyle name="표준 30 6 2 6 3" xfId="29116"/>
    <cellStyle name="표준 30 6 2 7" xfId="8820"/>
    <cellStyle name="표준 30 6 2 7 2" xfId="17825"/>
    <cellStyle name="표준 30 6 2 7 2 2" xfId="38701"/>
    <cellStyle name="표준 30 6 2 7 3" xfId="29963"/>
    <cellStyle name="표준 30 6 2 8" xfId="9645"/>
    <cellStyle name="표준 30 6 2 8 2" xfId="18643"/>
    <cellStyle name="표준 30 6 2 8 2 2" xfId="39519"/>
    <cellStyle name="표준 30 6 2 8 3" xfId="30781"/>
    <cellStyle name="표준 30 6 2 9" xfId="10700"/>
    <cellStyle name="표준 30 6 2 9 2" xfId="19471"/>
    <cellStyle name="표준 30 6 2 9 2 2" xfId="40347"/>
    <cellStyle name="표준 30 6 2 9 3" xfId="31611"/>
    <cellStyle name="표준 30 6 3" xfId="3479"/>
    <cellStyle name="표준 30 6 3 10" xfId="12942"/>
    <cellStyle name="표준 30 6 3 10 2" xfId="33819"/>
    <cellStyle name="표준 30 6 3 11" xfId="25069"/>
    <cellStyle name="표준 30 6 3 2" xfId="5073"/>
    <cellStyle name="표준 30 6 3 2 2" xfId="6899"/>
    <cellStyle name="표준 30 6 3 2 2 2" xfId="15908"/>
    <cellStyle name="표준 30 6 3 2 2 2 2" xfId="36784"/>
    <cellStyle name="표준 30 6 3 2 2 3" xfId="28046"/>
    <cellStyle name="표준 30 6 3 2 3" xfId="14090"/>
    <cellStyle name="표준 30 6 3 2 3 2" xfId="34966"/>
    <cellStyle name="표준 30 6 3 2 4" xfId="26228"/>
    <cellStyle name="표준 30 6 3 3" xfId="5752"/>
    <cellStyle name="표준 30 6 3 3 2" xfId="14761"/>
    <cellStyle name="표준 30 6 3 3 2 2" xfId="35637"/>
    <cellStyle name="표준 30 6 3 3 3" xfId="26899"/>
    <cellStyle name="표준 30 6 3 4" xfId="7545"/>
    <cellStyle name="표준 30 6 3 4 2" xfId="16552"/>
    <cellStyle name="표준 30 6 3 4 2 2" xfId="37428"/>
    <cellStyle name="표준 30 6 3 4 3" xfId="28690"/>
    <cellStyle name="표준 30 6 3 5" xfId="8189"/>
    <cellStyle name="표준 30 6 3 5 2" xfId="17195"/>
    <cellStyle name="표준 30 6 3 5 2 2" xfId="38071"/>
    <cellStyle name="표준 30 6 3 5 3" xfId="29333"/>
    <cellStyle name="표준 30 6 3 6" xfId="9037"/>
    <cellStyle name="표준 30 6 3 6 2" xfId="18042"/>
    <cellStyle name="표준 30 6 3 6 2 2" xfId="38918"/>
    <cellStyle name="표준 30 6 3 6 3" xfId="30180"/>
    <cellStyle name="표준 30 6 3 7" xfId="9862"/>
    <cellStyle name="표준 30 6 3 7 2" xfId="18860"/>
    <cellStyle name="표준 30 6 3 7 2 2" xfId="39736"/>
    <cellStyle name="표준 30 6 3 7 3" xfId="30998"/>
    <cellStyle name="표준 30 6 3 8" xfId="10917"/>
    <cellStyle name="표준 30 6 3 8 2" xfId="19688"/>
    <cellStyle name="표준 30 6 3 8 2 2" xfId="40564"/>
    <cellStyle name="표준 30 6 3 8 3" xfId="31828"/>
    <cellStyle name="표준 30 6 3 9" xfId="11783"/>
    <cellStyle name="표준 30 6 3 9 2" xfId="20549"/>
    <cellStyle name="표준 30 6 3 9 2 2" xfId="41425"/>
    <cellStyle name="표준 30 6 3 9 3" xfId="32689"/>
    <cellStyle name="표준 30 6 4" xfId="4638"/>
    <cellStyle name="표준 30 6 4 2" xfId="6472"/>
    <cellStyle name="표준 30 6 4 2 2" xfId="15481"/>
    <cellStyle name="표준 30 6 4 2 2 2" xfId="36357"/>
    <cellStyle name="표준 30 6 4 2 3" xfId="27619"/>
    <cellStyle name="표준 30 6 4 3" xfId="11135"/>
    <cellStyle name="표준 30 6 4 3 2" xfId="19905"/>
    <cellStyle name="표준 30 6 4 3 2 2" xfId="40781"/>
    <cellStyle name="표준 30 6 4 3 3" xfId="32045"/>
    <cellStyle name="표준 30 6 4 4" xfId="12000"/>
    <cellStyle name="표준 30 6 4 4 2" xfId="20766"/>
    <cellStyle name="표준 30 6 4 4 2 2" xfId="41642"/>
    <cellStyle name="표준 30 6 4 4 3" xfId="32906"/>
    <cellStyle name="표준 30 6 4 5" xfId="13663"/>
    <cellStyle name="표준 30 6 4 5 2" xfId="34539"/>
    <cellStyle name="표준 30 6 4 6" xfId="25801"/>
    <cellStyle name="표준 30 6 5" xfId="5315"/>
    <cellStyle name="표준 30 6 5 2" xfId="14324"/>
    <cellStyle name="표준 30 6 5 2 2" xfId="35200"/>
    <cellStyle name="표준 30 6 5 3" xfId="26462"/>
    <cellStyle name="표준 30 6 6" xfId="7117"/>
    <cellStyle name="표준 30 6 6 2" xfId="16125"/>
    <cellStyle name="표준 30 6 6 2 2" xfId="37001"/>
    <cellStyle name="표준 30 6 6 3" xfId="28263"/>
    <cellStyle name="표준 30 6 7" xfId="7762"/>
    <cellStyle name="표준 30 6 7 2" xfId="16768"/>
    <cellStyle name="표준 30 6 7 2 2" xfId="37644"/>
    <cellStyle name="표준 30 6 7 3" xfId="28906"/>
    <cellStyle name="표준 30 6 8" xfId="8610"/>
    <cellStyle name="표준 30 6 8 2" xfId="17615"/>
    <cellStyle name="표준 30 6 8 2 2" xfId="38491"/>
    <cellStyle name="표준 30 6 8 3" xfId="29753"/>
    <cellStyle name="표준 30 6 9" xfId="9434"/>
    <cellStyle name="표준 30 6 9 2" xfId="18433"/>
    <cellStyle name="표준 30 6 9 2 2" xfId="39309"/>
    <cellStyle name="표준 30 6 9 3" xfId="30571"/>
    <cellStyle name="표준 30 7" xfId="3031"/>
    <cellStyle name="표준 30 7 10" xfId="10491"/>
    <cellStyle name="표준 30 7 10 2" xfId="19262"/>
    <cellStyle name="표준 30 7 10 2 2" xfId="40138"/>
    <cellStyle name="표준 30 7 10 3" xfId="31402"/>
    <cellStyle name="표준 30 7 11" xfId="11357"/>
    <cellStyle name="표준 30 7 11 2" xfId="20123"/>
    <cellStyle name="표준 30 7 11 2 2" xfId="40999"/>
    <cellStyle name="표준 30 7 11 3" xfId="32263"/>
    <cellStyle name="표준 30 7 12" xfId="12506"/>
    <cellStyle name="표준 30 7 12 2" xfId="33383"/>
    <cellStyle name="표준 30 7 13" xfId="24633"/>
    <cellStyle name="표준 30 7 2" xfId="3248"/>
    <cellStyle name="표준 30 7 2 10" xfId="11567"/>
    <cellStyle name="표준 30 7 2 10 2" xfId="20333"/>
    <cellStyle name="표준 30 7 2 10 2 2" xfId="41209"/>
    <cellStyle name="표준 30 7 2 10 3" xfId="32473"/>
    <cellStyle name="표준 30 7 2 11" xfId="12716"/>
    <cellStyle name="표준 30 7 2 11 2" xfId="33593"/>
    <cellStyle name="표준 30 7 2 12" xfId="24843"/>
    <cellStyle name="표준 30 7 2 2" xfId="3690"/>
    <cellStyle name="표준 30 7 2 2 2" xfId="5963"/>
    <cellStyle name="표준 30 7 2 2 2 2" xfId="14972"/>
    <cellStyle name="표준 30 7 2 2 2 2 2" xfId="35848"/>
    <cellStyle name="표준 30 7 2 2 2 3" xfId="27110"/>
    <cellStyle name="표준 30 7 2 2 3" xfId="13153"/>
    <cellStyle name="표준 30 7 2 2 3 2" xfId="34030"/>
    <cellStyle name="표준 30 7 2 2 4" xfId="25280"/>
    <cellStyle name="표준 30 7 2 3" xfId="4851"/>
    <cellStyle name="표준 30 7 2 3 2" xfId="6683"/>
    <cellStyle name="표준 30 7 2 3 2 2" xfId="15692"/>
    <cellStyle name="표준 30 7 2 3 2 2 2" xfId="36568"/>
    <cellStyle name="표준 30 7 2 3 2 3" xfId="27830"/>
    <cellStyle name="표준 30 7 2 3 3" xfId="13874"/>
    <cellStyle name="표준 30 7 2 3 3 2" xfId="34750"/>
    <cellStyle name="표준 30 7 2 3 4" xfId="26012"/>
    <cellStyle name="표준 30 7 2 4" xfId="5526"/>
    <cellStyle name="표준 30 7 2 4 2" xfId="14535"/>
    <cellStyle name="표준 30 7 2 4 2 2" xfId="35411"/>
    <cellStyle name="표준 30 7 2 4 3" xfId="26673"/>
    <cellStyle name="표준 30 7 2 5" xfId="7329"/>
    <cellStyle name="표준 30 7 2 5 2" xfId="16336"/>
    <cellStyle name="표준 30 7 2 5 2 2" xfId="37212"/>
    <cellStyle name="표준 30 7 2 5 3" xfId="28474"/>
    <cellStyle name="표준 30 7 2 6" xfId="7973"/>
    <cellStyle name="표준 30 7 2 6 2" xfId="16979"/>
    <cellStyle name="표준 30 7 2 6 2 2" xfId="37855"/>
    <cellStyle name="표준 30 7 2 6 3" xfId="29117"/>
    <cellStyle name="표준 30 7 2 7" xfId="8821"/>
    <cellStyle name="표준 30 7 2 7 2" xfId="17826"/>
    <cellStyle name="표준 30 7 2 7 2 2" xfId="38702"/>
    <cellStyle name="표준 30 7 2 7 3" xfId="29964"/>
    <cellStyle name="표준 30 7 2 8" xfId="9646"/>
    <cellStyle name="표준 30 7 2 8 2" xfId="18644"/>
    <cellStyle name="표준 30 7 2 8 2 2" xfId="39520"/>
    <cellStyle name="표준 30 7 2 8 3" xfId="30782"/>
    <cellStyle name="표준 30 7 2 9" xfId="10701"/>
    <cellStyle name="표준 30 7 2 9 2" xfId="19472"/>
    <cellStyle name="표준 30 7 2 9 2 2" xfId="40348"/>
    <cellStyle name="표준 30 7 2 9 3" xfId="31612"/>
    <cellStyle name="표준 30 7 3" xfId="3480"/>
    <cellStyle name="표준 30 7 3 10" xfId="12943"/>
    <cellStyle name="표준 30 7 3 10 2" xfId="33820"/>
    <cellStyle name="표준 30 7 3 11" xfId="25070"/>
    <cellStyle name="표준 30 7 3 2" xfId="5074"/>
    <cellStyle name="표준 30 7 3 2 2" xfId="6900"/>
    <cellStyle name="표준 30 7 3 2 2 2" xfId="15909"/>
    <cellStyle name="표준 30 7 3 2 2 2 2" xfId="36785"/>
    <cellStyle name="표준 30 7 3 2 2 3" xfId="28047"/>
    <cellStyle name="표준 30 7 3 2 3" xfId="14091"/>
    <cellStyle name="표준 30 7 3 2 3 2" xfId="34967"/>
    <cellStyle name="표준 30 7 3 2 4" xfId="26229"/>
    <cellStyle name="표준 30 7 3 3" xfId="5753"/>
    <cellStyle name="표준 30 7 3 3 2" xfId="14762"/>
    <cellStyle name="표준 30 7 3 3 2 2" xfId="35638"/>
    <cellStyle name="표준 30 7 3 3 3" xfId="26900"/>
    <cellStyle name="표준 30 7 3 4" xfId="7546"/>
    <cellStyle name="표준 30 7 3 4 2" xfId="16553"/>
    <cellStyle name="표준 30 7 3 4 2 2" xfId="37429"/>
    <cellStyle name="표준 30 7 3 4 3" xfId="28691"/>
    <cellStyle name="표준 30 7 3 5" xfId="8190"/>
    <cellStyle name="표준 30 7 3 5 2" xfId="17196"/>
    <cellStyle name="표준 30 7 3 5 2 2" xfId="38072"/>
    <cellStyle name="표준 30 7 3 5 3" xfId="29334"/>
    <cellStyle name="표준 30 7 3 6" xfId="9038"/>
    <cellStyle name="표준 30 7 3 6 2" xfId="18043"/>
    <cellStyle name="표준 30 7 3 6 2 2" xfId="38919"/>
    <cellStyle name="표준 30 7 3 6 3" xfId="30181"/>
    <cellStyle name="표준 30 7 3 7" xfId="9863"/>
    <cellStyle name="표준 30 7 3 7 2" xfId="18861"/>
    <cellStyle name="표준 30 7 3 7 2 2" xfId="39737"/>
    <cellStyle name="표준 30 7 3 7 3" xfId="30999"/>
    <cellStyle name="표준 30 7 3 8" xfId="10918"/>
    <cellStyle name="표준 30 7 3 8 2" xfId="19689"/>
    <cellStyle name="표준 30 7 3 8 2 2" xfId="40565"/>
    <cellStyle name="표준 30 7 3 8 3" xfId="31829"/>
    <cellStyle name="표준 30 7 3 9" xfId="11784"/>
    <cellStyle name="표준 30 7 3 9 2" xfId="20550"/>
    <cellStyle name="표준 30 7 3 9 2 2" xfId="41426"/>
    <cellStyle name="표준 30 7 3 9 3" xfId="32690"/>
    <cellStyle name="표준 30 7 4" xfId="4639"/>
    <cellStyle name="표준 30 7 4 2" xfId="6473"/>
    <cellStyle name="표준 30 7 4 2 2" xfId="15482"/>
    <cellStyle name="표준 30 7 4 2 2 2" xfId="36358"/>
    <cellStyle name="표준 30 7 4 2 3" xfId="27620"/>
    <cellStyle name="표준 30 7 4 3" xfId="11136"/>
    <cellStyle name="표준 30 7 4 3 2" xfId="19906"/>
    <cellStyle name="표준 30 7 4 3 2 2" xfId="40782"/>
    <cellStyle name="표준 30 7 4 3 3" xfId="32046"/>
    <cellStyle name="표준 30 7 4 4" xfId="12001"/>
    <cellStyle name="표준 30 7 4 4 2" xfId="20767"/>
    <cellStyle name="표준 30 7 4 4 2 2" xfId="41643"/>
    <cellStyle name="표준 30 7 4 4 3" xfId="32907"/>
    <cellStyle name="표준 30 7 4 5" xfId="13664"/>
    <cellStyle name="표준 30 7 4 5 2" xfId="34540"/>
    <cellStyle name="표준 30 7 4 6" xfId="25802"/>
    <cellStyle name="표준 30 7 5" xfId="5316"/>
    <cellStyle name="표준 30 7 5 2" xfId="14325"/>
    <cellStyle name="표준 30 7 5 2 2" xfId="35201"/>
    <cellStyle name="표준 30 7 5 3" xfId="26463"/>
    <cellStyle name="표준 30 7 6" xfId="7118"/>
    <cellStyle name="표준 30 7 6 2" xfId="16126"/>
    <cellStyle name="표준 30 7 6 2 2" xfId="37002"/>
    <cellStyle name="표준 30 7 6 3" xfId="28264"/>
    <cellStyle name="표준 30 7 7" xfId="7763"/>
    <cellStyle name="표준 30 7 7 2" xfId="16769"/>
    <cellStyle name="표준 30 7 7 2 2" xfId="37645"/>
    <cellStyle name="표준 30 7 7 3" xfId="28907"/>
    <cellStyle name="표준 30 7 8" xfId="8611"/>
    <cellStyle name="표준 30 7 8 2" xfId="17616"/>
    <cellStyle name="표준 30 7 8 2 2" xfId="38492"/>
    <cellStyle name="표준 30 7 8 3" xfId="29754"/>
    <cellStyle name="표준 30 7 9" xfId="9435"/>
    <cellStyle name="표준 30 7 9 2" xfId="18434"/>
    <cellStyle name="표준 30 7 9 2 2" xfId="39310"/>
    <cellStyle name="표준 30 7 9 3" xfId="30572"/>
    <cellStyle name="표준 30 8" xfId="3242"/>
    <cellStyle name="표준 30 8 10" xfId="11561"/>
    <cellStyle name="표준 30 8 10 2" xfId="20327"/>
    <cellStyle name="표준 30 8 10 2 2" xfId="41203"/>
    <cellStyle name="표준 30 8 10 3" xfId="32467"/>
    <cellStyle name="표준 30 8 11" xfId="12710"/>
    <cellStyle name="표준 30 8 11 2" xfId="33587"/>
    <cellStyle name="표준 30 8 12" xfId="24837"/>
    <cellStyle name="표준 30 8 2" xfId="3684"/>
    <cellStyle name="표준 30 8 2 2" xfId="5957"/>
    <cellStyle name="표준 30 8 2 2 2" xfId="14966"/>
    <cellStyle name="표준 30 8 2 2 2 2" xfId="35842"/>
    <cellStyle name="표준 30 8 2 2 3" xfId="27104"/>
    <cellStyle name="표준 30 8 2 3" xfId="13147"/>
    <cellStyle name="표준 30 8 2 3 2" xfId="34024"/>
    <cellStyle name="표준 30 8 2 4" xfId="25274"/>
    <cellStyle name="표준 30 8 3" xfId="4845"/>
    <cellStyle name="표준 30 8 3 2" xfId="6677"/>
    <cellStyle name="표준 30 8 3 2 2" xfId="15686"/>
    <cellStyle name="표준 30 8 3 2 2 2" xfId="36562"/>
    <cellStyle name="표준 30 8 3 2 3" xfId="27824"/>
    <cellStyle name="표준 30 8 3 3" xfId="13868"/>
    <cellStyle name="표준 30 8 3 3 2" xfId="34744"/>
    <cellStyle name="표준 30 8 3 4" xfId="26006"/>
    <cellStyle name="표준 30 8 4" xfId="5520"/>
    <cellStyle name="표준 30 8 4 2" xfId="14529"/>
    <cellStyle name="표준 30 8 4 2 2" xfId="35405"/>
    <cellStyle name="표준 30 8 4 3" xfId="26667"/>
    <cellStyle name="표준 30 8 5" xfId="7323"/>
    <cellStyle name="표준 30 8 5 2" xfId="16330"/>
    <cellStyle name="표준 30 8 5 2 2" xfId="37206"/>
    <cellStyle name="표준 30 8 5 3" xfId="28468"/>
    <cellStyle name="표준 30 8 6" xfId="7967"/>
    <cellStyle name="표준 30 8 6 2" xfId="16973"/>
    <cellStyle name="표준 30 8 6 2 2" xfId="37849"/>
    <cellStyle name="표준 30 8 6 3" xfId="29111"/>
    <cellStyle name="표준 30 8 7" xfId="8815"/>
    <cellStyle name="표준 30 8 7 2" xfId="17820"/>
    <cellStyle name="표준 30 8 7 2 2" xfId="38696"/>
    <cellStyle name="표준 30 8 7 3" xfId="29958"/>
    <cellStyle name="표준 30 8 8" xfId="9640"/>
    <cellStyle name="표준 30 8 8 2" xfId="18638"/>
    <cellStyle name="표준 30 8 8 2 2" xfId="39514"/>
    <cellStyle name="표준 30 8 8 3" xfId="30776"/>
    <cellStyle name="표준 30 8 9" xfId="10695"/>
    <cellStyle name="표준 30 8 9 2" xfId="19466"/>
    <cellStyle name="표준 30 8 9 2 2" xfId="40342"/>
    <cellStyle name="표준 30 8 9 3" xfId="31606"/>
    <cellStyle name="표준 30 9" xfId="3474"/>
    <cellStyle name="표준 30 9 10" xfId="12937"/>
    <cellStyle name="표준 30 9 10 2" xfId="33814"/>
    <cellStyle name="표준 30 9 11" xfId="25064"/>
    <cellStyle name="표준 30 9 2" xfId="5068"/>
    <cellStyle name="표준 30 9 2 2" xfId="6894"/>
    <cellStyle name="표준 30 9 2 2 2" xfId="15903"/>
    <cellStyle name="표준 30 9 2 2 2 2" xfId="36779"/>
    <cellStyle name="표준 30 9 2 2 3" xfId="28041"/>
    <cellStyle name="표준 30 9 2 3" xfId="14085"/>
    <cellStyle name="표준 30 9 2 3 2" xfId="34961"/>
    <cellStyle name="표준 30 9 2 4" xfId="26223"/>
    <cellStyle name="표준 30 9 3" xfId="5747"/>
    <cellStyle name="표준 30 9 3 2" xfId="14756"/>
    <cellStyle name="표준 30 9 3 2 2" xfId="35632"/>
    <cellStyle name="표준 30 9 3 3" xfId="26894"/>
    <cellStyle name="표준 30 9 4" xfId="7540"/>
    <cellStyle name="표준 30 9 4 2" xfId="16547"/>
    <cellStyle name="표준 30 9 4 2 2" xfId="37423"/>
    <cellStyle name="표준 30 9 4 3" xfId="28685"/>
    <cellStyle name="표준 30 9 5" xfId="8184"/>
    <cellStyle name="표준 30 9 5 2" xfId="17190"/>
    <cellStyle name="표준 30 9 5 2 2" xfId="38066"/>
    <cellStyle name="표준 30 9 5 3" xfId="29328"/>
    <cellStyle name="표준 30 9 6" xfId="9032"/>
    <cellStyle name="표준 30 9 6 2" xfId="18037"/>
    <cellStyle name="표준 30 9 6 2 2" xfId="38913"/>
    <cellStyle name="표준 30 9 6 3" xfId="30175"/>
    <cellStyle name="표준 30 9 7" xfId="9857"/>
    <cellStyle name="표준 30 9 7 2" xfId="18855"/>
    <cellStyle name="표준 30 9 7 2 2" xfId="39731"/>
    <cellStyle name="표준 30 9 7 3" xfId="30993"/>
    <cellStyle name="표준 30 9 8" xfId="10912"/>
    <cellStyle name="표준 30 9 8 2" xfId="19683"/>
    <cellStyle name="표준 30 9 8 2 2" xfId="40559"/>
    <cellStyle name="표준 30 9 8 3" xfId="31823"/>
    <cellStyle name="표준 30 9 9" xfId="11778"/>
    <cellStyle name="표준 30 9 9 2" xfId="20544"/>
    <cellStyle name="표준 30 9 9 2 2" xfId="41420"/>
    <cellStyle name="표준 30 9 9 3" xfId="32684"/>
    <cellStyle name="표준 31" xfId="3032"/>
    <cellStyle name="표준 31 10" xfId="4640"/>
    <cellStyle name="표준 31 10 2" xfId="6474"/>
    <cellStyle name="표준 31 10 2 2" xfId="15483"/>
    <cellStyle name="표준 31 10 2 2 2" xfId="36359"/>
    <cellStyle name="표준 31 10 2 3" xfId="27621"/>
    <cellStyle name="표준 31 10 3" xfId="11137"/>
    <cellStyle name="표준 31 10 3 2" xfId="19907"/>
    <cellStyle name="표준 31 10 3 2 2" xfId="40783"/>
    <cellStyle name="표준 31 10 3 3" xfId="32047"/>
    <cellStyle name="표준 31 10 4" xfId="12002"/>
    <cellStyle name="표준 31 10 4 2" xfId="20768"/>
    <cellStyle name="표준 31 10 4 2 2" xfId="41644"/>
    <cellStyle name="표준 31 10 4 3" xfId="32908"/>
    <cellStyle name="표준 31 10 5" xfId="13665"/>
    <cellStyle name="표준 31 10 5 2" xfId="34541"/>
    <cellStyle name="표준 31 10 6" xfId="25803"/>
    <cellStyle name="표준 31 11" xfId="5317"/>
    <cellStyle name="표준 31 11 2" xfId="14326"/>
    <cellStyle name="표준 31 11 2 2" xfId="35202"/>
    <cellStyle name="표준 31 11 3" xfId="26464"/>
    <cellStyle name="표준 31 12" xfId="7119"/>
    <cellStyle name="표준 31 12 2" xfId="16127"/>
    <cellStyle name="표준 31 12 2 2" xfId="37003"/>
    <cellStyle name="표준 31 12 3" xfId="28265"/>
    <cellStyle name="표준 31 13" xfId="7764"/>
    <cellStyle name="표준 31 13 2" xfId="16770"/>
    <cellStyle name="표준 31 13 2 2" xfId="37646"/>
    <cellStyle name="표준 31 13 3" xfId="28908"/>
    <cellStyle name="표준 31 14" xfId="8612"/>
    <cellStyle name="표준 31 14 2" xfId="17617"/>
    <cellStyle name="표준 31 14 2 2" xfId="38493"/>
    <cellStyle name="표준 31 14 3" xfId="29755"/>
    <cellStyle name="표준 31 15" xfId="9436"/>
    <cellStyle name="표준 31 15 2" xfId="18435"/>
    <cellStyle name="표준 31 15 2 2" xfId="39311"/>
    <cellStyle name="표준 31 15 3" xfId="30573"/>
    <cellStyle name="표준 31 16" xfId="10492"/>
    <cellStyle name="표준 31 16 2" xfId="19263"/>
    <cellStyle name="표준 31 16 2 2" xfId="40139"/>
    <cellStyle name="표준 31 16 3" xfId="31403"/>
    <cellStyle name="표준 31 17" xfId="11358"/>
    <cellStyle name="표준 31 17 2" xfId="20124"/>
    <cellStyle name="표준 31 17 2 2" xfId="41000"/>
    <cellStyle name="표준 31 17 3" xfId="32264"/>
    <cellStyle name="표준 31 18" xfId="12507"/>
    <cellStyle name="표준 31 18 2" xfId="33384"/>
    <cellStyle name="표준 31 19" xfId="24634"/>
    <cellStyle name="표준 31 2" xfId="3033"/>
    <cellStyle name="표준 31 2 10" xfId="10493"/>
    <cellStyle name="표준 31 2 10 2" xfId="19264"/>
    <cellStyle name="표준 31 2 10 2 2" xfId="40140"/>
    <cellStyle name="표준 31 2 10 3" xfId="31404"/>
    <cellStyle name="표준 31 2 11" xfId="11359"/>
    <cellStyle name="표준 31 2 11 2" xfId="20125"/>
    <cellStyle name="표준 31 2 11 2 2" xfId="41001"/>
    <cellStyle name="표준 31 2 11 3" xfId="32265"/>
    <cellStyle name="표준 31 2 12" xfId="12508"/>
    <cellStyle name="표준 31 2 12 2" xfId="33385"/>
    <cellStyle name="표준 31 2 13" xfId="24635"/>
    <cellStyle name="표준 31 2 2" xfId="3250"/>
    <cellStyle name="표준 31 2 2 10" xfId="11569"/>
    <cellStyle name="표준 31 2 2 10 2" xfId="20335"/>
    <cellStyle name="표준 31 2 2 10 2 2" xfId="41211"/>
    <cellStyle name="표준 31 2 2 10 3" xfId="32475"/>
    <cellStyle name="표준 31 2 2 11" xfId="12718"/>
    <cellStyle name="표준 31 2 2 11 2" xfId="33595"/>
    <cellStyle name="표준 31 2 2 12" xfId="24845"/>
    <cellStyle name="표준 31 2 2 2" xfId="3692"/>
    <cellStyle name="표준 31 2 2 2 2" xfId="5965"/>
    <cellStyle name="표준 31 2 2 2 2 2" xfId="14974"/>
    <cellStyle name="표준 31 2 2 2 2 2 2" xfId="35850"/>
    <cellStyle name="표준 31 2 2 2 2 3" xfId="27112"/>
    <cellStyle name="표준 31 2 2 2 3" xfId="13155"/>
    <cellStyle name="표준 31 2 2 2 3 2" xfId="34032"/>
    <cellStyle name="표준 31 2 2 2 4" xfId="25282"/>
    <cellStyle name="표준 31 2 2 3" xfId="4853"/>
    <cellStyle name="표준 31 2 2 3 2" xfId="6685"/>
    <cellStyle name="표준 31 2 2 3 2 2" xfId="15694"/>
    <cellStyle name="표준 31 2 2 3 2 2 2" xfId="36570"/>
    <cellStyle name="표준 31 2 2 3 2 3" xfId="27832"/>
    <cellStyle name="표준 31 2 2 3 3" xfId="13876"/>
    <cellStyle name="표준 31 2 2 3 3 2" xfId="34752"/>
    <cellStyle name="표준 31 2 2 3 4" xfId="26014"/>
    <cellStyle name="표준 31 2 2 4" xfId="5528"/>
    <cellStyle name="표준 31 2 2 4 2" xfId="14537"/>
    <cellStyle name="표준 31 2 2 4 2 2" xfId="35413"/>
    <cellStyle name="표준 31 2 2 4 3" xfId="26675"/>
    <cellStyle name="표준 31 2 2 5" xfId="7331"/>
    <cellStyle name="표준 31 2 2 5 2" xfId="16338"/>
    <cellStyle name="표준 31 2 2 5 2 2" xfId="37214"/>
    <cellStyle name="표준 31 2 2 5 3" xfId="28476"/>
    <cellStyle name="표준 31 2 2 6" xfId="7975"/>
    <cellStyle name="표준 31 2 2 6 2" xfId="16981"/>
    <cellStyle name="표준 31 2 2 6 2 2" xfId="37857"/>
    <cellStyle name="표준 31 2 2 6 3" xfId="29119"/>
    <cellStyle name="표준 31 2 2 7" xfId="8823"/>
    <cellStyle name="표준 31 2 2 7 2" xfId="17828"/>
    <cellStyle name="표준 31 2 2 7 2 2" xfId="38704"/>
    <cellStyle name="표준 31 2 2 7 3" xfId="29966"/>
    <cellStyle name="표준 31 2 2 8" xfId="9648"/>
    <cellStyle name="표준 31 2 2 8 2" xfId="18646"/>
    <cellStyle name="표준 31 2 2 8 2 2" xfId="39522"/>
    <cellStyle name="표준 31 2 2 8 3" xfId="30784"/>
    <cellStyle name="표준 31 2 2 9" xfId="10703"/>
    <cellStyle name="표준 31 2 2 9 2" xfId="19474"/>
    <cellStyle name="표준 31 2 2 9 2 2" xfId="40350"/>
    <cellStyle name="표준 31 2 2 9 3" xfId="31614"/>
    <cellStyle name="표준 31 2 3" xfId="3482"/>
    <cellStyle name="표준 31 2 3 10" xfId="12945"/>
    <cellStyle name="표준 31 2 3 10 2" xfId="33822"/>
    <cellStyle name="표준 31 2 3 11" xfId="25072"/>
    <cellStyle name="표준 31 2 3 2" xfId="5076"/>
    <cellStyle name="표준 31 2 3 2 2" xfId="6902"/>
    <cellStyle name="표준 31 2 3 2 2 2" xfId="15911"/>
    <cellStyle name="표준 31 2 3 2 2 2 2" xfId="36787"/>
    <cellStyle name="표준 31 2 3 2 2 3" xfId="28049"/>
    <cellStyle name="표준 31 2 3 2 3" xfId="14093"/>
    <cellStyle name="표준 31 2 3 2 3 2" xfId="34969"/>
    <cellStyle name="표준 31 2 3 2 4" xfId="26231"/>
    <cellStyle name="표준 31 2 3 3" xfId="5755"/>
    <cellStyle name="표준 31 2 3 3 2" xfId="14764"/>
    <cellStyle name="표준 31 2 3 3 2 2" xfId="35640"/>
    <cellStyle name="표준 31 2 3 3 3" xfId="26902"/>
    <cellStyle name="표준 31 2 3 4" xfId="7548"/>
    <cellStyle name="표준 31 2 3 4 2" xfId="16555"/>
    <cellStyle name="표준 31 2 3 4 2 2" xfId="37431"/>
    <cellStyle name="표준 31 2 3 4 3" xfId="28693"/>
    <cellStyle name="표준 31 2 3 5" xfId="8192"/>
    <cellStyle name="표준 31 2 3 5 2" xfId="17198"/>
    <cellStyle name="표준 31 2 3 5 2 2" xfId="38074"/>
    <cellStyle name="표준 31 2 3 5 3" xfId="29336"/>
    <cellStyle name="표준 31 2 3 6" xfId="9040"/>
    <cellStyle name="표준 31 2 3 6 2" xfId="18045"/>
    <cellStyle name="표준 31 2 3 6 2 2" xfId="38921"/>
    <cellStyle name="표준 31 2 3 6 3" xfId="30183"/>
    <cellStyle name="표준 31 2 3 7" xfId="9865"/>
    <cellStyle name="표준 31 2 3 7 2" xfId="18863"/>
    <cellStyle name="표준 31 2 3 7 2 2" xfId="39739"/>
    <cellStyle name="표준 31 2 3 7 3" xfId="31001"/>
    <cellStyle name="표준 31 2 3 8" xfId="10920"/>
    <cellStyle name="표준 31 2 3 8 2" xfId="19691"/>
    <cellStyle name="표준 31 2 3 8 2 2" xfId="40567"/>
    <cellStyle name="표준 31 2 3 8 3" xfId="31831"/>
    <cellStyle name="표준 31 2 3 9" xfId="11786"/>
    <cellStyle name="표준 31 2 3 9 2" xfId="20552"/>
    <cellStyle name="표준 31 2 3 9 2 2" xfId="41428"/>
    <cellStyle name="표준 31 2 3 9 3" xfId="32692"/>
    <cellStyle name="표준 31 2 4" xfId="4641"/>
    <cellStyle name="표준 31 2 4 2" xfId="6475"/>
    <cellStyle name="표준 31 2 4 2 2" xfId="15484"/>
    <cellStyle name="표준 31 2 4 2 2 2" xfId="36360"/>
    <cellStyle name="표준 31 2 4 2 3" xfId="27622"/>
    <cellStyle name="표준 31 2 4 3" xfId="11138"/>
    <cellStyle name="표준 31 2 4 3 2" xfId="19908"/>
    <cellStyle name="표준 31 2 4 3 2 2" xfId="40784"/>
    <cellStyle name="표준 31 2 4 3 3" xfId="32048"/>
    <cellStyle name="표준 31 2 4 4" xfId="12003"/>
    <cellStyle name="표준 31 2 4 4 2" xfId="20769"/>
    <cellStyle name="표준 31 2 4 4 2 2" xfId="41645"/>
    <cellStyle name="표준 31 2 4 4 3" xfId="32909"/>
    <cellStyle name="표준 31 2 4 5" xfId="13666"/>
    <cellStyle name="표준 31 2 4 5 2" xfId="34542"/>
    <cellStyle name="표준 31 2 4 6" xfId="25804"/>
    <cellStyle name="표준 31 2 5" xfId="5318"/>
    <cellStyle name="표준 31 2 5 2" xfId="14327"/>
    <cellStyle name="표준 31 2 5 2 2" xfId="35203"/>
    <cellStyle name="표준 31 2 5 3" xfId="26465"/>
    <cellStyle name="표준 31 2 6" xfId="7120"/>
    <cellStyle name="표준 31 2 6 2" xfId="16128"/>
    <cellStyle name="표준 31 2 6 2 2" xfId="37004"/>
    <cellStyle name="표준 31 2 6 3" xfId="28266"/>
    <cellStyle name="표준 31 2 7" xfId="7765"/>
    <cellStyle name="표준 31 2 7 2" xfId="16771"/>
    <cellStyle name="표준 31 2 7 2 2" xfId="37647"/>
    <cellStyle name="표준 31 2 7 3" xfId="28909"/>
    <cellStyle name="표준 31 2 8" xfId="8613"/>
    <cellStyle name="표준 31 2 8 2" xfId="17618"/>
    <cellStyle name="표준 31 2 8 2 2" xfId="38494"/>
    <cellStyle name="표준 31 2 8 3" xfId="29756"/>
    <cellStyle name="표준 31 2 9" xfId="9437"/>
    <cellStyle name="표준 31 2 9 2" xfId="18436"/>
    <cellStyle name="표준 31 2 9 2 2" xfId="39312"/>
    <cellStyle name="표준 31 2 9 3" xfId="30574"/>
    <cellStyle name="표준 31 3" xfId="3034"/>
    <cellStyle name="표준 31 3 10" xfId="10494"/>
    <cellStyle name="표준 31 3 10 2" xfId="19265"/>
    <cellStyle name="표준 31 3 10 2 2" xfId="40141"/>
    <cellStyle name="표준 31 3 10 3" xfId="31405"/>
    <cellStyle name="표준 31 3 11" xfId="11360"/>
    <cellStyle name="표준 31 3 11 2" xfId="20126"/>
    <cellStyle name="표준 31 3 11 2 2" xfId="41002"/>
    <cellStyle name="표준 31 3 11 3" xfId="32266"/>
    <cellStyle name="표준 31 3 12" xfId="12509"/>
    <cellStyle name="표준 31 3 12 2" xfId="33386"/>
    <cellStyle name="표준 31 3 13" xfId="24636"/>
    <cellStyle name="표준 31 3 2" xfId="3251"/>
    <cellStyle name="표준 31 3 2 10" xfId="11570"/>
    <cellStyle name="표준 31 3 2 10 2" xfId="20336"/>
    <cellStyle name="표준 31 3 2 10 2 2" xfId="41212"/>
    <cellStyle name="표준 31 3 2 10 3" xfId="32476"/>
    <cellStyle name="표준 31 3 2 11" xfId="12719"/>
    <cellStyle name="표준 31 3 2 11 2" xfId="33596"/>
    <cellStyle name="표준 31 3 2 12" xfId="24846"/>
    <cellStyle name="표준 31 3 2 2" xfId="3693"/>
    <cellStyle name="표준 31 3 2 2 2" xfId="5966"/>
    <cellStyle name="표준 31 3 2 2 2 2" xfId="14975"/>
    <cellStyle name="표준 31 3 2 2 2 2 2" xfId="35851"/>
    <cellStyle name="표준 31 3 2 2 2 3" xfId="27113"/>
    <cellStyle name="표준 31 3 2 2 3" xfId="13156"/>
    <cellStyle name="표준 31 3 2 2 3 2" xfId="34033"/>
    <cellStyle name="표준 31 3 2 2 4" xfId="25283"/>
    <cellStyle name="표준 31 3 2 3" xfId="4854"/>
    <cellStyle name="표준 31 3 2 3 2" xfId="6686"/>
    <cellStyle name="표준 31 3 2 3 2 2" xfId="15695"/>
    <cellStyle name="표준 31 3 2 3 2 2 2" xfId="36571"/>
    <cellStyle name="표준 31 3 2 3 2 3" xfId="27833"/>
    <cellStyle name="표준 31 3 2 3 3" xfId="13877"/>
    <cellStyle name="표준 31 3 2 3 3 2" xfId="34753"/>
    <cellStyle name="표준 31 3 2 3 4" xfId="26015"/>
    <cellStyle name="표준 31 3 2 4" xfId="5529"/>
    <cellStyle name="표준 31 3 2 4 2" xfId="14538"/>
    <cellStyle name="표준 31 3 2 4 2 2" xfId="35414"/>
    <cellStyle name="표준 31 3 2 4 3" xfId="26676"/>
    <cellStyle name="표준 31 3 2 5" xfId="7332"/>
    <cellStyle name="표준 31 3 2 5 2" xfId="16339"/>
    <cellStyle name="표준 31 3 2 5 2 2" xfId="37215"/>
    <cellStyle name="표준 31 3 2 5 3" xfId="28477"/>
    <cellStyle name="표준 31 3 2 6" xfId="7976"/>
    <cellStyle name="표준 31 3 2 6 2" xfId="16982"/>
    <cellStyle name="표준 31 3 2 6 2 2" xfId="37858"/>
    <cellStyle name="표준 31 3 2 6 3" xfId="29120"/>
    <cellStyle name="표준 31 3 2 7" xfId="8824"/>
    <cellStyle name="표준 31 3 2 7 2" xfId="17829"/>
    <cellStyle name="표준 31 3 2 7 2 2" xfId="38705"/>
    <cellStyle name="표준 31 3 2 7 3" xfId="29967"/>
    <cellStyle name="표준 31 3 2 8" xfId="9649"/>
    <cellStyle name="표준 31 3 2 8 2" xfId="18647"/>
    <cellStyle name="표준 31 3 2 8 2 2" xfId="39523"/>
    <cellStyle name="표준 31 3 2 8 3" xfId="30785"/>
    <cellStyle name="표준 31 3 2 9" xfId="10704"/>
    <cellStyle name="표준 31 3 2 9 2" xfId="19475"/>
    <cellStyle name="표준 31 3 2 9 2 2" xfId="40351"/>
    <cellStyle name="표준 31 3 2 9 3" xfId="31615"/>
    <cellStyle name="표준 31 3 3" xfId="3483"/>
    <cellStyle name="표준 31 3 3 10" xfId="12946"/>
    <cellStyle name="표준 31 3 3 10 2" xfId="33823"/>
    <cellStyle name="표준 31 3 3 11" xfId="25073"/>
    <cellStyle name="표준 31 3 3 2" xfId="5077"/>
    <cellStyle name="표준 31 3 3 2 2" xfId="6903"/>
    <cellStyle name="표준 31 3 3 2 2 2" xfId="15912"/>
    <cellStyle name="표준 31 3 3 2 2 2 2" xfId="36788"/>
    <cellStyle name="표준 31 3 3 2 2 3" xfId="28050"/>
    <cellStyle name="표준 31 3 3 2 3" xfId="14094"/>
    <cellStyle name="표준 31 3 3 2 3 2" xfId="34970"/>
    <cellStyle name="표준 31 3 3 2 4" xfId="26232"/>
    <cellStyle name="표준 31 3 3 3" xfId="5756"/>
    <cellStyle name="표준 31 3 3 3 2" xfId="14765"/>
    <cellStyle name="표준 31 3 3 3 2 2" xfId="35641"/>
    <cellStyle name="표준 31 3 3 3 3" xfId="26903"/>
    <cellStyle name="표준 31 3 3 4" xfId="7549"/>
    <cellStyle name="표준 31 3 3 4 2" xfId="16556"/>
    <cellStyle name="표준 31 3 3 4 2 2" xfId="37432"/>
    <cellStyle name="표준 31 3 3 4 3" xfId="28694"/>
    <cellStyle name="표준 31 3 3 5" xfId="8193"/>
    <cellStyle name="표준 31 3 3 5 2" xfId="17199"/>
    <cellStyle name="표준 31 3 3 5 2 2" xfId="38075"/>
    <cellStyle name="표준 31 3 3 5 3" xfId="29337"/>
    <cellStyle name="표준 31 3 3 6" xfId="9041"/>
    <cellStyle name="표준 31 3 3 6 2" xfId="18046"/>
    <cellStyle name="표준 31 3 3 6 2 2" xfId="38922"/>
    <cellStyle name="표준 31 3 3 6 3" xfId="30184"/>
    <cellStyle name="표준 31 3 3 7" xfId="9866"/>
    <cellStyle name="표준 31 3 3 7 2" xfId="18864"/>
    <cellStyle name="표준 31 3 3 7 2 2" xfId="39740"/>
    <cellStyle name="표준 31 3 3 7 3" xfId="31002"/>
    <cellStyle name="표준 31 3 3 8" xfId="10921"/>
    <cellStyle name="표준 31 3 3 8 2" xfId="19692"/>
    <cellStyle name="표준 31 3 3 8 2 2" xfId="40568"/>
    <cellStyle name="표준 31 3 3 8 3" xfId="31832"/>
    <cellStyle name="표준 31 3 3 9" xfId="11787"/>
    <cellStyle name="표준 31 3 3 9 2" xfId="20553"/>
    <cellStyle name="표준 31 3 3 9 2 2" xfId="41429"/>
    <cellStyle name="표준 31 3 3 9 3" xfId="32693"/>
    <cellStyle name="표준 31 3 4" xfId="4642"/>
    <cellStyle name="표준 31 3 4 2" xfId="6476"/>
    <cellStyle name="표준 31 3 4 2 2" xfId="15485"/>
    <cellStyle name="표준 31 3 4 2 2 2" xfId="36361"/>
    <cellStyle name="표준 31 3 4 2 3" xfId="27623"/>
    <cellStyle name="표준 31 3 4 3" xfId="11139"/>
    <cellStyle name="표준 31 3 4 3 2" xfId="19909"/>
    <cellStyle name="표준 31 3 4 3 2 2" xfId="40785"/>
    <cellStyle name="표준 31 3 4 3 3" xfId="32049"/>
    <cellStyle name="표준 31 3 4 4" xfId="12004"/>
    <cellStyle name="표준 31 3 4 4 2" xfId="20770"/>
    <cellStyle name="표준 31 3 4 4 2 2" xfId="41646"/>
    <cellStyle name="표준 31 3 4 4 3" xfId="32910"/>
    <cellStyle name="표준 31 3 4 5" xfId="13667"/>
    <cellStyle name="표준 31 3 4 5 2" xfId="34543"/>
    <cellStyle name="표준 31 3 4 6" xfId="25805"/>
    <cellStyle name="표준 31 3 5" xfId="5319"/>
    <cellStyle name="표준 31 3 5 2" xfId="14328"/>
    <cellStyle name="표준 31 3 5 2 2" xfId="35204"/>
    <cellStyle name="표준 31 3 5 3" xfId="26466"/>
    <cellStyle name="표준 31 3 6" xfId="7121"/>
    <cellStyle name="표준 31 3 6 2" xfId="16129"/>
    <cellStyle name="표준 31 3 6 2 2" xfId="37005"/>
    <cellStyle name="표준 31 3 6 3" xfId="28267"/>
    <cellStyle name="표준 31 3 7" xfId="7766"/>
    <cellStyle name="표준 31 3 7 2" xfId="16772"/>
    <cellStyle name="표준 31 3 7 2 2" xfId="37648"/>
    <cellStyle name="표준 31 3 7 3" xfId="28910"/>
    <cellStyle name="표준 31 3 8" xfId="8614"/>
    <cellStyle name="표준 31 3 8 2" xfId="17619"/>
    <cellStyle name="표준 31 3 8 2 2" xfId="38495"/>
    <cellStyle name="표준 31 3 8 3" xfId="29757"/>
    <cellStyle name="표준 31 3 9" xfId="9438"/>
    <cellStyle name="표준 31 3 9 2" xfId="18437"/>
    <cellStyle name="표준 31 3 9 2 2" xfId="39313"/>
    <cellStyle name="표준 31 3 9 3" xfId="30575"/>
    <cellStyle name="표준 31 4" xfId="3035"/>
    <cellStyle name="표준 31 4 10" xfId="10495"/>
    <cellStyle name="표준 31 4 10 2" xfId="19266"/>
    <cellStyle name="표준 31 4 10 2 2" xfId="40142"/>
    <cellStyle name="표준 31 4 10 3" xfId="31406"/>
    <cellStyle name="표준 31 4 11" xfId="11361"/>
    <cellStyle name="표준 31 4 11 2" xfId="20127"/>
    <cellStyle name="표준 31 4 11 2 2" xfId="41003"/>
    <cellStyle name="표준 31 4 11 3" xfId="32267"/>
    <cellStyle name="표준 31 4 12" xfId="12510"/>
    <cellStyle name="표준 31 4 12 2" xfId="33387"/>
    <cellStyle name="표준 31 4 13" xfId="24637"/>
    <cellStyle name="표준 31 4 2" xfId="3252"/>
    <cellStyle name="표준 31 4 2 10" xfId="11571"/>
    <cellStyle name="표준 31 4 2 10 2" xfId="20337"/>
    <cellStyle name="표준 31 4 2 10 2 2" xfId="41213"/>
    <cellStyle name="표준 31 4 2 10 3" xfId="32477"/>
    <cellStyle name="표준 31 4 2 11" xfId="12720"/>
    <cellStyle name="표준 31 4 2 11 2" xfId="33597"/>
    <cellStyle name="표준 31 4 2 12" xfId="24847"/>
    <cellStyle name="표준 31 4 2 2" xfId="3694"/>
    <cellStyle name="표준 31 4 2 2 2" xfId="5967"/>
    <cellStyle name="표준 31 4 2 2 2 2" xfId="14976"/>
    <cellStyle name="표준 31 4 2 2 2 2 2" xfId="35852"/>
    <cellStyle name="표준 31 4 2 2 2 3" xfId="27114"/>
    <cellStyle name="표준 31 4 2 2 3" xfId="13157"/>
    <cellStyle name="표준 31 4 2 2 3 2" xfId="34034"/>
    <cellStyle name="표준 31 4 2 2 4" xfId="25284"/>
    <cellStyle name="표준 31 4 2 3" xfId="4855"/>
    <cellStyle name="표준 31 4 2 3 2" xfId="6687"/>
    <cellStyle name="표준 31 4 2 3 2 2" xfId="15696"/>
    <cellStyle name="표준 31 4 2 3 2 2 2" xfId="36572"/>
    <cellStyle name="표준 31 4 2 3 2 3" xfId="27834"/>
    <cellStyle name="표준 31 4 2 3 3" xfId="13878"/>
    <cellStyle name="표준 31 4 2 3 3 2" xfId="34754"/>
    <cellStyle name="표준 31 4 2 3 4" xfId="26016"/>
    <cellStyle name="표준 31 4 2 4" xfId="5530"/>
    <cellStyle name="표준 31 4 2 4 2" xfId="14539"/>
    <cellStyle name="표준 31 4 2 4 2 2" xfId="35415"/>
    <cellStyle name="표준 31 4 2 4 3" xfId="26677"/>
    <cellStyle name="표준 31 4 2 5" xfId="7333"/>
    <cellStyle name="표준 31 4 2 5 2" xfId="16340"/>
    <cellStyle name="표준 31 4 2 5 2 2" xfId="37216"/>
    <cellStyle name="표준 31 4 2 5 3" xfId="28478"/>
    <cellStyle name="표준 31 4 2 6" xfId="7977"/>
    <cellStyle name="표준 31 4 2 6 2" xfId="16983"/>
    <cellStyle name="표준 31 4 2 6 2 2" xfId="37859"/>
    <cellStyle name="표준 31 4 2 6 3" xfId="29121"/>
    <cellStyle name="표준 31 4 2 7" xfId="8825"/>
    <cellStyle name="표준 31 4 2 7 2" xfId="17830"/>
    <cellStyle name="표준 31 4 2 7 2 2" xfId="38706"/>
    <cellStyle name="표준 31 4 2 7 3" xfId="29968"/>
    <cellStyle name="표준 31 4 2 8" xfId="9650"/>
    <cellStyle name="표준 31 4 2 8 2" xfId="18648"/>
    <cellStyle name="표준 31 4 2 8 2 2" xfId="39524"/>
    <cellStyle name="표준 31 4 2 8 3" xfId="30786"/>
    <cellStyle name="표준 31 4 2 9" xfId="10705"/>
    <cellStyle name="표준 31 4 2 9 2" xfId="19476"/>
    <cellStyle name="표준 31 4 2 9 2 2" xfId="40352"/>
    <cellStyle name="표준 31 4 2 9 3" xfId="31616"/>
    <cellStyle name="표준 31 4 3" xfId="3484"/>
    <cellStyle name="표준 31 4 3 10" xfId="12947"/>
    <cellStyle name="표준 31 4 3 10 2" xfId="33824"/>
    <cellStyle name="표준 31 4 3 11" xfId="25074"/>
    <cellStyle name="표준 31 4 3 2" xfId="5078"/>
    <cellStyle name="표준 31 4 3 2 2" xfId="6904"/>
    <cellStyle name="표준 31 4 3 2 2 2" xfId="15913"/>
    <cellStyle name="표준 31 4 3 2 2 2 2" xfId="36789"/>
    <cellStyle name="표준 31 4 3 2 2 3" xfId="28051"/>
    <cellStyle name="표준 31 4 3 2 3" xfId="14095"/>
    <cellStyle name="표준 31 4 3 2 3 2" xfId="34971"/>
    <cellStyle name="표준 31 4 3 2 4" xfId="26233"/>
    <cellStyle name="표준 31 4 3 3" xfId="5757"/>
    <cellStyle name="표준 31 4 3 3 2" xfId="14766"/>
    <cellStyle name="표준 31 4 3 3 2 2" xfId="35642"/>
    <cellStyle name="표준 31 4 3 3 3" xfId="26904"/>
    <cellStyle name="표준 31 4 3 4" xfId="7550"/>
    <cellStyle name="표준 31 4 3 4 2" xfId="16557"/>
    <cellStyle name="표준 31 4 3 4 2 2" xfId="37433"/>
    <cellStyle name="표준 31 4 3 4 3" xfId="28695"/>
    <cellStyle name="표준 31 4 3 5" xfId="8194"/>
    <cellStyle name="표준 31 4 3 5 2" xfId="17200"/>
    <cellStyle name="표준 31 4 3 5 2 2" xfId="38076"/>
    <cellStyle name="표준 31 4 3 5 3" xfId="29338"/>
    <cellStyle name="표준 31 4 3 6" xfId="9042"/>
    <cellStyle name="표준 31 4 3 6 2" xfId="18047"/>
    <cellStyle name="표준 31 4 3 6 2 2" xfId="38923"/>
    <cellStyle name="표준 31 4 3 6 3" xfId="30185"/>
    <cellStyle name="표준 31 4 3 7" xfId="9867"/>
    <cellStyle name="표준 31 4 3 7 2" xfId="18865"/>
    <cellStyle name="표준 31 4 3 7 2 2" xfId="39741"/>
    <cellStyle name="표준 31 4 3 7 3" xfId="31003"/>
    <cellStyle name="표준 31 4 3 8" xfId="10922"/>
    <cellStyle name="표준 31 4 3 8 2" xfId="19693"/>
    <cellStyle name="표준 31 4 3 8 2 2" xfId="40569"/>
    <cellStyle name="표준 31 4 3 8 3" xfId="31833"/>
    <cellStyle name="표준 31 4 3 9" xfId="11788"/>
    <cellStyle name="표준 31 4 3 9 2" xfId="20554"/>
    <cellStyle name="표준 31 4 3 9 2 2" xfId="41430"/>
    <cellStyle name="표준 31 4 3 9 3" xfId="32694"/>
    <cellStyle name="표준 31 4 4" xfId="4643"/>
    <cellStyle name="표준 31 4 4 2" xfId="6477"/>
    <cellStyle name="표준 31 4 4 2 2" xfId="15486"/>
    <cellStyle name="표준 31 4 4 2 2 2" xfId="36362"/>
    <cellStyle name="표준 31 4 4 2 3" xfId="27624"/>
    <cellStyle name="표준 31 4 4 3" xfId="11140"/>
    <cellStyle name="표준 31 4 4 3 2" xfId="19910"/>
    <cellStyle name="표준 31 4 4 3 2 2" xfId="40786"/>
    <cellStyle name="표준 31 4 4 3 3" xfId="32050"/>
    <cellStyle name="표준 31 4 4 4" xfId="12005"/>
    <cellStyle name="표준 31 4 4 4 2" xfId="20771"/>
    <cellStyle name="표준 31 4 4 4 2 2" xfId="41647"/>
    <cellStyle name="표준 31 4 4 4 3" xfId="32911"/>
    <cellStyle name="표준 31 4 4 5" xfId="13668"/>
    <cellStyle name="표준 31 4 4 5 2" xfId="34544"/>
    <cellStyle name="표준 31 4 4 6" xfId="25806"/>
    <cellStyle name="표준 31 4 5" xfId="5320"/>
    <cellStyle name="표준 31 4 5 2" xfId="14329"/>
    <cellStyle name="표준 31 4 5 2 2" xfId="35205"/>
    <cellStyle name="표준 31 4 5 3" xfId="26467"/>
    <cellStyle name="표준 31 4 6" xfId="7122"/>
    <cellStyle name="표준 31 4 6 2" xfId="16130"/>
    <cellStyle name="표준 31 4 6 2 2" xfId="37006"/>
    <cellStyle name="표준 31 4 6 3" xfId="28268"/>
    <cellStyle name="표준 31 4 7" xfId="7767"/>
    <cellStyle name="표준 31 4 7 2" xfId="16773"/>
    <cellStyle name="표준 31 4 7 2 2" xfId="37649"/>
    <cellStyle name="표준 31 4 7 3" xfId="28911"/>
    <cellStyle name="표준 31 4 8" xfId="8615"/>
    <cellStyle name="표준 31 4 8 2" xfId="17620"/>
    <cellStyle name="표준 31 4 8 2 2" xfId="38496"/>
    <cellStyle name="표준 31 4 8 3" xfId="29758"/>
    <cellStyle name="표준 31 4 9" xfId="9439"/>
    <cellStyle name="표준 31 4 9 2" xfId="18438"/>
    <cellStyle name="표준 31 4 9 2 2" xfId="39314"/>
    <cellStyle name="표준 31 4 9 3" xfId="30576"/>
    <cellStyle name="표준 31 5" xfId="3036"/>
    <cellStyle name="표준 31 5 10" xfId="10496"/>
    <cellStyle name="표준 31 5 10 2" xfId="19267"/>
    <cellStyle name="표준 31 5 10 2 2" xfId="40143"/>
    <cellStyle name="표준 31 5 10 3" xfId="31407"/>
    <cellStyle name="표준 31 5 11" xfId="11362"/>
    <cellStyle name="표준 31 5 11 2" xfId="20128"/>
    <cellStyle name="표준 31 5 11 2 2" xfId="41004"/>
    <cellStyle name="표준 31 5 11 3" xfId="32268"/>
    <cellStyle name="표준 31 5 12" xfId="12511"/>
    <cellStyle name="표준 31 5 12 2" xfId="33388"/>
    <cellStyle name="표준 31 5 13" xfId="24638"/>
    <cellStyle name="표준 31 5 2" xfId="3253"/>
    <cellStyle name="표준 31 5 2 10" xfId="11572"/>
    <cellStyle name="표준 31 5 2 10 2" xfId="20338"/>
    <cellStyle name="표준 31 5 2 10 2 2" xfId="41214"/>
    <cellStyle name="표준 31 5 2 10 3" xfId="32478"/>
    <cellStyle name="표준 31 5 2 11" xfId="12721"/>
    <cellStyle name="표준 31 5 2 11 2" xfId="33598"/>
    <cellStyle name="표준 31 5 2 12" xfId="24848"/>
    <cellStyle name="표준 31 5 2 2" xfId="3695"/>
    <cellStyle name="표준 31 5 2 2 2" xfId="5968"/>
    <cellStyle name="표준 31 5 2 2 2 2" xfId="14977"/>
    <cellStyle name="표준 31 5 2 2 2 2 2" xfId="35853"/>
    <cellStyle name="표준 31 5 2 2 2 3" xfId="27115"/>
    <cellStyle name="표준 31 5 2 2 3" xfId="13158"/>
    <cellStyle name="표준 31 5 2 2 3 2" xfId="34035"/>
    <cellStyle name="표준 31 5 2 2 4" xfId="25285"/>
    <cellStyle name="표준 31 5 2 3" xfId="4856"/>
    <cellStyle name="표준 31 5 2 3 2" xfId="6688"/>
    <cellStyle name="표준 31 5 2 3 2 2" xfId="15697"/>
    <cellStyle name="표준 31 5 2 3 2 2 2" xfId="36573"/>
    <cellStyle name="표준 31 5 2 3 2 3" xfId="27835"/>
    <cellStyle name="표준 31 5 2 3 3" xfId="13879"/>
    <cellStyle name="표준 31 5 2 3 3 2" xfId="34755"/>
    <cellStyle name="표준 31 5 2 3 4" xfId="26017"/>
    <cellStyle name="표준 31 5 2 4" xfId="5531"/>
    <cellStyle name="표준 31 5 2 4 2" xfId="14540"/>
    <cellStyle name="표준 31 5 2 4 2 2" xfId="35416"/>
    <cellStyle name="표준 31 5 2 4 3" xfId="26678"/>
    <cellStyle name="표준 31 5 2 5" xfId="7334"/>
    <cellStyle name="표준 31 5 2 5 2" xfId="16341"/>
    <cellStyle name="표준 31 5 2 5 2 2" xfId="37217"/>
    <cellStyle name="표준 31 5 2 5 3" xfId="28479"/>
    <cellStyle name="표준 31 5 2 6" xfId="7978"/>
    <cellStyle name="표준 31 5 2 6 2" xfId="16984"/>
    <cellStyle name="표준 31 5 2 6 2 2" xfId="37860"/>
    <cellStyle name="표준 31 5 2 6 3" xfId="29122"/>
    <cellStyle name="표준 31 5 2 7" xfId="8826"/>
    <cellStyle name="표준 31 5 2 7 2" xfId="17831"/>
    <cellStyle name="표준 31 5 2 7 2 2" xfId="38707"/>
    <cellStyle name="표준 31 5 2 7 3" xfId="29969"/>
    <cellStyle name="표준 31 5 2 8" xfId="9651"/>
    <cellStyle name="표준 31 5 2 8 2" xfId="18649"/>
    <cellStyle name="표준 31 5 2 8 2 2" xfId="39525"/>
    <cellStyle name="표준 31 5 2 8 3" xfId="30787"/>
    <cellStyle name="표준 31 5 2 9" xfId="10706"/>
    <cellStyle name="표준 31 5 2 9 2" xfId="19477"/>
    <cellStyle name="표준 31 5 2 9 2 2" xfId="40353"/>
    <cellStyle name="표준 31 5 2 9 3" xfId="31617"/>
    <cellStyle name="표준 31 5 3" xfId="3485"/>
    <cellStyle name="표준 31 5 3 10" xfId="12948"/>
    <cellStyle name="표준 31 5 3 10 2" xfId="33825"/>
    <cellStyle name="표준 31 5 3 11" xfId="25075"/>
    <cellStyle name="표준 31 5 3 2" xfId="5079"/>
    <cellStyle name="표준 31 5 3 2 2" xfId="6905"/>
    <cellStyle name="표준 31 5 3 2 2 2" xfId="15914"/>
    <cellStyle name="표준 31 5 3 2 2 2 2" xfId="36790"/>
    <cellStyle name="표준 31 5 3 2 2 3" xfId="28052"/>
    <cellStyle name="표준 31 5 3 2 3" xfId="14096"/>
    <cellStyle name="표준 31 5 3 2 3 2" xfId="34972"/>
    <cellStyle name="표준 31 5 3 2 4" xfId="26234"/>
    <cellStyle name="표준 31 5 3 3" xfId="5758"/>
    <cellStyle name="표준 31 5 3 3 2" xfId="14767"/>
    <cellStyle name="표준 31 5 3 3 2 2" xfId="35643"/>
    <cellStyle name="표준 31 5 3 3 3" xfId="26905"/>
    <cellStyle name="표준 31 5 3 4" xfId="7551"/>
    <cellStyle name="표준 31 5 3 4 2" xfId="16558"/>
    <cellStyle name="표준 31 5 3 4 2 2" xfId="37434"/>
    <cellStyle name="표준 31 5 3 4 3" xfId="28696"/>
    <cellStyle name="표준 31 5 3 5" xfId="8195"/>
    <cellStyle name="표준 31 5 3 5 2" xfId="17201"/>
    <cellStyle name="표준 31 5 3 5 2 2" xfId="38077"/>
    <cellStyle name="표준 31 5 3 5 3" xfId="29339"/>
    <cellStyle name="표준 31 5 3 6" xfId="9043"/>
    <cellStyle name="표준 31 5 3 6 2" xfId="18048"/>
    <cellStyle name="표준 31 5 3 6 2 2" xfId="38924"/>
    <cellStyle name="표준 31 5 3 6 3" xfId="30186"/>
    <cellStyle name="표준 31 5 3 7" xfId="9868"/>
    <cellStyle name="표준 31 5 3 7 2" xfId="18866"/>
    <cellStyle name="표준 31 5 3 7 2 2" xfId="39742"/>
    <cellStyle name="표준 31 5 3 7 3" xfId="31004"/>
    <cellStyle name="표준 31 5 3 8" xfId="10923"/>
    <cellStyle name="표준 31 5 3 8 2" xfId="19694"/>
    <cellStyle name="표준 31 5 3 8 2 2" xfId="40570"/>
    <cellStyle name="표준 31 5 3 8 3" xfId="31834"/>
    <cellStyle name="표준 31 5 3 9" xfId="11789"/>
    <cellStyle name="표준 31 5 3 9 2" xfId="20555"/>
    <cellStyle name="표준 31 5 3 9 2 2" xfId="41431"/>
    <cellStyle name="표준 31 5 3 9 3" xfId="32695"/>
    <cellStyle name="표준 31 5 4" xfId="4644"/>
    <cellStyle name="표준 31 5 4 2" xfId="6478"/>
    <cellStyle name="표준 31 5 4 2 2" xfId="15487"/>
    <cellStyle name="표준 31 5 4 2 2 2" xfId="36363"/>
    <cellStyle name="표준 31 5 4 2 3" xfId="27625"/>
    <cellStyle name="표준 31 5 4 3" xfId="11141"/>
    <cellStyle name="표준 31 5 4 3 2" xfId="19911"/>
    <cellStyle name="표준 31 5 4 3 2 2" xfId="40787"/>
    <cellStyle name="표준 31 5 4 3 3" xfId="32051"/>
    <cellStyle name="표준 31 5 4 4" xfId="12006"/>
    <cellStyle name="표준 31 5 4 4 2" xfId="20772"/>
    <cellStyle name="표준 31 5 4 4 2 2" xfId="41648"/>
    <cellStyle name="표준 31 5 4 4 3" xfId="32912"/>
    <cellStyle name="표준 31 5 4 5" xfId="13669"/>
    <cellStyle name="표준 31 5 4 5 2" xfId="34545"/>
    <cellStyle name="표준 31 5 4 6" xfId="25807"/>
    <cellStyle name="표준 31 5 5" xfId="5321"/>
    <cellStyle name="표준 31 5 5 2" xfId="14330"/>
    <cellStyle name="표준 31 5 5 2 2" xfId="35206"/>
    <cellStyle name="표준 31 5 5 3" xfId="26468"/>
    <cellStyle name="표준 31 5 6" xfId="7123"/>
    <cellStyle name="표준 31 5 6 2" xfId="16131"/>
    <cellStyle name="표준 31 5 6 2 2" xfId="37007"/>
    <cellStyle name="표준 31 5 6 3" xfId="28269"/>
    <cellStyle name="표준 31 5 7" xfId="7768"/>
    <cellStyle name="표준 31 5 7 2" xfId="16774"/>
    <cellStyle name="표준 31 5 7 2 2" xfId="37650"/>
    <cellStyle name="표준 31 5 7 3" xfId="28912"/>
    <cellStyle name="표준 31 5 8" xfId="8616"/>
    <cellStyle name="표준 31 5 8 2" xfId="17621"/>
    <cellStyle name="표준 31 5 8 2 2" xfId="38497"/>
    <cellStyle name="표준 31 5 8 3" xfId="29759"/>
    <cellStyle name="표준 31 5 9" xfId="9440"/>
    <cellStyle name="표준 31 5 9 2" xfId="18439"/>
    <cellStyle name="표준 31 5 9 2 2" xfId="39315"/>
    <cellStyle name="표준 31 5 9 3" xfId="30577"/>
    <cellStyle name="표준 31 6" xfId="3037"/>
    <cellStyle name="표준 31 6 10" xfId="10497"/>
    <cellStyle name="표준 31 6 10 2" xfId="19268"/>
    <cellStyle name="표준 31 6 10 2 2" xfId="40144"/>
    <cellStyle name="표준 31 6 10 3" xfId="31408"/>
    <cellStyle name="표준 31 6 11" xfId="11363"/>
    <cellStyle name="표준 31 6 11 2" xfId="20129"/>
    <cellStyle name="표준 31 6 11 2 2" xfId="41005"/>
    <cellStyle name="표준 31 6 11 3" xfId="32269"/>
    <cellStyle name="표준 31 6 12" xfId="12512"/>
    <cellStyle name="표준 31 6 12 2" xfId="33389"/>
    <cellStyle name="표준 31 6 13" xfId="24639"/>
    <cellStyle name="표준 31 6 2" xfId="3254"/>
    <cellStyle name="표준 31 6 2 10" xfId="11573"/>
    <cellStyle name="표준 31 6 2 10 2" xfId="20339"/>
    <cellStyle name="표준 31 6 2 10 2 2" xfId="41215"/>
    <cellStyle name="표준 31 6 2 10 3" xfId="32479"/>
    <cellStyle name="표준 31 6 2 11" xfId="12722"/>
    <cellStyle name="표준 31 6 2 11 2" xfId="33599"/>
    <cellStyle name="표준 31 6 2 12" xfId="24849"/>
    <cellStyle name="표준 31 6 2 2" xfId="3696"/>
    <cellStyle name="표준 31 6 2 2 2" xfId="5969"/>
    <cellStyle name="표준 31 6 2 2 2 2" xfId="14978"/>
    <cellStyle name="표준 31 6 2 2 2 2 2" xfId="35854"/>
    <cellStyle name="표준 31 6 2 2 2 3" xfId="27116"/>
    <cellStyle name="표준 31 6 2 2 3" xfId="13159"/>
    <cellStyle name="표준 31 6 2 2 3 2" xfId="34036"/>
    <cellStyle name="표준 31 6 2 2 4" xfId="25286"/>
    <cellStyle name="표준 31 6 2 3" xfId="4857"/>
    <cellStyle name="표준 31 6 2 3 2" xfId="6689"/>
    <cellStyle name="표준 31 6 2 3 2 2" xfId="15698"/>
    <cellStyle name="표준 31 6 2 3 2 2 2" xfId="36574"/>
    <cellStyle name="표준 31 6 2 3 2 3" xfId="27836"/>
    <cellStyle name="표준 31 6 2 3 3" xfId="13880"/>
    <cellStyle name="표준 31 6 2 3 3 2" xfId="34756"/>
    <cellStyle name="표준 31 6 2 3 4" xfId="26018"/>
    <cellStyle name="표준 31 6 2 4" xfId="5532"/>
    <cellStyle name="표준 31 6 2 4 2" xfId="14541"/>
    <cellStyle name="표준 31 6 2 4 2 2" xfId="35417"/>
    <cellStyle name="표준 31 6 2 4 3" xfId="26679"/>
    <cellStyle name="표준 31 6 2 5" xfId="7335"/>
    <cellStyle name="표준 31 6 2 5 2" xfId="16342"/>
    <cellStyle name="표준 31 6 2 5 2 2" xfId="37218"/>
    <cellStyle name="표준 31 6 2 5 3" xfId="28480"/>
    <cellStyle name="표준 31 6 2 6" xfId="7979"/>
    <cellStyle name="표준 31 6 2 6 2" xfId="16985"/>
    <cellStyle name="표준 31 6 2 6 2 2" xfId="37861"/>
    <cellStyle name="표준 31 6 2 6 3" xfId="29123"/>
    <cellStyle name="표준 31 6 2 7" xfId="8827"/>
    <cellStyle name="표준 31 6 2 7 2" xfId="17832"/>
    <cellStyle name="표준 31 6 2 7 2 2" xfId="38708"/>
    <cellStyle name="표준 31 6 2 7 3" xfId="29970"/>
    <cellStyle name="표준 31 6 2 8" xfId="9652"/>
    <cellStyle name="표준 31 6 2 8 2" xfId="18650"/>
    <cellStyle name="표준 31 6 2 8 2 2" xfId="39526"/>
    <cellStyle name="표준 31 6 2 8 3" xfId="30788"/>
    <cellStyle name="표준 31 6 2 9" xfId="10707"/>
    <cellStyle name="표준 31 6 2 9 2" xfId="19478"/>
    <cellStyle name="표준 31 6 2 9 2 2" xfId="40354"/>
    <cellStyle name="표준 31 6 2 9 3" xfId="31618"/>
    <cellStyle name="표준 31 6 3" xfId="3486"/>
    <cellStyle name="표준 31 6 3 10" xfId="12949"/>
    <cellStyle name="표준 31 6 3 10 2" xfId="33826"/>
    <cellStyle name="표준 31 6 3 11" xfId="25076"/>
    <cellStyle name="표준 31 6 3 2" xfId="5080"/>
    <cellStyle name="표준 31 6 3 2 2" xfId="6906"/>
    <cellStyle name="표준 31 6 3 2 2 2" xfId="15915"/>
    <cellStyle name="표준 31 6 3 2 2 2 2" xfId="36791"/>
    <cellStyle name="표준 31 6 3 2 2 3" xfId="28053"/>
    <cellStyle name="표준 31 6 3 2 3" xfId="14097"/>
    <cellStyle name="표준 31 6 3 2 3 2" xfId="34973"/>
    <cellStyle name="표준 31 6 3 2 4" xfId="26235"/>
    <cellStyle name="표준 31 6 3 3" xfId="5759"/>
    <cellStyle name="표준 31 6 3 3 2" xfId="14768"/>
    <cellStyle name="표준 31 6 3 3 2 2" xfId="35644"/>
    <cellStyle name="표준 31 6 3 3 3" xfId="26906"/>
    <cellStyle name="표준 31 6 3 4" xfId="7552"/>
    <cellStyle name="표준 31 6 3 4 2" xfId="16559"/>
    <cellStyle name="표준 31 6 3 4 2 2" xfId="37435"/>
    <cellStyle name="표준 31 6 3 4 3" xfId="28697"/>
    <cellStyle name="표준 31 6 3 5" xfId="8196"/>
    <cellStyle name="표준 31 6 3 5 2" xfId="17202"/>
    <cellStyle name="표준 31 6 3 5 2 2" xfId="38078"/>
    <cellStyle name="표준 31 6 3 5 3" xfId="29340"/>
    <cellStyle name="표준 31 6 3 6" xfId="9044"/>
    <cellStyle name="표준 31 6 3 6 2" xfId="18049"/>
    <cellStyle name="표준 31 6 3 6 2 2" xfId="38925"/>
    <cellStyle name="표준 31 6 3 6 3" xfId="30187"/>
    <cellStyle name="표준 31 6 3 7" xfId="9869"/>
    <cellStyle name="표준 31 6 3 7 2" xfId="18867"/>
    <cellStyle name="표준 31 6 3 7 2 2" xfId="39743"/>
    <cellStyle name="표준 31 6 3 7 3" xfId="31005"/>
    <cellStyle name="표준 31 6 3 8" xfId="10924"/>
    <cellStyle name="표준 31 6 3 8 2" xfId="19695"/>
    <cellStyle name="표준 31 6 3 8 2 2" xfId="40571"/>
    <cellStyle name="표준 31 6 3 8 3" xfId="31835"/>
    <cellStyle name="표준 31 6 3 9" xfId="11790"/>
    <cellStyle name="표준 31 6 3 9 2" xfId="20556"/>
    <cellStyle name="표준 31 6 3 9 2 2" xfId="41432"/>
    <cellStyle name="표준 31 6 3 9 3" xfId="32696"/>
    <cellStyle name="표준 31 6 4" xfId="4645"/>
    <cellStyle name="표준 31 6 4 2" xfId="6479"/>
    <cellStyle name="표준 31 6 4 2 2" xfId="15488"/>
    <cellStyle name="표준 31 6 4 2 2 2" xfId="36364"/>
    <cellStyle name="표준 31 6 4 2 3" xfId="27626"/>
    <cellStyle name="표준 31 6 4 3" xfId="11142"/>
    <cellStyle name="표준 31 6 4 3 2" xfId="19912"/>
    <cellStyle name="표준 31 6 4 3 2 2" xfId="40788"/>
    <cellStyle name="표준 31 6 4 3 3" xfId="32052"/>
    <cellStyle name="표준 31 6 4 4" xfId="12007"/>
    <cellStyle name="표준 31 6 4 4 2" xfId="20773"/>
    <cellStyle name="표준 31 6 4 4 2 2" xfId="41649"/>
    <cellStyle name="표준 31 6 4 4 3" xfId="32913"/>
    <cellStyle name="표준 31 6 4 5" xfId="13670"/>
    <cellStyle name="표준 31 6 4 5 2" xfId="34546"/>
    <cellStyle name="표준 31 6 4 6" xfId="25808"/>
    <cellStyle name="표준 31 6 5" xfId="5322"/>
    <cellStyle name="표준 31 6 5 2" xfId="14331"/>
    <cellStyle name="표준 31 6 5 2 2" xfId="35207"/>
    <cellStyle name="표준 31 6 5 3" xfId="26469"/>
    <cellStyle name="표준 31 6 6" xfId="7124"/>
    <cellStyle name="표준 31 6 6 2" xfId="16132"/>
    <cellStyle name="표준 31 6 6 2 2" xfId="37008"/>
    <cellStyle name="표준 31 6 6 3" xfId="28270"/>
    <cellStyle name="표준 31 6 7" xfId="7769"/>
    <cellStyle name="표준 31 6 7 2" xfId="16775"/>
    <cellStyle name="표준 31 6 7 2 2" xfId="37651"/>
    <cellStyle name="표준 31 6 7 3" xfId="28913"/>
    <cellStyle name="표준 31 6 8" xfId="8617"/>
    <cellStyle name="표준 31 6 8 2" xfId="17622"/>
    <cellStyle name="표준 31 6 8 2 2" xfId="38498"/>
    <cellStyle name="표준 31 6 8 3" xfId="29760"/>
    <cellStyle name="표준 31 6 9" xfId="9441"/>
    <cellStyle name="표준 31 6 9 2" xfId="18440"/>
    <cellStyle name="표준 31 6 9 2 2" xfId="39316"/>
    <cellStyle name="표준 31 6 9 3" xfId="30578"/>
    <cellStyle name="표준 31 7" xfId="3038"/>
    <cellStyle name="표준 31 7 10" xfId="10498"/>
    <cellStyle name="표준 31 7 10 2" xfId="19269"/>
    <cellStyle name="표준 31 7 10 2 2" xfId="40145"/>
    <cellStyle name="표준 31 7 10 3" xfId="31409"/>
    <cellStyle name="표준 31 7 11" xfId="11364"/>
    <cellStyle name="표준 31 7 11 2" xfId="20130"/>
    <cellStyle name="표준 31 7 11 2 2" xfId="41006"/>
    <cellStyle name="표준 31 7 11 3" xfId="32270"/>
    <cellStyle name="표준 31 7 12" xfId="12513"/>
    <cellStyle name="표준 31 7 12 2" xfId="33390"/>
    <cellStyle name="표준 31 7 13" xfId="24640"/>
    <cellStyle name="표준 31 7 2" xfId="3255"/>
    <cellStyle name="표준 31 7 2 10" xfId="11574"/>
    <cellStyle name="표준 31 7 2 10 2" xfId="20340"/>
    <cellStyle name="표준 31 7 2 10 2 2" xfId="41216"/>
    <cellStyle name="표준 31 7 2 10 3" xfId="32480"/>
    <cellStyle name="표준 31 7 2 11" xfId="12723"/>
    <cellStyle name="표준 31 7 2 11 2" xfId="33600"/>
    <cellStyle name="표준 31 7 2 12" xfId="24850"/>
    <cellStyle name="표준 31 7 2 2" xfId="3697"/>
    <cellStyle name="표준 31 7 2 2 2" xfId="5970"/>
    <cellStyle name="표준 31 7 2 2 2 2" xfId="14979"/>
    <cellStyle name="표준 31 7 2 2 2 2 2" xfId="35855"/>
    <cellStyle name="표준 31 7 2 2 2 3" xfId="27117"/>
    <cellStyle name="표준 31 7 2 2 3" xfId="13160"/>
    <cellStyle name="표준 31 7 2 2 3 2" xfId="34037"/>
    <cellStyle name="표준 31 7 2 2 4" xfId="25287"/>
    <cellStyle name="표준 31 7 2 3" xfId="4858"/>
    <cellStyle name="표준 31 7 2 3 2" xfId="6690"/>
    <cellStyle name="표준 31 7 2 3 2 2" xfId="15699"/>
    <cellStyle name="표준 31 7 2 3 2 2 2" xfId="36575"/>
    <cellStyle name="표준 31 7 2 3 2 3" xfId="27837"/>
    <cellStyle name="표준 31 7 2 3 3" xfId="13881"/>
    <cellStyle name="표준 31 7 2 3 3 2" xfId="34757"/>
    <cellStyle name="표준 31 7 2 3 4" xfId="26019"/>
    <cellStyle name="표준 31 7 2 4" xfId="5533"/>
    <cellStyle name="표준 31 7 2 4 2" xfId="14542"/>
    <cellStyle name="표준 31 7 2 4 2 2" xfId="35418"/>
    <cellStyle name="표준 31 7 2 4 3" xfId="26680"/>
    <cellStyle name="표준 31 7 2 5" xfId="7336"/>
    <cellStyle name="표준 31 7 2 5 2" xfId="16343"/>
    <cellStyle name="표준 31 7 2 5 2 2" xfId="37219"/>
    <cellStyle name="표준 31 7 2 5 3" xfId="28481"/>
    <cellStyle name="표준 31 7 2 6" xfId="7980"/>
    <cellStyle name="표준 31 7 2 6 2" xfId="16986"/>
    <cellStyle name="표준 31 7 2 6 2 2" xfId="37862"/>
    <cellStyle name="표준 31 7 2 6 3" xfId="29124"/>
    <cellStyle name="표준 31 7 2 7" xfId="8828"/>
    <cellStyle name="표준 31 7 2 7 2" xfId="17833"/>
    <cellStyle name="표준 31 7 2 7 2 2" xfId="38709"/>
    <cellStyle name="표준 31 7 2 7 3" xfId="29971"/>
    <cellStyle name="표준 31 7 2 8" xfId="9653"/>
    <cellStyle name="표준 31 7 2 8 2" xfId="18651"/>
    <cellStyle name="표준 31 7 2 8 2 2" xfId="39527"/>
    <cellStyle name="표준 31 7 2 8 3" xfId="30789"/>
    <cellStyle name="표준 31 7 2 9" xfId="10708"/>
    <cellStyle name="표준 31 7 2 9 2" xfId="19479"/>
    <cellStyle name="표준 31 7 2 9 2 2" xfId="40355"/>
    <cellStyle name="표준 31 7 2 9 3" xfId="31619"/>
    <cellStyle name="표준 31 7 3" xfId="3487"/>
    <cellStyle name="표준 31 7 3 10" xfId="12950"/>
    <cellStyle name="표준 31 7 3 10 2" xfId="33827"/>
    <cellStyle name="표준 31 7 3 11" xfId="25077"/>
    <cellStyle name="표준 31 7 3 2" xfId="5081"/>
    <cellStyle name="표준 31 7 3 2 2" xfId="6907"/>
    <cellStyle name="표준 31 7 3 2 2 2" xfId="15916"/>
    <cellStyle name="표준 31 7 3 2 2 2 2" xfId="36792"/>
    <cellStyle name="표준 31 7 3 2 2 3" xfId="28054"/>
    <cellStyle name="표준 31 7 3 2 3" xfId="14098"/>
    <cellStyle name="표준 31 7 3 2 3 2" xfId="34974"/>
    <cellStyle name="표준 31 7 3 2 4" xfId="26236"/>
    <cellStyle name="표준 31 7 3 3" xfId="5760"/>
    <cellStyle name="표준 31 7 3 3 2" xfId="14769"/>
    <cellStyle name="표준 31 7 3 3 2 2" xfId="35645"/>
    <cellStyle name="표준 31 7 3 3 3" xfId="26907"/>
    <cellStyle name="표준 31 7 3 4" xfId="7553"/>
    <cellStyle name="표준 31 7 3 4 2" xfId="16560"/>
    <cellStyle name="표준 31 7 3 4 2 2" xfId="37436"/>
    <cellStyle name="표준 31 7 3 4 3" xfId="28698"/>
    <cellStyle name="표준 31 7 3 5" xfId="8197"/>
    <cellStyle name="표준 31 7 3 5 2" xfId="17203"/>
    <cellStyle name="표준 31 7 3 5 2 2" xfId="38079"/>
    <cellStyle name="표준 31 7 3 5 3" xfId="29341"/>
    <cellStyle name="표준 31 7 3 6" xfId="9045"/>
    <cellStyle name="표준 31 7 3 6 2" xfId="18050"/>
    <cellStyle name="표준 31 7 3 6 2 2" xfId="38926"/>
    <cellStyle name="표준 31 7 3 6 3" xfId="30188"/>
    <cellStyle name="표준 31 7 3 7" xfId="9870"/>
    <cellStyle name="표준 31 7 3 7 2" xfId="18868"/>
    <cellStyle name="표준 31 7 3 7 2 2" xfId="39744"/>
    <cellStyle name="표준 31 7 3 7 3" xfId="31006"/>
    <cellStyle name="표준 31 7 3 8" xfId="10925"/>
    <cellStyle name="표준 31 7 3 8 2" xfId="19696"/>
    <cellStyle name="표준 31 7 3 8 2 2" xfId="40572"/>
    <cellStyle name="표준 31 7 3 8 3" xfId="31836"/>
    <cellStyle name="표준 31 7 3 9" xfId="11791"/>
    <cellStyle name="표준 31 7 3 9 2" xfId="20557"/>
    <cellStyle name="표준 31 7 3 9 2 2" xfId="41433"/>
    <cellStyle name="표준 31 7 3 9 3" xfId="32697"/>
    <cellStyle name="표준 31 7 4" xfId="4646"/>
    <cellStyle name="표준 31 7 4 2" xfId="6480"/>
    <cellStyle name="표준 31 7 4 2 2" xfId="15489"/>
    <cellStyle name="표준 31 7 4 2 2 2" xfId="36365"/>
    <cellStyle name="표준 31 7 4 2 3" xfId="27627"/>
    <cellStyle name="표준 31 7 4 3" xfId="11143"/>
    <cellStyle name="표준 31 7 4 3 2" xfId="19913"/>
    <cellStyle name="표준 31 7 4 3 2 2" xfId="40789"/>
    <cellStyle name="표준 31 7 4 3 3" xfId="32053"/>
    <cellStyle name="표준 31 7 4 4" xfId="12008"/>
    <cellStyle name="표준 31 7 4 4 2" xfId="20774"/>
    <cellStyle name="표준 31 7 4 4 2 2" xfId="41650"/>
    <cellStyle name="표준 31 7 4 4 3" xfId="32914"/>
    <cellStyle name="표준 31 7 4 5" xfId="13671"/>
    <cellStyle name="표준 31 7 4 5 2" xfId="34547"/>
    <cellStyle name="표준 31 7 4 6" xfId="25809"/>
    <cellStyle name="표준 31 7 5" xfId="5323"/>
    <cellStyle name="표준 31 7 5 2" xfId="14332"/>
    <cellStyle name="표준 31 7 5 2 2" xfId="35208"/>
    <cellStyle name="표준 31 7 5 3" xfId="26470"/>
    <cellStyle name="표준 31 7 6" xfId="7125"/>
    <cellStyle name="표준 31 7 6 2" xfId="16133"/>
    <cellStyle name="표준 31 7 6 2 2" xfId="37009"/>
    <cellStyle name="표준 31 7 6 3" xfId="28271"/>
    <cellStyle name="표준 31 7 7" xfId="7770"/>
    <cellStyle name="표준 31 7 7 2" xfId="16776"/>
    <cellStyle name="표준 31 7 7 2 2" xfId="37652"/>
    <cellStyle name="표준 31 7 7 3" xfId="28914"/>
    <cellStyle name="표준 31 7 8" xfId="8618"/>
    <cellStyle name="표준 31 7 8 2" xfId="17623"/>
    <cellStyle name="표준 31 7 8 2 2" xfId="38499"/>
    <cellStyle name="표준 31 7 8 3" xfId="29761"/>
    <cellStyle name="표준 31 7 9" xfId="9442"/>
    <cellStyle name="표준 31 7 9 2" xfId="18441"/>
    <cellStyle name="표준 31 7 9 2 2" xfId="39317"/>
    <cellStyle name="표준 31 7 9 3" xfId="30579"/>
    <cellStyle name="표준 31 8" xfId="3249"/>
    <cellStyle name="표준 31 8 10" xfId="11568"/>
    <cellStyle name="표준 31 8 10 2" xfId="20334"/>
    <cellStyle name="표준 31 8 10 2 2" xfId="41210"/>
    <cellStyle name="표준 31 8 10 3" xfId="32474"/>
    <cellStyle name="표준 31 8 11" xfId="12717"/>
    <cellStyle name="표준 31 8 11 2" xfId="33594"/>
    <cellStyle name="표준 31 8 12" xfId="24844"/>
    <cellStyle name="표준 31 8 2" xfId="3691"/>
    <cellStyle name="표준 31 8 2 2" xfId="5964"/>
    <cellStyle name="표준 31 8 2 2 2" xfId="14973"/>
    <cellStyle name="표준 31 8 2 2 2 2" xfId="35849"/>
    <cellStyle name="표준 31 8 2 2 3" xfId="27111"/>
    <cellStyle name="표준 31 8 2 3" xfId="13154"/>
    <cellStyle name="표준 31 8 2 3 2" xfId="34031"/>
    <cellStyle name="표준 31 8 2 4" xfId="25281"/>
    <cellStyle name="표준 31 8 3" xfId="4852"/>
    <cellStyle name="표준 31 8 3 2" xfId="6684"/>
    <cellStyle name="표준 31 8 3 2 2" xfId="15693"/>
    <cellStyle name="표준 31 8 3 2 2 2" xfId="36569"/>
    <cellStyle name="표준 31 8 3 2 3" xfId="27831"/>
    <cellStyle name="표준 31 8 3 3" xfId="13875"/>
    <cellStyle name="표준 31 8 3 3 2" xfId="34751"/>
    <cellStyle name="표준 31 8 3 4" xfId="26013"/>
    <cellStyle name="표준 31 8 4" xfId="5527"/>
    <cellStyle name="표준 31 8 4 2" xfId="14536"/>
    <cellStyle name="표준 31 8 4 2 2" xfId="35412"/>
    <cellStyle name="표준 31 8 4 3" xfId="26674"/>
    <cellStyle name="표준 31 8 5" xfId="7330"/>
    <cellStyle name="표준 31 8 5 2" xfId="16337"/>
    <cellStyle name="표준 31 8 5 2 2" xfId="37213"/>
    <cellStyle name="표준 31 8 5 3" xfId="28475"/>
    <cellStyle name="표준 31 8 6" xfId="7974"/>
    <cellStyle name="표준 31 8 6 2" xfId="16980"/>
    <cellStyle name="표준 31 8 6 2 2" xfId="37856"/>
    <cellStyle name="표준 31 8 6 3" xfId="29118"/>
    <cellStyle name="표준 31 8 7" xfId="8822"/>
    <cellStyle name="표준 31 8 7 2" xfId="17827"/>
    <cellStyle name="표준 31 8 7 2 2" xfId="38703"/>
    <cellStyle name="표준 31 8 7 3" xfId="29965"/>
    <cellStyle name="표준 31 8 8" xfId="9647"/>
    <cellStyle name="표준 31 8 8 2" xfId="18645"/>
    <cellStyle name="표준 31 8 8 2 2" xfId="39521"/>
    <cellStyle name="표준 31 8 8 3" xfId="30783"/>
    <cellStyle name="표준 31 8 9" xfId="10702"/>
    <cellStyle name="표준 31 8 9 2" xfId="19473"/>
    <cellStyle name="표준 31 8 9 2 2" xfId="40349"/>
    <cellStyle name="표준 31 8 9 3" xfId="31613"/>
    <cellStyle name="표준 31 9" xfId="3481"/>
    <cellStyle name="표준 31 9 10" xfId="12944"/>
    <cellStyle name="표준 31 9 10 2" xfId="33821"/>
    <cellStyle name="표준 31 9 11" xfId="25071"/>
    <cellStyle name="표준 31 9 2" xfId="5075"/>
    <cellStyle name="표준 31 9 2 2" xfId="6901"/>
    <cellStyle name="표준 31 9 2 2 2" xfId="15910"/>
    <cellStyle name="표준 31 9 2 2 2 2" xfId="36786"/>
    <cellStyle name="표준 31 9 2 2 3" xfId="28048"/>
    <cellStyle name="표준 31 9 2 3" xfId="14092"/>
    <cellStyle name="표준 31 9 2 3 2" xfId="34968"/>
    <cellStyle name="표준 31 9 2 4" xfId="26230"/>
    <cellStyle name="표준 31 9 3" xfId="5754"/>
    <cellStyle name="표준 31 9 3 2" xfId="14763"/>
    <cellStyle name="표준 31 9 3 2 2" xfId="35639"/>
    <cellStyle name="표준 31 9 3 3" xfId="26901"/>
    <cellStyle name="표준 31 9 4" xfId="7547"/>
    <cellStyle name="표준 31 9 4 2" xfId="16554"/>
    <cellStyle name="표준 31 9 4 2 2" xfId="37430"/>
    <cellStyle name="표준 31 9 4 3" xfId="28692"/>
    <cellStyle name="표준 31 9 5" xfId="8191"/>
    <cellStyle name="표준 31 9 5 2" xfId="17197"/>
    <cellStyle name="표준 31 9 5 2 2" xfId="38073"/>
    <cellStyle name="표준 31 9 5 3" xfId="29335"/>
    <cellStyle name="표준 31 9 6" xfId="9039"/>
    <cellStyle name="표준 31 9 6 2" xfId="18044"/>
    <cellStyle name="표준 31 9 6 2 2" xfId="38920"/>
    <cellStyle name="표준 31 9 6 3" xfId="30182"/>
    <cellStyle name="표준 31 9 7" xfId="9864"/>
    <cellStyle name="표준 31 9 7 2" xfId="18862"/>
    <cellStyle name="표준 31 9 7 2 2" xfId="39738"/>
    <cellStyle name="표준 31 9 7 3" xfId="31000"/>
    <cellStyle name="표준 31 9 8" xfId="10919"/>
    <cellStyle name="표준 31 9 8 2" xfId="19690"/>
    <cellStyle name="표준 31 9 8 2 2" xfId="40566"/>
    <cellStyle name="표준 31 9 8 3" xfId="31830"/>
    <cellStyle name="표준 31 9 9" xfId="11785"/>
    <cellStyle name="표준 31 9 9 2" xfId="20551"/>
    <cellStyle name="표준 31 9 9 2 2" xfId="41427"/>
    <cellStyle name="표준 31 9 9 3" xfId="32691"/>
    <cellStyle name="표준 32" xfId="3039"/>
    <cellStyle name="표준 32 10" xfId="4647"/>
    <cellStyle name="표준 32 10 2" xfId="6481"/>
    <cellStyle name="표준 32 10 2 2" xfId="15490"/>
    <cellStyle name="표준 32 10 2 2 2" xfId="36366"/>
    <cellStyle name="표준 32 10 2 3" xfId="27628"/>
    <cellStyle name="표준 32 10 3" xfId="11144"/>
    <cellStyle name="표준 32 10 3 2" xfId="19914"/>
    <cellStyle name="표준 32 10 3 2 2" xfId="40790"/>
    <cellStyle name="표준 32 10 3 3" xfId="32054"/>
    <cellStyle name="표준 32 10 4" xfId="12009"/>
    <cellStyle name="표준 32 10 4 2" xfId="20775"/>
    <cellStyle name="표준 32 10 4 2 2" xfId="41651"/>
    <cellStyle name="표준 32 10 4 3" xfId="32915"/>
    <cellStyle name="표준 32 10 5" xfId="13672"/>
    <cellStyle name="표준 32 10 5 2" xfId="34548"/>
    <cellStyle name="표준 32 10 6" xfId="25810"/>
    <cellStyle name="표준 32 11" xfId="5324"/>
    <cellStyle name="표준 32 11 2" xfId="14333"/>
    <cellStyle name="표준 32 11 2 2" xfId="35209"/>
    <cellStyle name="표준 32 11 3" xfId="26471"/>
    <cellStyle name="표준 32 12" xfId="7126"/>
    <cellStyle name="표준 32 12 2" xfId="16134"/>
    <cellStyle name="표준 32 12 2 2" xfId="37010"/>
    <cellStyle name="표준 32 12 3" xfId="28272"/>
    <cellStyle name="표준 32 13" xfId="7771"/>
    <cellStyle name="표준 32 13 2" xfId="16777"/>
    <cellStyle name="표준 32 13 2 2" xfId="37653"/>
    <cellStyle name="표준 32 13 3" xfId="28915"/>
    <cellStyle name="표준 32 14" xfId="8619"/>
    <cellStyle name="표준 32 14 2" xfId="17624"/>
    <cellStyle name="표준 32 14 2 2" xfId="38500"/>
    <cellStyle name="표준 32 14 3" xfId="29762"/>
    <cellStyle name="표준 32 15" xfId="9443"/>
    <cellStyle name="표준 32 15 2" xfId="18442"/>
    <cellStyle name="표준 32 15 2 2" xfId="39318"/>
    <cellStyle name="표준 32 15 3" xfId="30580"/>
    <cellStyle name="표준 32 16" xfId="10499"/>
    <cellStyle name="표준 32 16 2" xfId="19270"/>
    <cellStyle name="표준 32 16 2 2" xfId="40146"/>
    <cellStyle name="표준 32 16 3" xfId="31410"/>
    <cellStyle name="표준 32 17" xfId="11365"/>
    <cellStyle name="표준 32 17 2" xfId="20131"/>
    <cellStyle name="표준 32 17 2 2" xfId="41007"/>
    <cellStyle name="표준 32 17 3" xfId="32271"/>
    <cellStyle name="표준 32 18" xfId="12514"/>
    <cellStyle name="표준 32 18 2" xfId="33391"/>
    <cellStyle name="표준 32 19" xfId="24641"/>
    <cellStyle name="표준 32 2" xfId="3040"/>
    <cellStyle name="표준 32 2 10" xfId="10500"/>
    <cellStyle name="표준 32 2 10 2" xfId="19271"/>
    <cellStyle name="표준 32 2 10 2 2" xfId="40147"/>
    <cellStyle name="표준 32 2 10 3" xfId="31411"/>
    <cellStyle name="표준 32 2 11" xfId="11366"/>
    <cellStyle name="표준 32 2 11 2" xfId="20132"/>
    <cellStyle name="표준 32 2 11 2 2" xfId="41008"/>
    <cellStyle name="표준 32 2 11 3" xfId="32272"/>
    <cellStyle name="표준 32 2 12" xfId="12515"/>
    <cellStyle name="표준 32 2 12 2" xfId="33392"/>
    <cellStyle name="표준 32 2 13" xfId="24642"/>
    <cellStyle name="표준 32 2 2" xfId="3257"/>
    <cellStyle name="표준 32 2 2 10" xfId="11576"/>
    <cellStyle name="표준 32 2 2 10 2" xfId="20342"/>
    <cellStyle name="표준 32 2 2 10 2 2" xfId="41218"/>
    <cellStyle name="표준 32 2 2 10 3" xfId="32482"/>
    <cellStyle name="표준 32 2 2 11" xfId="12725"/>
    <cellStyle name="표준 32 2 2 11 2" xfId="33602"/>
    <cellStyle name="표준 32 2 2 12" xfId="24852"/>
    <cellStyle name="표준 32 2 2 2" xfId="3699"/>
    <cellStyle name="표준 32 2 2 2 2" xfId="5972"/>
    <cellStyle name="표준 32 2 2 2 2 2" xfId="14981"/>
    <cellStyle name="표준 32 2 2 2 2 2 2" xfId="35857"/>
    <cellStyle name="표준 32 2 2 2 2 3" xfId="27119"/>
    <cellStyle name="표준 32 2 2 2 3" xfId="13162"/>
    <cellStyle name="표준 32 2 2 2 3 2" xfId="34039"/>
    <cellStyle name="표준 32 2 2 2 4" xfId="25289"/>
    <cellStyle name="표준 32 2 2 3" xfId="4860"/>
    <cellStyle name="표준 32 2 2 3 2" xfId="6692"/>
    <cellStyle name="표준 32 2 2 3 2 2" xfId="15701"/>
    <cellStyle name="표준 32 2 2 3 2 2 2" xfId="36577"/>
    <cellStyle name="표준 32 2 2 3 2 3" xfId="27839"/>
    <cellStyle name="표준 32 2 2 3 3" xfId="13883"/>
    <cellStyle name="표준 32 2 2 3 3 2" xfId="34759"/>
    <cellStyle name="표준 32 2 2 3 4" xfId="26021"/>
    <cellStyle name="표준 32 2 2 4" xfId="5535"/>
    <cellStyle name="표준 32 2 2 4 2" xfId="14544"/>
    <cellStyle name="표준 32 2 2 4 2 2" xfId="35420"/>
    <cellStyle name="표준 32 2 2 4 3" xfId="26682"/>
    <cellStyle name="표준 32 2 2 5" xfId="7338"/>
    <cellStyle name="표준 32 2 2 5 2" xfId="16345"/>
    <cellStyle name="표준 32 2 2 5 2 2" xfId="37221"/>
    <cellStyle name="표준 32 2 2 5 3" xfId="28483"/>
    <cellStyle name="표준 32 2 2 6" xfId="7982"/>
    <cellStyle name="표준 32 2 2 6 2" xfId="16988"/>
    <cellStyle name="표준 32 2 2 6 2 2" xfId="37864"/>
    <cellStyle name="표준 32 2 2 6 3" xfId="29126"/>
    <cellStyle name="표준 32 2 2 7" xfId="8830"/>
    <cellStyle name="표준 32 2 2 7 2" xfId="17835"/>
    <cellStyle name="표준 32 2 2 7 2 2" xfId="38711"/>
    <cellStyle name="표준 32 2 2 7 3" xfId="29973"/>
    <cellStyle name="표준 32 2 2 8" xfId="9655"/>
    <cellStyle name="표준 32 2 2 8 2" xfId="18653"/>
    <cellStyle name="표준 32 2 2 8 2 2" xfId="39529"/>
    <cellStyle name="표준 32 2 2 8 3" xfId="30791"/>
    <cellStyle name="표준 32 2 2 9" xfId="10710"/>
    <cellStyle name="표준 32 2 2 9 2" xfId="19481"/>
    <cellStyle name="표준 32 2 2 9 2 2" xfId="40357"/>
    <cellStyle name="표준 32 2 2 9 3" xfId="31621"/>
    <cellStyle name="표준 32 2 3" xfId="3489"/>
    <cellStyle name="표준 32 2 3 10" xfId="12952"/>
    <cellStyle name="표준 32 2 3 10 2" xfId="33829"/>
    <cellStyle name="표준 32 2 3 11" xfId="25079"/>
    <cellStyle name="표준 32 2 3 2" xfId="5083"/>
    <cellStyle name="표준 32 2 3 2 2" xfId="6909"/>
    <cellStyle name="표준 32 2 3 2 2 2" xfId="15918"/>
    <cellStyle name="표준 32 2 3 2 2 2 2" xfId="36794"/>
    <cellStyle name="표준 32 2 3 2 2 3" xfId="28056"/>
    <cellStyle name="표준 32 2 3 2 3" xfId="14100"/>
    <cellStyle name="표준 32 2 3 2 3 2" xfId="34976"/>
    <cellStyle name="표준 32 2 3 2 4" xfId="26238"/>
    <cellStyle name="표준 32 2 3 3" xfId="5762"/>
    <cellStyle name="표준 32 2 3 3 2" xfId="14771"/>
    <cellStyle name="표준 32 2 3 3 2 2" xfId="35647"/>
    <cellStyle name="표준 32 2 3 3 3" xfId="26909"/>
    <cellStyle name="표준 32 2 3 4" xfId="7555"/>
    <cellStyle name="표준 32 2 3 4 2" xfId="16562"/>
    <cellStyle name="표준 32 2 3 4 2 2" xfId="37438"/>
    <cellStyle name="표준 32 2 3 4 3" xfId="28700"/>
    <cellStyle name="표준 32 2 3 5" xfId="8199"/>
    <cellStyle name="표준 32 2 3 5 2" xfId="17205"/>
    <cellStyle name="표준 32 2 3 5 2 2" xfId="38081"/>
    <cellStyle name="표준 32 2 3 5 3" xfId="29343"/>
    <cellStyle name="표준 32 2 3 6" xfId="9047"/>
    <cellStyle name="표준 32 2 3 6 2" xfId="18052"/>
    <cellStyle name="표준 32 2 3 6 2 2" xfId="38928"/>
    <cellStyle name="표준 32 2 3 6 3" xfId="30190"/>
    <cellStyle name="표준 32 2 3 7" xfId="9872"/>
    <cellStyle name="표준 32 2 3 7 2" xfId="18870"/>
    <cellStyle name="표준 32 2 3 7 2 2" xfId="39746"/>
    <cellStyle name="표준 32 2 3 7 3" xfId="31008"/>
    <cellStyle name="표준 32 2 3 8" xfId="10927"/>
    <cellStyle name="표준 32 2 3 8 2" xfId="19698"/>
    <cellStyle name="표준 32 2 3 8 2 2" xfId="40574"/>
    <cellStyle name="표준 32 2 3 8 3" xfId="31838"/>
    <cellStyle name="표준 32 2 3 9" xfId="11793"/>
    <cellStyle name="표준 32 2 3 9 2" xfId="20559"/>
    <cellStyle name="표준 32 2 3 9 2 2" xfId="41435"/>
    <cellStyle name="표준 32 2 3 9 3" xfId="32699"/>
    <cellStyle name="표준 32 2 4" xfId="4648"/>
    <cellStyle name="표준 32 2 4 2" xfId="6482"/>
    <cellStyle name="표준 32 2 4 2 2" xfId="15491"/>
    <cellStyle name="표준 32 2 4 2 2 2" xfId="36367"/>
    <cellStyle name="표준 32 2 4 2 3" xfId="27629"/>
    <cellStyle name="표준 32 2 4 3" xfId="11145"/>
    <cellStyle name="표준 32 2 4 3 2" xfId="19915"/>
    <cellStyle name="표준 32 2 4 3 2 2" xfId="40791"/>
    <cellStyle name="표준 32 2 4 3 3" xfId="32055"/>
    <cellStyle name="표준 32 2 4 4" xfId="12010"/>
    <cellStyle name="표준 32 2 4 4 2" xfId="20776"/>
    <cellStyle name="표준 32 2 4 4 2 2" xfId="41652"/>
    <cellStyle name="표준 32 2 4 4 3" xfId="32916"/>
    <cellStyle name="표준 32 2 4 5" xfId="13673"/>
    <cellStyle name="표준 32 2 4 5 2" xfId="34549"/>
    <cellStyle name="표준 32 2 4 6" xfId="25811"/>
    <cellStyle name="표준 32 2 5" xfId="5325"/>
    <cellStyle name="표준 32 2 5 2" xfId="14334"/>
    <cellStyle name="표준 32 2 5 2 2" xfId="35210"/>
    <cellStyle name="표준 32 2 5 3" xfId="26472"/>
    <cellStyle name="표준 32 2 6" xfId="7127"/>
    <cellStyle name="표준 32 2 6 2" xfId="16135"/>
    <cellStyle name="표준 32 2 6 2 2" xfId="37011"/>
    <cellStyle name="표준 32 2 6 3" xfId="28273"/>
    <cellStyle name="표준 32 2 7" xfId="7772"/>
    <cellStyle name="표준 32 2 7 2" xfId="16778"/>
    <cellStyle name="표준 32 2 7 2 2" xfId="37654"/>
    <cellStyle name="표준 32 2 7 3" xfId="28916"/>
    <cellStyle name="표준 32 2 8" xfId="8620"/>
    <cellStyle name="표준 32 2 8 2" xfId="17625"/>
    <cellStyle name="표준 32 2 8 2 2" xfId="38501"/>
    <cellStyle name="표준 32 2 8 3" xfId="29763"/>
    <cellStyle name="표준 32 2 9" xfId="9444"/>
    <cellStyle name="표준 32 2 9 2" xfId="18443"/>
    <cellStyle name="표준 32 2 9 2 2" xfId="39319"/>
    <cellStyle name="표준 32 2 9 3" xfId="30581"/>
    <cellStyle name="표준 32 3" xfId="3041"/>
    <cellStyle name="표준 32 3 10" xfId="10501"/>
    <cellStyle name="표준 32 3 10 2" xfId="19272"/>
    <cellStyle name="표준 32 3 10 2 2" xfId="40148"/>
    <cellStyle name="표준 32 3 10 3" xfId="31412"/>
    <cellStyle name="표준 32 3 11" xfId="11367"/>
    <cellStyle name="표준 32 3 11 2" xfId="20133"/>
    <cellStyle name="표준 32 3 11 2 2" xfId="41009"/>
    <cellStyle name="표준 32 3 11 3" xfId="32273"/>
    <cellStyle name="표준 32 3 12" xfId="12516"/>
    <cellStyle name="표준 32 3 12 2" xfId="33393"/>
    <cellStyle name="표준 32 3 13" xfId="24643"/>
    <cellStyle name="표준 32 3 2" xfId="3258"/>
    <cellStyle name="표준 32 3 2 10" xfId="11577"/>
    <cellStyle name="표준 32 3 2 10 2" xfId="20343"/>
    <cellStyle name="표준 32 3 2 10 2 2" xfId="41219"/>
    <cellStyle name="표준 32 3 2 10 3" xfId="32483"/>
    <cellStyle name="표준 32 3 2 11" xfId="12726"/>
    <cellStyle name="표준 32 3 2 11 2" xfId="33603"/>
    <cellStyle name="표준 32 3 2 12" xfId="24853"/>
    <cellStyle name="표준 32 3 2 2" xfId="3700"/>
    <cellStyle name="표준 32 3 2 2 2" xfId="5973"/>
    <cellStyle name="표준 32 3 2 2 2 2" xfId="14982"/>
    <cellStyle name="표준 32 3 2 2 2 2 2" xfId="35858"/>
    <cellStyle name="표준 32 3 2 2 2 3" xfId="27120"/>
    <cellStyle name="표준 32 3 2 2 3" xfId="13163"/>
    <cellStyle name="표준 32 3 2 2 3 2" xfId="34040"/>
    <cellStyle name="표준 32 3 2 2 4" xfId="25290"/>
    <cellStyle name="표준 32 3 2 3" xfId="4861"/>
    <cellStyle name="표준 32 3 2 3 2" xfId="6693"/>
    <cellStyle name="표준 32 3 2 3 2 2" xfId="15702"/>
    <cellStyle name="표준 32 3 2 3 2 2 2" xfId="36578"/>
    <cellStyle name="표준 32 3 2 3 2 3" xfId="27840"/>
    <cellStyle name="표준 32 3 2 3 3" xfId="13884"/>
    <cellStyle name="표준 32 3 2 3 3 2" xfId="34760"/>
    <cellStyle name="표준 32 3 2 3 4" xfId="26022"/>
    <cellStyle name="표준 32 3 2 4" xfId="5536"/>
    <cellStyle name="표준 32 3 2 4 2" xfId="14545"/>
    <cellStyle name="표준 32 3 2 4 2 2" xfId="35421"/>
    <cellStyle name="표준 32 3 2 4 3" xfId="26683"/>
    <cellStyle name="표준 32 3 2 5" xfId="7339"/>
    <cellStyle name="표준 32 3 2 5 2" xfId="16346"/>
    <cellStyle name="표준 32 3 2 5 2 2" xfId="37222"/>
    <cellStyle name="표준 32 3 2 5 3" xfId="28484"/>
    <cellStyle name="표준 32 3 2 6" xfId="7983"/>
    <cellStyle name="표준 32 3 2 6 2" xfId="16989"/>
    <cellStyle name="표준 32 3 2 6 2 2" xfId="37865"/>
    <cellStyle name="표준 32 3 2 6 3" xfId="29127"/>
    <cellStyle name="표준 32 3 2 7" xfId="8831"/>
    <cellStyle name="표준 32 3 2 7 2" xfId="17836"/>
    <cellStyle name="표준 32 3 2 7 2 2" xfId="38712"/>
    <cellStyle name="표준 32 3 2 7 3" xfId="29974"/>
    <cellStyle name="표준 32 3 2 8" xfId="9656"/>
    <cellStyle name="표준 32 3 2 8 2" xfId="18654"/>
    <cellStyle name="표준 32 3 2 8 2 2" xfId="39530"/>
    <cellStyle name="표준 32 3 2 8 3" xfId="30792"/>
    <cellStyle name="표준 32 3 2 9" xfId="10711"/>
    <cellStyle name="표준 32 3 2 9 2" xfId="19482"/>
    <cellStyle name="표준 32 3 2 9 2 2" xfId="40358"/>
    <cellStyle name="표준 32 3 2 9 3" xfId="31622"/>
    <cellStyle name="표준 32 3 3" xfId="3490"/>
    <cellStyle name="표준 32 3 3 10" xfId="12953"/>
    <cellStyle name="표준 32 3 3 10 2" xfId="33830"/>
    <cellStyle name="표준 32 3 3 11" xfId="25080"/>
    <cellStyle name="표준 32 3 3 2" xfId="5084"/>
    <cellStyle name="표준 32 3 3 2 2" xfId="6910"/>
    <cellStyle name="표준 32 3 3 2 2 2" xfId="15919"/>
    <cellStyle name="표준 32 3 3 2 2 2 2" xfId="36795"/>
    <cellStyle name="표준 32 3 3 2 2 3" xfId="28057"/>
    <cellStyle name="표준 32 3 3 2 3" xfId="14101"/>
    <cellStyle name="표준 32 3 3 2 3 2" xfId="34977"/>
    <cellStyle name="표준 32 3 3 2 4" xfId="26239"/>
    <cellStyle name="표준 32 3 3 3" xfId="5763"/>
    <cellStyle name="표준 32 3 3 3 2" xfId="14772"/>
    <cellStyle name="표준 32 3 3 3 2 2" xfId="35648"/>
    <cellStyle name="표준 32 3 3 3 3" xfId="26910"/>
    <cellStyle name="표준 32 3 3 4" xfId="7556"/>
    <cellStyle name="표준 32 3 3 4 2" xfId="16563"/>
    <cellStyle name="표준 32 3 3 4 2 2" xfId="37439"/>
    <cellStyle name="표준 32 3 3 4 3" xfId="28701"/>
    <cellStyle name="표준 32 3 3 5" xfId="8200"/>
    <cellStyle name="표준 32 3 3 5 2" xfId="17206"/>
    <cellStyle name="표준 32 3 3 5 2 2" xfId="38082"/>
    <cellStyle name="표준 32 3 3 5 3" xfId="29344"/>
    <cellStyle name="표준 32 3 3 6" xfId="9048"/>
    <cellStyle name="표준 32 3 3 6 2" xfId="18053"/>
    <cellStyle name="표준 32 3 3 6 2 2" xfId="38929"/>
    <cellStyle name="표준 32 3 3 6 3" xfId="30191"/>
    <cellStyle name="표준 32 3 3 7" xfId="9873"/>
    <cellStyle name="표준 32 3 3 7 2" xfId="18871"/>
    <cellStyle name="표준 32 3 3 7 2 2" xfId="39747"/>
    <cellStyle name="표준 32 3 3 7 3" xfId="31009"/>
    <cellStyle name="표준 32 3 3 8" xfId="10928"/>
    <cellStyle name="표준 32 3 3 8 2" xfId="19699"/>
    <cellStyle name="표준 32 3 3 8 2 2" xfId="40575"/>
    <cellStyle name="표준 32 3 3 8 3" xfId="31839"/>
    <cellStyle name="표준 32 3 3 9" xfId="11794"/>
    <cellStyle name="표준 32 3 3 9 2" xfId="20560"/>
    <cellStyle name="표준 32 3 3 9 2 2" xfId="41436"/>
    <cellStyle name="표준 32 3 3 9 3" xfId="32700"/>
    <cellStyle name="표준 32 3 4" xfId="4649"/>
    <cellStyle name="표준 32 3 4 2" xfId="6483"/>
    <cellStyle name="표준 32 3 4 2 2" xfId="15492"/>
    <cellStyle name="표준 32 3 4 2 2 2" xfId="36368"/>
    <cellStyle name="표준 32 3 4 2 3" xfId="27630"/>
    <cellStyle name="표준 32 3 4 3" xfId="11146"/>
    <cellStyle name="표준 32 3 4 3 2" xfId="19916"/>
    <cellStyle name="표준 32 3 4 3 2 2" xfId="40792"/>
    <cellStyle name="표준 32 3 4 3 3" xfId="32056"/>
    <cellStyle name="표준 32 3 4 4" xfId="12011"/>
    <cellStyle name="표준 32 3 4 4 2" xfId="20777"/>
    <cellStyle name="표준 32 3 4 4 2 2" xfId="41653"/>
    <cellStyle name="표준 32 3 4 4 3" xfId="32917"/>
    <cellStyle name="표준 32 3 4 5" xfId="13674"/>
    <cellStyle name="표준 32 3 4 5 2" xfId="34550"/>
    <cellStyle name="표준 32 3 4 6" xfId="25812"/>
    <cellStyle name="표준 32 3 5" xfId="5326"/>
    <cellStyle name="표준 32 3 5 2" xfId="14335"/>
    <cellStyle name="표준 32 3 5 2 2" xfId="35211"/>
    <cellStyle name="표준 32 3 5 3" xfId="26473"/>
    <cellStyle name="표준 32 3 6" xfId="7128"/>
    <cellStyle name="표준 32 3 6 2" xfId="16136"/>
    <cellStyle name="표준 32 3 6 2 2" xfId="37012"/>
    <cellStyle name="표준 32 3 6 3" xfId="28274"/>
    <cellStyle name="표준 32 3 7" xfId="7773"/>
    <cellStyle name="표준 32 3 7 2" xfId="16779"/>
    <cellStyle name="표준 32 3 7 2 2" xfId="37655"/>
    <cellStyle name="표준 32 3 7 3" xfId="28917"/>
    <cellStyle name="표준 32 3 8" xfId="8621"/>
    <cellStyle name="표준 32 3 8 2" xfId="17626"/>
    <cellStyle name="표준 32 3 8 2 2" xfId="38502"/>
    <cellStyle name="표준 32 3 8 3" xfId="29764"/>
    <cellStyle name="표준 32 3 9" xfId="9445"/>
    <cellStyle name="표준 32 3 9 2" xfId="18444"/>
    <cellStyle name="표준 32 3 9 2 2" xfId="39320"/>
    <cellStyle name="표준 32 3 9 3" xfId="30582"/>
    <cellStyle name="표준 32 4" xfId="3042"/>
    <cellStyle name="표준 32 4 10" xfId="10502"/>
    <cellStyle name="표준 32 4 10 2" xfId="19273"/>
    <cellStyle name="표준 32 4 10 2 2" xfId="40149"/>
    <cellStyle name="표준 32 4 10 3" xfId="31413"/>
    <cellStyle name="표준 32 4 11" xfId="11368"/>
    <cellStyle name="표준 32 4 11 2" xfId="20134"/>
    <cellStyle name="표준 32 4 11 2 2" xfId="41010"/>
    <cellStyle name="표준 32 4 11 3" xfId="32274"/>
    <cellStyle name="표준 32 4 12" xfId="12517"/>
    <cellStyle name="표준 32 4 12 2" xfId="33394"/>
    <cellStyle name="표준 32 4 13" xfId="24644"/>
    <cellStyle name="표준 32 4 2" xfId="3259"/>
    <cellStyle name="표준 32 4 2 10" xfId="11578"/>
    <cellStyle name="표준 32 4 2 10 2" xfId="20344"/>
    <cellStyle name="표준 32 4 2 10 2 2" xfId="41220"/>
    <cellStyle name="표준 32 4 2 10 3" xfId="32484"/>
    <cellStyle name="표준 32 4 2 11" xfId="12727"/>
    <cellStyle name="표준 32 4 2 11 2" xfId="33604"/>
    <cellStyle name="표준 32 4 2 12" xfId="24854"/>
    <cellStyle name="표준 32 4 2 2" xfId="3701"/>
    <cellStyle name="표준 32 4 2 2 2" xfId="5974"/>
    <cellStyle name="표준 32 4 2 2 2 2" xfId="14983"/>
    <cellStyle name="표준 32 4 2 2 2 2 2" xfId="35859"/>
    <cellStyle name="표준 32 4 2 2 2 3" xfId="27121"/>
    <cellStyle name="표준 32 4 2 2 3" xfId="13164"/>
    <cellStyle name="표준 32 4 2 2 3 2" xfId="34041"/>
    <cellStyle name="표준 32 4 2 2 4" xfId="25291"/>
    <cellStyle name="표준 32 4 2 3" xfId="4862"/>
    <cellStyle name="표준 32 4 2 3 2" xfId="6694"/>
    <cellStyle name="표준 32 4 2 3 2 2" xfId="15703"/>
    <cellStyle name="표준 32 4 2 3 2 2 2" xfId="36579"/>
    <cellStyle name="표준 32 4 2 3 2 3" xfId="27841"/>
    <cellStyle name="표준 32 4 2 3 3" xfId="13885"/>
    <cellStyle name="표준 32 4 2 3 3 2" xfId="34761"/>
    <cellStyle name="표준 32 4 2 3 4" xfId="26023"/>
    <cellStyle name="표준 32 4 2 4" xfId="5537"/>
    <cellStyle name="표준 32 4 2 4 2" xfId="14546"/>
    <cellStyle name="표준 32 4 2 4 2 2" xfId="35422"/>
    <cellStyle name="표준 32 4 2 4 3" xfId="26684"/>
    <cellStyle name="표준 32 4 2 5" xfId="7340"/>
    <cellStyle name="표준 32 4 2 5 2" xfId="16347"/>
    <cellStyle name="표준 32 4 2 5 2 2" xfId="37223"/>
    <cellStyle name="표준 32 4 2 5 3" xfId="28485"/>
    <cellStyle name="표준 32 4 2 6" xfId="7984"/>
    <cellStyle name="표준 32 4 2 6 2" xfId="16990"/>
    <cellStyle name="표준 32 4 2 6 2 2" xfId="37866"/>
    <cellStyle name="표준 32 4 2 6 3" xfId="29128"/>
    <cellStyle name="표준 32 4 2 7" xfId="8832"/>
    <cellStyle name="표준 32 4 2 7 2" xfId="17837"/>
    <cellStyle name="표준 32 4 2 7 2 2" xfId="38713"/>
    <cellStyle name="표준 32 4 2 7 3" xfId="29975"/>
    <cellStyle name="표준 32 4 2 8" xfId="9657"/>
    <cellStyle name="표준 32 4 2 8 2" xfId="18655"/>
    <cellStyle name="표준 32 4 2 8 2 2" xfId="39531"/>
    <cellStyle name="표준 32 4 2 8 3" xfId="30793"/>
    <cellStyle name="표준 32 4 2 9" xfId="10712"/>
    <cellStyle name="표준 32 4 2 9 2" xfId="19483"/>
    <cellStyle name="표준 32 4 2 9 2 2" xfId="40359"/>
    <cellStyle name="표준 32 4 2 9 3" xfId="31623"/>
    <cellStyle name="표준 32 4 3" xfId="3491"/>
    <cellStyle name="표준 32 4 3 10" xfId="12954"/>
    <cellStyle name="표준 32 4 3 10 2" xfId="33831"/>
    <cellStyle name="표준 32 4 3 11" xfId="25081"/>
    <cellStyle name="표준 32 4 3 2" xfId="5085"/>
    <cellStyle name="표준 32 4 3 2 2" xfId="6911"/>
    <cellStyle name="표준 32 4 3 2 2 2" xfId="15920"/>
    <cellStyle name="표준 32 4 3 2 2 2 2" xfId="36796"/>
    <cellStyle name="표준 32 4 3 2 2 3" xfId="28058"/>
    <cellStyle name="표준 32 4 3 2 3" xfId="14102"/>
    <cellStyle name="표준 32 4 3 2 3 2" xfId="34978"/>
    <cellStyle name="표준 32 4 3 2 4" xfId="26240"/>
    <cellStyle name="표준 32 4 3 3" xfId="5764"/>
    <cellStyle name="표준 32 4 3 3 2" xfId="14773"/>
    <cellStyle name="표준 32 4 3 3 2 2" xfId="35649"/>
    <cellStyle name="표준 32 4 3 3 3" xfId="26911"/>
    <cellStyle name="표준 32 4 3 4" xfId="7557"/>
    <cellStyle name="표준 32 4 3 4 2" xfId="16564"/>
    <cellStyle name="표준 32 4 3 4 2 2" xfId="37440"/>
    <cellStyle name="표준 32 4 3 4 3" xfId="28702"/>
    <cellStyle name="표준 32 4 3 5" xfId="8201"/>
    <cellStyle name="표준 32 4 3 5 2" xfId="17207"/>
    <cellStyle name="표준 32 4 3 5 2 2" xfId="38083"/>
    <cellStyle name="표준 32 4 3 5 3" xfId="29345"/>
    <cellStyle name="표준 32 4 3 6" xfId="9049"/>
    <cellStyle name="표준 32 4 3 6 2" xfId="18054"/>
    <cellStyle name="표준 32 4 3 6 2 2" xfId="38930"/>
    <cellStyle name="표준 32 4 3 6 3" xfId="30192"/>
    <cellStyle name="표준 32 4 3 7" xfId="9874"/>
    <cellStyle name="표준 32 4 3 7 2" xfId="18872"/>
    <cellStyle name="표준 32 4 3 7 2 2" xfId="39748"/>
    <cellStyle name="표준 32 4 3 7 3" xfId="31010"/>
    <cellStyle name="표준 32 4 3 8" xfId="10929"/>
    <cellStyle name="표준 32 4 3 8 2" xfId="19700"/>
    <cellStyle name="표준 32 4 3 8 2 2" xfId="40576"/>
    <cellStyle name="표준 32 4 3 8 3" xfId="31840"/>
    <cellStyle name="표준 32 4 3 9" xfId="11795"/>
    <cellStyle name="표준 32 4 3 9 2" xfId="20561"/>
    <cellStyle name="표준 32 4 3 9 2 2" xfId="41437"/>
    <cellStyle name="표준 32 4 3 9 3" xfId="32701"/>
    <cellStyle name="표준 32 4 4" xfId="4650"/>
    <cellStyle name="표준 32 4 4 2" xfId="6484"/>
    <cellStyle name="표준 32 4 4 2 2" xfId="15493"/>
    <cellStyle name="표준 32 4 4 2 2 2" xfId="36369"/>
    <cellStyle name="표준 32 4 4 2 3" xfId="27631"/>
    <cellStyle name="표준 32 4 4 3" xfId="11147"/>
    <cellStyle name="표준 32 4 4 3 2" xfId="19917"/>
    <cellStyle name="표준 32 4 4 3 2 2" xfId="40793"/>
    <cellStyle name="표준 32 4 4 3 3" xfId="32057"/>
    <cellStyle name="표준 32 4 4 4" xfId="12012"/>
    <cellStyle name="표준 32 4 4 4 2" xfId="20778"/>
    <cellStyle name="표준 32 4 4 4 2 2" xfId="41654"/>
    <cellStyle name="표준 32 4 4 4 3" xfId="32918"/>
    <cellStyle name="표준 32 4 4 5" xfId="13675"/>
    <cellStyle name="표준 32 4 4 5 2" xfId="34551"/>
    <cellStyle name="표준 32 4 4 6" xfId="25813"/>
    <cellStyle name="표준 32 4 5" xfId="5327"/>
    <cellStyle name="표준 32 4 5 2" xfId="14336"/>
    <cellStyle name="표준 32 4 5 2 2" xfId="35212"/>
    <cellStyle name="표준 32 4 5 3" xfId="26474"/>
    <cellStyle name="표준 32 4 6" xfId="7129"/>
    <cellStyle name="표준 32 4 6 2" xfId="16137"/>
    <cellStyle name="표준 32 4 6 2 2" xfId="37013"/>
    <cellStyle name="표준 32 4 6 3" xfId="28275"/>
    <cellStyle name="표준 32 4 7" xfId="7774"/>
    <cellStyle name="표준 32 4 7 2" xfId="16780"/>
    <cellStyle name="표준 32 4 7 2 2" xfId="37656"/>
    <cellStyle name="표준 32 4 7 3" xfId="28918"/>
    <cellStyle name="표준 32 4 8" xfId="8622"/>
    <cellStyle name="표준 32 4 8 2" xfId="17627"/>
    <cellStyle name="표준 32 4 8 2 2" xfId="38503"/>
    <cellStyle name="표준 32 4 8 3" xfId="29765"/>
    <cellStyle name="표준 32 4 9" xfId="9446"/>
    <cellStyle name="표준 32 4 9 2" xfId="18445"/>
    <cellStyle name="표준 32 4 9 2 2" xfId="39321"/>
    <cellStyle name="표준 32 4 9 3" xfId="30583"/>
    <cellStyle name="표준 32 5" xfId="3043"/>
    <cellStyle name="표준 32 5 10" xfId="10503"/>
    <cellStyle name="표준 32 5 10 2" xfId="19274"/>
    <cellStyle name="표준 32 5 10 2 2" xfId="40150"/>
    <cellStyle name="표준 32 5 10 3" xfId="31414"/>
    <cellStyle name="표준 32 5 11" xfId="11369"/>
    <cellStyle name="표준 32 5 11 2" xfId="20135"/>
    <cellStyle name="표준 32 5 11 2 2" xfId="41011"/>
    <cellStyle name="표준 32 5 11 3" xfId="32275"/>
    <cellStyle name="표준 32 5 12" xfId="12518"/>
    <cellStyle name="표준 32 5 12 2" xfId="33395"/>
    <cellStyle name="표준 32 5 13" xfId="24645"/>
    <cellStyle name="표준 32 5 2" xfId="3260"/>
    <cellStyle name="표준 32 5 2 10" xfId="11579"/>
    <cellStyle name="표준 32 5 2 10 2" xfId="20345"/>
    <cellStyle name="표준 32 5 2 10 2 2" xfId="41221"/>
    <cellStyle name="표준 32 5 2 10 3" xfId="32485"/>
    <cellStyle name="표준 32 5 2 11" xfId="12728"/>
    <cellStyle name="표준 32 5 2 11 2" xfId="33605"/>
    <cellStyle name="표준 32 5 2 12" xfId="24855"/>
    <cellStyle name="표준 32 5 2 2" xfId="3702"/>
    <cellStyle name="표준 32 5 2 2 2" xfId="5975"/>
    <cellStyle name="표준 32 5 2 2 2 2" xfId="14984"/>
    <cellStyle name="표준 32 5 2 2 2 2 2" xfId="35860"/>
    <cellStyle name="표준 32 5 2 2 2 3" xfId="27122"/>
    <cellStyle name="표준 32 5 2 2 3" xfId="13165"/>
    <cellStyle name="표준 32 5 2 2 3 2" xfId="34042"/>
    <cellStyle name="표준 32 5 2 2 4" xfId="25292"/>
    <cellStyle name="표준 32 5 2 3" xfId="4863"/>
    <cellStyle name="표준 32 5 2 3 2" xfId="6695"/>
    <cellStyle name="표준 32 5 2 3 2 2" xfId="15704"/>
    <cellStyle name="표준 32 5 2 3 2 2 2" xfId="36580"/>
    <cellStyle name="표준 32 5 2 3 2 3" xfId="27842"/>
    <cellStyle name="표준 32 5 2 3 3" xfId="13886"/>
    <cellStyle name="표준 32 5 2 3 3 2" xfId="34762"/>
    <cellStyle name="표준 32 5 2 3 4" xfId="26024"/>
    <cellStyle name="표준 32 5 2 4" xfId="5538"/>
    <cellStyle name="표준 32 5 2 4 2" xfId="14547"/>
    <cellStyle name="표준 32 5 2 4 2 2" xfId="35423"/>
    <cellStyle name="표준 32 5 2 4 3" xfId="26685"/>
    <cellStyle name="표준 32 5 2 5" xfId="7341"/>
    <cellStyle name="표준 32 5 2 5 2" xfId="16348"/>
    <cellStyle name="표준 32 5 2 5 2 2" xfId="37224"/>
    <cellStyle name="표준 32 5 2 5 3" xfId="28486"/>
    <cellStyle name="표준 32 5 2 6" xfId="7985"/>
    <cellStyle name="표준 32 5 2 6 2" xfId="16991"/>
    <cellStyle name="표준 32 5 2 6 2 2" xfId="37867"/>
    <cellStyle name="표준 32 5 2 6 3" xfId="29129"/>
    <cellStyle name="표준 32 5 2 7" xfId="8833"/>
    <cellStyle name="표준 32 5 2 7 2" xfId="17838"/>
    <cellStyle name="표준 32 5 2 7 2 2" xfId="38714"/>
    <cellStyle name="표준 32 5 2 7 3" xfId="29976"/>
    <cellStyle name="표준 32 5 2 8" xfId="9658"/>
    <cellStyle name="표준 32 5 2 8 2" xfId="18656"/>
    <cellStyle name="표준 32 5 2 8 2 2" xfId="39532"/>
    <cellStyle name="표준 32 5 2 8 3" xfId="30794"/>
    <cellStyle name="표준 32 5 2 9" xfId="10713"/>
    <cellStyle name="표준 32 5 2 9 2" xfId="19484"/>
    <cellStyle name="표준 32 5 2 9 2 2" xfId="40360"/>
    <cellStyle name="표준 32 5 2 9 3" xfId="31624"/>
    <cellStyle name="표준 32 5 3" xfId="3492"/>
    <cellStyle name="표준 32 5 3 10" xfId="12955"/>
    <cellStyle name="표준 32 5 3 10 2" xfId="33832"/>
    <cellStyle name="표준 32 5 3 11" xfId="25082"/>
    <cellStyle name="표준 32 5 3 2" xfId="5086"/>
    <cellStyle name="표준 32 5 3 2 2" xfId="6912"/>
    <cellStyle name="표준 32 5 3 2 2 2" xfId="15921"/>
    <cellStyle name="표준 32 5 3 2 2 2 2" xfId="36797"/>
    <cellStyle name="표준 32 5 3 2 2 3" xfId="28059"/>
    <cellStyle name="표준 32 5 3 2 3" xfId="14103"/>
    <cellStyle name="표준 32 5 3 2 3 2" xfId="34979"/>
    <cellStyle name="표준 32 5 3 2 4" xfId="26241"/>
    <cellStyle name="표준 32 5 3 3" xfId="5765"/>
    <cellStyle name="표준 32 5 3 3 2" xfId="14774"/>
    <cellStyle name="표준 32 5 3 3 2 2" xfId="35650"/>
    <cellStyle name="표준 32 5 3 3 3" xfId="26912"/>
    <cellStyle name="표준 32 5 3 4" xfId="7558"/>
    <cellStyle name="표준 32 5 3 4 2" xfId="16565"/>
    <cellStyle name="표준 32 5 3 4 2 2" xfId="37441"/>
    <cellStyle name="표준 32 5 3 4 3" xfId="28703"/>
    <cellStyle name="표준 32 5 3 5" xfId="8202"/>
    <cellStyle name="표준 32 5 3 5 2" xfId="17208"/>
    <cellStyle name="표준 32 5 3 5 2 2" xfId="38084"/>
    <cellStyle name="표준 32 5 3 5 3" xfId="29346"/>
    <cellStyle name="표준 32 5 3 6" xfId="9050"/>
    <cellStyle name="표준 32 5 3 6 2" xfId="18055"/>
    <cellStyle name="표준 32 5 3 6 2 2" xfId="38931"/>
    <cellStyle name="표준 32 5 3 6 3" xfId="30193"/>
    <cellStyle name="표준 32 5 3 7" xfId="9875"/>
    <cellStyle name="표준 32 5 3 7 2" xfId="18873"/>
    <cellStyle name="표준 32 5 3 7 2 2" xfId="39749"/>
    <cellStyle name="표준 32 5 3 7 3" xfId="31011"/>
    <cellStyle name="표준 32 5 3 8" xfId="10930"/>
    <cellStyle name="표준 32 5 3 8 2" xfId="19701"/>
    <cellStyle name="표준 32 5 3 8 2 2" xfId="40577"/>
    <cellStyle name="표준 32 5 3 8 3" xfId="31841"/>
    <cellStyle name="표준 32 5 3 9" xfId="11796"/>
    <cellStyle name="표준 32 5 3 9 2" xfId="20562"/>
    <cellStyle name="표준 32 5 3 9 2 2" xfId="41438"/>
    <cellStyle name="표준 32 5 3 9 3" xfId="32702"/>
    <cellStyle name="표준 32 5 4" xfId="4651"/>
    <cellStyle name="표준 32 5 4 2" xfId="6485"/>
    <cellStyle name="표준 32 5 4 2 2" xfId="15494"/>
    <cellStyle name="표준 32 5 4 2 2 2" xfId="36370"/>
    <cellStyle name="표준 32 5 4 2 3" xfId="27632"/>
    <cellStyle name="표준 32 5 4 3" xfId="11148"/>
    <cellStyle name="표준 32 5 4 3 2" xfId="19918"/>
    <cellStyle name="표준 32 5 4 3 2 2" xfId="40794"/>
    <cellStyle name="표준 32 5 4 3 3" xfId="32058"/>
    <cellStyle name="표준 32 5 4 4" xfId="12013"/>
    <cellStyle name="표준 32 5 4 4 2" xfId="20779"/>
    <cellStyle name="표준 32 5 4 4 2 2" xfId="41655"/>
    <cellStyle name="표준 32 5 4 4 3" xfId="32919"/>
    <cellStyle name="표준 32 5 4 5" xfId="13676"/>
    <cellStyle name="표준 32 5 4 5 2" xfId="34552"/>
    <cellStyle name="표준 32 5 4 6" xfId="25814"/>
    <cellStyle name="표준 32 5 5" xfId="5328"/>
    <cellStyle name="표준 32 5 5 2" xfId="14337"/>
    <cellStyle name="표준 32 5 5 2 2" xfId="35213"/>
    <cellStyle name="표준 32 5 5 3" xfId="26475"/>
    <cellStyle name="표준 32 5 6" xfId="7130"/>
    <cellStyle name="표준 32 5 6 2" xfId="16138"/>
    <cellStyle name="표준 32 5 6 2 2" xfId="37014"/>
    <cellStyle name="표준 32 5 6 3" xfId="28276"/>
    <cellStyle name="표준 32 5 7" xfId="7775"/>
    <cellStyle name="표준 32 5 7 2" xfId="16781"/>
    <cellStyle name="표준 32 5 7 2 2" xfId="37657"/>
    <cellStyle name="표준 32 5 7 3" xfId="28919"/>
    <cellStyle name="표준 32 5 8" xfId="8623"/>
    <cellStyle name="표준 32 5 8 2" xfId="17628"/>
    <cellStyle name="표준 32 5 8 2 2" xfId="38504"/>
    <cellStyle name="표준 32 5 8 3" xfId="29766"/>
    <cellStyle name="표준 32 5 9" xfId="9447"/>
    <cellStyle name="표준 32 5 9 2" xfId="18446"/>
    <cellStyle name="표준 32 5 9 2 2" xfId="39322"/>
    <cellStyle name="표준 32 5 9 3" xfId="30584"/>
    <cellStyle name="표준 32 6" xfId="3044"/>
    <cellStyle name="표준 32 6 10" xfId="10504"/>
    <cellStyle name="표준 32 6 10 2" xfId="19275"/>
    <cellStyle name="표준 32 6 10 2 2" xfId="40151"/>
    <cellStyle name="표준 32 6 10 3" xfId="31415"/>
    <cellStyle name="표준 32 6 11" xfId="11370"/>
    <cellStyle name="표준 32 6 11 2" xfId="20136"/>
    <cellStyle name="표준 32 6 11 2 2" xfId="41012"/>
    <cellStyle name="표준 32 6 11 3" xfId="32276"/>
    <cellStyle name="표준 32 6 12" xfId="12519"/>
    <cellStyle name="표준 32 6 12 2" xfId="33396"/>
    <cellStyle name="표준 32 6 13" xfId="24646"/>
    <cellStyle name="표준 32 6 2" xfId="3261"/>
    <cellStyle name="표준 32 6 2 10" xfId="11580"/>
    <cellStyle name="표준 32 6 2 10 2" xfId="20346"/>
    <cellStyle name="표준 32 6 2 10 2 2" xfId="41222"/>
    <cellStyle name="표준 32 6 2 10 3" xfId="32486"/>
    <cellStyle name="표준 32 6 2 11" xfId="12729"/>
    <cellStyle name="표준 32 6 2 11 2" xfId="33606"/>
    <cellStyle name="표준 32 6 2 12" xfId="24856"/>
    <cellStyle name="표준 32 6 2 2" xfId="3703"/>
    <cellStyle name="표준 32 6 2 2 2" xfId="5976"/>
    <cellStyle name="표준 32 6 2 2 2 2" xfId="14985"/>
    <cellStyle name="표준 32 6 2 2 2 2 2" xfId="35861"/>
    <cellStyle name="표준 32 6 2 2 2 3" xfId="27123"/>
    <cellStyle name="표준 32 6 2 2 3" xfId="13166"/>
    <cellStyle name="표준 32 6 2 2 3 2" xfId="34043"/>
    <cellStyle name="표준 32 6 2 2 4" xfId="25293"/>
    <cellStyle name="표준 32 6 2 3" xfId="4864"/>
    <cellStyle name="표준 32 6 2 3 2" xfId="6696"/>
    <cellStyle name="표준 32 6 2 3 2 2" xfId="15705"/>
    <cellStyle name="표준 32 6 2 3 2 2 2" xfId="36581"/>
    <cellStyle name="표준 32 6 2 3 2 3" xfId="27843"/>
    <cellStyle name="표준 32 6 2 3 3" xfId="13887"/>
    <cellStyle name="표준 32 6 2 3 3 2" xfId="34763"/>
    <cellStyle name="표준 32 6 2 3 4" xfId="26025"/>
    <cellStyle name="표준 32 6 2 4" xfId="5539"/>
    <cellStyle name="표준 32 6 2 4 2" xfId="14548"/>
    <cellStyle name="표준 32 6 2 4 2 2" xfId="35424"/>
    <cellStyle name="표준 32 6 2 4 3" xfId="26686"/>
    <cellStyle name="표준 32 6 2 5" xfId="7342"/>
    <cellStyle name="표준 32 6 2 5 2" xfId="16349"/>
    <cellStyle name="표준 32 6 2 5 2 2" xfId="37225"/>
    <cellStyle name="표준 32 6 2 5 3" xfId="28487"/>
    <cellStyle name="표준 32 6 2 6" xfId="7986"/>
    <cellStyle name="표준 32 6 2 6 2" xfId="16992"/>
    <cellStyle name="표준 32 6 2 6 2 2" xfId="37868"/>
    <cellStyle name="표준 32 6 2 6 3" xfId="29130"/>
    <cellStyle name="표준 32 6 2 7" xfId="8834"/>
    <cellStyle name="표준 32 6 2 7 2" xfId="17839"/>
    <cellStyle name="표준 32 6 2 7 2 2" xfId="38715"/>
    <cellStyle name="표준 32 6 2 7 3" xfId="29977"/>
    <cellStyle name="표준 32 6 2 8" xfId="9659"/>
    <cellStyle name="표준 32 6 2 8 2" xfId="18657"/>
    <cellStyle name="표준 32 6 2 8 2 2" xfId="39533"/>
    <cellStyle name="표준 32 6 2 8 3" xfId="30795"/>
    <cellStyle name="표준 32 6 2 9" xfId="10714"/>
    <cellStyle name="표준 32 6 2 9 2" xfId="19485"/>
    <cellStyle name="표준 32 6 2 9 2 2" xfId="40361"/>
    <cellStyle name="표준 32 6 2 9 3" xfId="31625"/>
    <cellStyle name="표준 32 6 3" xfId="3493"/>
    <cellStyle name="표준 32 6 3 10" xfId="12956"/>
    <cellStyle name="표준 32 6 3 10 2" xfId="33833"/>
    <cellStyle name="표준 32 6 3 11" xfId="25083"/>
    <cellStyle name="표준 32 6 3 2" xfId="5087"/>
    <cellStyle name="표준 32 6 3 2 2" xfId="6913"/>
    <cellStyle name="표준 32 6 3 2 2 2" xfId="15922"/>
    <cellStyle name="표준 32 6 3 2 2 2 2" xfId="36798"/>
    <cellStyle name="표준 32 6 3 2 2 3" xfId="28060"/>
    <cellStyle name="표준 32 6 3 2 3" xfId="14104"/>
    <cellStyle name="표준 32 6 3 2 3 2" xfId="34980"/>
    <cellStyle name="표준 32 6 3 2 4" xfId="26242"/>
    <cellStyle name="표준 32 6 3 3" xfId="5766"/>
    <cellStyle name="표준 32 6 3 3 2" xfId="14775"/>
    <cellStyle name="표준 32 6 3 3 2 2" xfId="35651"/>
    <cellStyle name="표준 32 6 3 3 3" xfId="26913"/>
    <cellStyle name="표준 32 6 3 4" xfId="7559"/>
    <cellStyle name="표준 32 6 3 4 2" xfId="16566"/>
    <cellStyle name="표준 32 6 3 4 2 2" xfId="37442"/>
    <cellStyle name="표준 32 6 3 4 3" xfId="28704"/>
    <cellStyle name="표준 32 6 3 5" xfId="8203"/>
    <cellStyle name="표준 32 6 3 5 2" xfId="17209"/>
    <cellStyle name="표준 32 6 3 5 2 2" xfId="38085"/>
    <cellStyle name="표준 32 6 3 5 3" xfId="29347"/>
    <cellStyle name="표준 32 6 3 6" xfId="9051"/>
    <cellStyle name="표준 32 6 3 6 2" xfId="18056"/>
    <cellStyle name="표준 32 6 3 6 2 2" xfId="38932"/>
    <cellStyle name="표준 32 6 3 6 3" xfId="30194"/>
    <cellStyle name="표준 32 6 3 7" xfId="9876"/>
    <cellStyle name="표준 32 6 3 7 2" xfId="18874"/>
    <cellStyle name="표준 32 6 3 7 2 2" xfId="39750"/>
    <cellStyle name="표준 32 6 3 7 3" xfId="31012"/>
    <cellStyle name="표준 32 6 3 8" xfId="10931"/>
    <cellStyle name="표준 32 6 3 8 2" xfId="19702"/>
    <cellStyle name="표준 32 6 3 8 2 2" xfId="40578"/>
    <cellStyle name="표준 32 6 3 8 3" xfId="31842"/>
    <cellStyle name="표준 32 6 3 9" xfId="11797"/>
    <cellStyle name="표준 32 6 3 9 2" xfId="20563"/>
    <cellStyle name="표준 32 6 3 9 2 2" xfId="41439"/>
    <cellStyle name="표준 32 6 3 9 3" xfId="32703"/>
    <cellStyle name="표준 32 6 4" xfId="4652"/>
    <cellStyle name="표준 32 6 4 2" xfId="6486"/>
    <cellStyle name="표준 32 6 4 2 2" xfId="15495"/>
    <cellStyle name="표준 32 6 4 2 2 2" xfId="36371"/>
    <cellStyle name="표준 32 6 4 2 3" xfId="27633"/>
    <cellStyle name="표준 32 6 4 3" xfId="11149"/>
    <cellStyle name="표준 32 6 4 3 2" xfId="19919"/>
    <cellStyle name="표준 32 6 4 3 2 2" xfId="40795"/>
    <cellStyle name="표준 32 6 4 3 3" xfId="32059"/>
    <cellStyle name="표준 32 6 4 4" xfId="12014"/>
    <cellStyle name="표준 32 6 4 4 2" xfId="20780"/>
    <cellStyle name="표준 32 6 4 4 2 2" xfId="41656"/>
    <cellStyle name="표준 32 6 4 4 3" xfId="32920"/>
    <cellStyle name="표준 32 6 4 5" xfId="13677"/>
    <cellStyle name="표준 32 6 4 5 2" xfId="34553"/>
    <cellStyle name="표준 32 6 4 6" xfId="25815"/>
    <cellStyle name="표준 32 6 5" xfId="5329"/>
    <cellStyle name="표준 32 6 5 2" xfId="14338"/>
    <cellStyle name="표준 32 6 5 2 2" xfId="35214"/>
    <cellStyle name="표준 32 6 5 3" xfId="26476"/>
    <cellStyle name="표준 32 6 6" xfId="7131"/>
    <cellStyle name="표준 32 6 6 2" xfId="16139"/>
    <cellStyle name="표준 32 6 6 2 2" xfId="37015"/>
    <cellStyle name="표준 32 6 6 3" xfId="28277"/>
    <cellStyle name="표준 32 6 7" xfId="7776"/>
    <cellStyle name="표준 32 6 7 2" xfId="16782"/>
    <cellStyle name="표준 32 6 7 2 2" xfId="37658"/>
    <cellStyle name="표준 32 6 7 3" xfId="28920"/>
    <cellStyle name="표준 32 6 8" xfId="8624"/>
    <cellStyle name="표준 32 6 8 2" xfId="17629"/>
    <cellStyle name="표준 32 6 8 2 2" xfId="38505"/>
    <cellStyle name="표준 32 6 8 3" xfId="29767"/>
    <cellStyle name="표준 32 6 9" xfId="9448"/>
    <cellStyle name="표준 32 6 9 2" xfId="18447"/>
    <cellStyle name="표준 32 6 9 2 2" xfId="39323"/>
    <cellStyle name="표준 32 6 9 3" xfId="30585"/>
    <cellStyle name="표준 32 7" xfId="3045"/>
    <cellStyle name="표준 32 7 10" xfId="10505"/>
    <cellStyle name="표준 32 7 10 2" xfId="19276"/>
    <cellStyle name="표준 32 7 10 2 2" xfId="40152"/>
    <cellStyle name="표준 32 7 10 3" xfId="31416"/>
    <cellStyle name="표준 32 7 11" xfId="11371"/>
    <cellStyle name="표준 32 7 11 2" xfId="20137"/>
    <cellStyle name="표준 32 7 11 2 2" xfId="41013"/>
    <cellStyle name="표준 32 7 11 3" xfId="32277"/>
    <cellStyle name="표준 32 7 12" xfId="12520"/>
    <cellStyle name="표준 32 7 12 2" xfId="33397"/>
    <cellStyle name="표준 32 7 13" xfId="24647"/>
    <cellStyle name="표준 32 7 2" xfId="3262"/>
    <cellStyle name="표준 32 7 2 10" xfId="11581"/>
    <cellStyle name="표준 32 7 2 10 2" xfId="20347"/>
    <cellStyle name="표준 32 7 2 10 2 2" xfId="41223"/>
    <cellStyle name="표준 32 7 2 10 3" xfId="32487"/>
    <cellStyle name="표준 32 7 2 11" xfId="12730"/>
    <cellStyle name="표준 32 7 2 11 2" xfId="33607"/>
    <cellStyle name="표준 32 7 2 12" xfId="24857"/>
    <cellStyle name="표준 32 7 2 2" xfId="3704"/>
    <cellStyle name="표준 32 7 2 2 2" xfId="5977"/>
    <cellStyle name="표준 32 7 2 2 2 2" xfId="14986"/>
    <cellStyle name="표준 32 7 2 2 2 2 2" xfId="35862"/>
    <cellStyle name="표준 32 7 2 2 2 3" xfId="27124"/>
    <cellStyle name="표준 32 7 2 2 3" xfId="13167"/>
    <cellStyle name="표준 32 7 2 2 3 2" xfId="34044"/>
    <cellStyle name="표준 32 7 2 2 4" xfId="25294"/>
    <cellStyle name="표준 32 7 2 3" xfId="4865"/>
    <cellStyle name="표준 32 7 2 3 2" xfId="6697"/>
    <cellStyle name="표준 32 7 2 3 2 2" xfId="15706"/>
    <cellStyle name="표준 32 7 2 3 2 2 2" xfId="36582"/>
    <cellStyle name="표준 32 7 2 3 2 3" xfId="27844"/>
    <cellStyle name="표준 32 7 2 3 3" xfId="13888"/>
    <cellStyle name="표준 32 7 2 3 3 2" xfId="34764"/>
    <cellStyle name="표준 32 7 2 3 4" xfId="26026"/>
    <cellStyle name="표준 32 7 2 4" xfId="5540"/>
    <cellStyle name="표준 32 7 2 4 2" xfId="14549"/>
    <cellStyle name="표준 32 7 2 4 2 2" xfId="35425"/>
    <cellStyle name="표준 32 7 2 4 3" xfId="26687"/>
    <cellStyle name="표준 32 7 2 5" xfId="7343"/>
    <cellStyle name="표준 32 7 2 5 2" xfId="16350"/>
    <cellStyle name="표준 32 7 2 5 2 2" xfId="37226"/>
    <cellStyle name="표준 32 7 2 5 3" xfId="28488"/>
    <cellStyle name="표준 32 7 2 6" xfId="7987"/>
    <cellStyle name="표준 32 7 2 6 2" xfId="16993"/>
    <cellStyle name="표준 32 7 2 6 2 2" xfId="37869"/>
    <cellStyle name="표준 32 7 2 6 3" xfId="29131"/>
    <cellStyle name="표준 32 7 2 7" xfId="8835"/>
    <cellStyle name="표준 32 7 2 7 2" xfId="17840"/>
    <cellStyle name="표준 32 7 2 7 2 2" xfId="38716"/>
    <cellStyle name="표준 32 7 2 7 3" xfId="29978"/>
    <cellStyle name="표준 32 7 2 8" xfId="9660"/>
    <cellStyle name="표준 32 7 2 8 2" xfId="18658"/>
    <cellStyle name="표준 32 7 2 8 2 2" xfId="39534"/>
    <cellStyle name="표준 32 7 2 8 3" xfId="30796"/>
    <cellStyle name="표준 32 7 2 9" xfId="10715"/>
    <cellStyle name="표준 32 7 2 9 2" xfId="19486"/>
    <cellStyle name="표준 32 7 2 9 2 2" xfId="40362"/>
    <cellStyle name="표준 32 7 2 9 3" xfId="31626"/>
    <cellStyle name="표준 32 7 3" xfId="3494"/>
    <cellStyle name="표준 32 7 3 10" xfId="12957"/>
    <cellStyle name="표준 32 7 3 10 2" xfId="33834"/>
    <cellStyle name="표준 32 7 3 11" xfId="25084"/>
    <cellStyle name="표준 32 7 3 2" xfId="5088"/>
    <cellStyle name="표준 32 7 3 2 2" xfId="6914"/>
    <cellStyle name="표준 32 7 3 2 2 2" xfId="15923"/>
    <cellStyle name="표준 32 7 3 2 2 2 2" xfId="36799"/>
    <cellStyle name="표준 32 7 3 2 2 3" xfId="28061"/>
    <cellStyle name="표준 32 7 3 2 3" xfId="14105"/>
    <cellStyle name="표준 32 7 3 2 3 2" xfId="34981"/>
    <cellStyle name="표준 32 7 3 2 4" xfId="26243"/>
    <cellStyle name="표준 32 7 3 3" xfId="5767"/>
    <cellStyle name="표준 32 7 3 3 2" xfId="14776"/>
    <cellStyle name="표준 32 7 3 3 2 2" xfId="35652"/>
    <cellStyle name="표준 32 7 3 3 3" xfId="26914"/>
    <cellStyle name="표준 32 7 3 4" xfId="7560"/>
    <cellStyle name="표준 32 7 3 4 2" xfId="16567"/>
    <cellStyle name="표준 32 7 3 4 2 2" xfId="37443"/>
    <cellStyle name="표준 32 7 3 4 3" xfId="28705"/>
    <cellStyle name="표준 32 7 3 5" xfId="8204"/>
    <cellStyle name="표준 32 7 3 5 2" xfId="17210"/>
    <cellStyle name="표준 32 7 3 5 2 2" xfId="38086"/>
    <cellStyle name="표준 32 7 3 5 3" xfId="29348"/>
    <cellStyle name="표준 32 7 3 6" xfId="9052"/>
    <cellStyle name="표준 32 7 3 6 2" xfId="18057"/>
    <cellStyle name="표준 32 7 3 6 2 2" xfId="38933"/>
    <cellStyle name="표준 32 7 3 6 3" xfId="30195"/>
    <cellStyle name="표준 32 7 3 7" xfId="9877"/>
    <cellStyle name="표준 32 7 3 7 2" xfId="18875"/>
    <cellStyle name="표준 32 7 3 7 2 2" xfId="39751"/>
    <cellStyle name="표준 32 7 3 7 3" xfId="31013"/>
    <cellStyle name="표준 32 7 3 8" xfId="10932"/>
    <cellStyle name="표준 32 7 3 8 2" xfId="19703"/>
    <cellStyle name="표준 32 7 3 8 2 2" xfId="40579"/>
    <cellStyle name="표준 32 7 3 8 3" xfId="31843"/>
    <cellStyle name="표준 32 7 3 9" xfId="11798"/>
    <cellStyle name="표준 32 7 3 9 2" xfId="20564"/>
    <cellStyle name="표준 32 7 3 9 2 2" xfId="41440"/>
    <cellStyle name="표준 32 7 3 9 3" xfId="32704"/>
    <cellStyle name="표준 32 7 4" xfId="4653"/>
    <cellStyle name="표준 32 7 4 2" xfId="6487"/>
    <cellStyle name="표준 32 7 4 2 2" xfId="15496"/>
    <cellStyle name="표준 32 7 4 2 2 2" xfId="36372"/>
    <cellStyle name="표준 32 7 4 2 3" xfId="27634"/>
    <cellStyle name="표준 32 7 4 3" xfId="11150"/>
    <cellStyle name="표준 32 7 4 3 2" xfId="19920"/>
    <cellStyle name="표준 32 7 4 3 2 2" xfId="40796"/>
    <cellStyle name="표준 32 7 4 3 3" xfId="32060"/>
    <cellStyle name="표준 32 7 4 4" xfId="12015"/>
    <cellStyle name="표준 32 7 4 4 2" xfId="20781"/>
    <cellStyle name="표준 32 7 4 4 2 2" xfId="41657"/>
    <cellStyle name="표준 32 7 4 4 3" xfId="32921"/>
    <cellStyle name="표준 32 7 4 5" xfId="13678"/>
    <cellStyle name="표준 32 7 4 5 2" xfId="34554"/>
    <cellStyle name="표준 32 7 4 6" xfId="25816"/>
    <cellStyle name="표준 32 7 5" xfId="5330"/>
    <cellStyle name="표준 32 7 5 2" xfId="14339"/>
    <cellStyle name="표준 32 7 5 2 2" xfId="35215"/>
    <cellStyle name="표준 32 7 5 3" xfId="26477"/>
    <cellStyle name="표준 32 7 6" xfId="7132"/>
    <cellStyle name="표준 32 7 6 2" xfId="16140"/>
    <cellStyle name="표준 32 7 6 2 2" xfId="37016"/>
    <cellStyle name="표준 32 7 6 3" xfId="28278"/>
    <cellStyle name="표준 32 7 7" xfId="7777"/>
    <cellStyle name="표준 32 7 7 2" xfId="16783"/>
    <cellStyle name="표준 32 7 7 2 2" xfId="37659"/>
    <cellStyle name="표준 32 7 7 3" xfId="28921"/>
    <cellStyle name="표준 32 7 8" xfId="8625"/>
    <cellStyle name="표준 32 7 8 2" xfId="17630"/>
    <cellStyle name="표준 32 7 8 2 2" xfId="38506"/>
    <cellStyle name="표준 32 7 8 3" xfId="29768"/>
    <cellStyle name="표준 32 7 9" xfId="9449"/>
    <cellStyle name="표준 32 7 9 2" xfId="18448"/>
    <cellStyle name="표준 32 7 9 2 2" xfId="39324"/>
    <cellStyle name="표준 32 7 9 3" xfId="30586"/>
    <cellStyle name="표준 32 8" xfId="3256"/>
    <cellStyle name="표준 32 8 10" xfId="11575"/>
    <cellStyle name="표준 32 8 10 2" xfId="20341"/>
    <cellStyle name="표준 32 8 10 2 2" xfId="41217"/>
    <cellStyle name="표준 32 8 10 3" xfId="32481"/>
    <cellStyle name="표준 32 8 11" xfId="12724"/>
    <cellStyle name="표준 32 8 11 2" xfId="33601"/>
    <cellStyle name="표준 32 8 12" xfId="24851"/>
    <cellStyle name="표준 32 8 2" xfId="3698"/>
    <cellStyle name="표준 32 8 2 2" xfId="5971"/>
    <cellStyle name="표준 32 8 2 2 2" xfId="14980"/>
    <cellStyle name="표준 32 8 2 2 2 2" xfId="35856"/>
    <cellStyle name="표준 32 8 2 2 3" xfId="27118"/>
    <cellStyle name="표준 32 8 2 3" xfId="13161"/>
    <cellStyle name="표준 32 8 2 3 2" xfId="34038"/>
    <cellStyle name="표준 32 8 2 4" xfId="25288"/>
    <cellStyle name="표준 32 8 3" xfId="4859"/>
    <cellStyle name="표준 32 8 3 2" xfId="6691"/>
    <cellStyle name="표준 32 8 3 2 2" xfId="15700"/>
    <cellStyle name="표준 32 8 3 2 2 2" xfId="36576"/>
    <cellStyle name="표준 32 8 3 2 3" xfId="27838"/>
    <cellStyle name="표준 32 8 3 3" xfId="13882"/>
    <cellStyle name="표준 32 8 3 3 2" xfId="34758"/>
    <cellStyle name="표준 32 8 3 4" xfId="26020"/>
    <cellStyle name="표준 32 8 4" xfId="5534"/>
    <cellStyle name="표준 32 8 4 2" xfId="14543"/>
    <cellStyle name="표준 32 8 4 2 2" xfId="35419"/>
    <cellStyle name="표준 32 8 4 3" xfId="26681"/>
    <cellStyle name="표준 32 8 5" xfId="7337"/>
    <cellStyle name="표준 32 8 5 2" xfId="16344"/>
    <cellStyle name="표준 32 8 5 2 2" xfId="37220"/>
    <cellStyle name="표준 32 8 5 3" xfId="28482"/>
    <cellStyle name="표준 32 8 6" xfId="7981"/>
    <cellStyle name="표준 32 8 6 2" xfId="16987"/>
    <cellStyle name="표준 32 8 6 2 2" xfId="37863"/>
    <cellStyle name="표준 32 8 6 3" xfId="29125"/>
    <cellStyle name="표준 32 8 7" xfId="8829"/>
    <cellStyle name="표준 32 8 7 2" xfId="17834"/>
    <cellStyle name="표준 32 8 7 2 2" xfId="38710"/>
    <cellStyle name="표준 32 8 7 3" xfId="29972"/>
    <cellStyle name="표준 32 8 8" xfId="9654"/>
    <cellStyle name="표준 32 8 8 2" xfId="18652"/>
    <cellStyle name="표준 32 8 8 2 2" xfId="39528"/>
    <cellStyle name="표준 32 8 8 3" xfId="30790"/>
    <cellStyle name="표준 32 8 9" xfId="10709"/>
    <cellStyle name="표준 32 8 9 2" xfId="19480"/>
    <cellStyle name="표준 32 8 9 2 2" xfId="40356"/>
    <cellStyle name="표준 32 8 9 3" xfId="31620"/>
    <cellStyle name="표준 32 9" xfId="3488"/>
    <cellStyle name="표준 32 9 10" xfId="12951"/>
    <cellStyle name="표준 32 9 10 2" xfId="33828"/>
    <cellStyle name="표준 32 9 11" xfId="25078"/>
    <cellStyle name="표준 32 9 2" xfId="5082"/>
    <cellStyle name="표준 32 9 2 2" xfId="6908"/>
    <cellStyle name="표준 32 9 2 2 2" xfId="15917"/>
    <cellStyle name="표준 32 9 2 2 2 2" xfId="36793"/>
    <cellStyle name="표준 32 9 2 2 3" xfId="28055"/>
    <cellStyle name="표준 32 9 2 3" xfId="14099"/>
    <cellStyle name="표준 32 9 2 3 2" xfId="34975"/>
    <cellStyle name="표준 32 9 2 4" xfId="26237"/>
    <cellStyle name="표준 32 9 3" xfId="5761"/>
    <cellStyle name="표준 32 9 3 2" xfId="14770"/>
    <cellStyle name="표준 32 9 3 2 2" xfId="35646"/>
    <cellStyle name="표준 32 9 3 3" xfId="26908"/>
    <cellStyle name="표준 32 9 4" xfId="7554"/>
    <cellStyle name="표준 32 9 4 2" xfId="16561"/>
    <cellStyle name="표준 32 9 4 2 2" xfId="37437"/>
    <cellStyle name="표준 32 9 4 3" xfId="28699"/>
    <cellStyle name="표준 32 9 5" xfId="8198"/>
    <cellStyle name="표준 32 9 5 2" xfId="17204"/>
    <cellStyle name="표준 32 9 5 2 2" xfId="38080"/>
    <cellStyle name="표준 32 9 5 3" xfId="29342"/>
    <cellStyle name="표준 32 9 6" xfId="9046"/>
    <cellStyle name="표준 32 9 6 2" xfId="18051"/>
    <cellStyle name="표준 32 9 6 2 2" xfId="38927"/>
    <cellStyle name="표준 32 9 6 3" xfId="30189"/>
    <cellStyle name="표준 32 9 7" xfId="9871"/>
    <cellStyle name="표준 32 9 7 2" xfId="18869"/>
    <cellStyle name="표준 32 9 7 2 2" xfId="39745"/>
    <cellStyle name="표준 32 9 7 3" xfId="31007"/>
    <cellStyle name="표준 32 9 8" xfId="10926"/>
    <cellStyle name="표준 32 9 8 2" xfId="19697"/>
    <cellStyle name="표준 32 9 8 2 2" xfId="40573"/>
    <cellStyle name="표준 32 9 8 3" xfId="31837"/>
    <cellStyle name="표준 32 9 9" xfId="11792"/>
    <cellStyle name="표준 32 9 9 2" xfId="20558"/>
    <cellStyle name="표준 32 9 9 2 2" xfId="41434"/>
    <cellStyle name="표준 32 9 9 3" xfId="32698"/>
    <cellStyle name="표준 33" xfId="3046"/>
    <cellStyle name="표준 33 2" xfId="3263"/>
    <cellStyle name="표준 33 2 10" xfId="11582"/>
    <cellStyle name="표준 33 2 10 2" xfId="20348"/>
    <cellStyle name="표준 33 2 10 2 2" xfId="41224"/>
    <cellStyle name="표준 33 2 10 3" xfId="32488"/>
    <cellStyle name="표준 33 2 11" xfId="12731"/>
    <cellStyle name="표준 33 2 11 2" xfId="33608"/>
    <cellStyle name="표준 33 2 12" xfId="24858"/>
    <cellStyle name="표준 33 2 2" xfId="3705"/>
    <cellStyle name="표준 33 2 2 2" xfId="5978"/>
    <cellStyle name="표준 33 2 2 2 2" xfId="14987"/>
    <cellStyle name="표준 33 2 2 2 2 2" xfId="35863"/>
    <cellStyle name="표준 33 2 2 2 3" xfId="27125"/>
    <cellStyle name="표준 33 2 2 3" xfId="13168"/>
    <cellStyle name="표준 33 2 2 3 2" xfId="34045"/>
    <cellStyle name="표준 33 2 2 4" xfId="25295"/>
    <cellStyle name="표준 33 2 3" xfId="4866"/>
    <cellStyle name="표준 33 2 3 2" xfId="6698"/>
    <cellStyle name="표준 33 2 3 2 2" xfId="15707"/>
    <cellStyle name="표준 33 2 3 2 2 2" xfId="36583"/>
    <cellStyle name="표준 33 2 3 2 3" xfId="27845"/>
    <cellStyle name="표준 33 2 3 3" xfId="13889"/>
    <cellStyle name="표준 33 2 3 3 2" xfId="34765"/>
    <cellStyle name="표준 33 2 3 4" xfId="26027"/>
    <cellStyle name="표준 33 2 4" xfId="5541"/>
    <cellStyle name="표준 33 2 4 2" xfId="14550"/>
    <cellStyle name="표준 33 2 4 2 2" xfId="35426"/>
    <cellStyle name="표준 33 2 4 3" xfId="26688"/>
    <cellStyle name="표준 33 2 5" xfId="7344"/>
    <cellStyle name="표준 33 2 5 2" xfId="16351"/>
    <cellStyle name="표준 33 2 5 2 2" xfId="37227"/>
    <cellStyle name="표준 33 2 5 3" xfId="28489"/>
    <cellStyle name="표준 33 2 6" xfId="7988"/>
    <cellStyle name="표준 33 2 6 2" xfId="16994"/>
    <cellStyle name="표준 33 2 6 2 2" xfId="37870"/>
    <cellStyle name="표준 33 2 6 3" xfId="29132"/>
    <cellStyle name="표준 33 2 7" xfId="8836"/>
    <cellStyle name="표준 33 2 7 2" xfId="17841"/>
    <cellStyle name="표준 33 2 7 2 2" xfId="38717"/>
    <cellStyle name="표준 33 2 7 3" xfId="29979"/>
    <cellStyle name="표준 33 2 8" xfId="9661"/>
    <cellStyle name="표준 33 2 8 2" xfId="18659"/>
    <cellStyle name="표준 33 2 8 2 2" xfId="39535"/>
    <cellStyle name="표준 33 2 8 3" xfId="30797"/>
    <cellStyle name="표준 33 2 9" xfId="10716"/>
    <cellStyle name="표준 33 2 9 2" xfId="19487"/>
    <cellStyle name="표준 33 2 9 2 2" xfId="40363"/>
    <cellStyle name="표준 33 2 9 3" xfId="31627"/>
    <cellStyle name="표준 33 3" xfId="5089"/>
    <cellStyle name="표준 33 3 10" xfId="26244"/>
    <cellStyle name="표준 33 3 2" xfId="6915"/>
    <cellStyle name="표준 33 3 2 2" xfId="15924"/>
    <cellStyle name="표준 33 3 2 2 2" xfId="36800"/>
    <cellStyle name="표준 33 3 2 3" xfId="28062"/>
    <cellStyle name="표준 33 3 3" xfId="7561"/>
    <cellStyle name="표준 33 3 3 2" xfId="16568"/>
    <cellStyle name="표준 33 3 3 2 2" xfId="37444"/>
    <cellStyle name="표준 33 3 3 3" xfId="28706"/>
    <cellStyle name="표준 33 3 4" xfId="8205"/>
    <cellStyle name="표준 33 3 4 2" xfId="17211"/>
    <cellStyle name="표준 33 3 4 2 2" xfId="38087"/>
    <cellStyle name="표준 33 3 4 3" xfId="29349"/>
    <cellStyle name="표준 33 3 5" xfId="9053"/>
    <cellStyle name="표준 33 3 5 2" xfId="18058"/>
    <cellStyle name="표준 33 3 5 2 2" xfId="38934"/>
    <cellStyle name="표준 33 3 5 3" xfId="30196"/>
    <cellStyle name="표준 33 3 6" xfId="9878"/>
    <cellStyle name="표준 33 3 6 2" xfId="18876"/>
    <cellStyle name="표준 33 3 6 2 2" xfId="39752"/>
    <cellStyle name="표준 33 3 6 3" xfId="31014"/>
    <cellStyle name="표준 33 3 7" xfId="10933"/>
    <cellStyle name="표준 33 3 7 2" xfId="19704"/>
    <cellStyle name="표준 33 3 7 2 2" xfId="40580"/>
    <cellStyle name="표준 33 3 7 3" xfId="31844"/>
    <cellStyle name="표준 33 3 8" xfId="11799"/>
    <cellStyle name="표준 33 3 8 2" xfId="20565"/>
    <cellStyle name="표준 33 3 8 2 2" xfId="41441"/>
    <cellStyle name="표준 33 3 8 3" xfId="32705"/>
    <cellStyle name="표준 33 3 9" xfId="14106"/>
    <cellStyle name="표준 33 3 9 2" xfId="34982"/>
    <cellStyle name="표준 33 4" xfId="11151"/>
    <cellStyle name="표준 33 4 2" xfId="12016"/>
    <cellStyle name="표준 33 4 2 2" xfId="20782"/>
    <cellStyle name="표준 33 4 2 2 2" xfId="41658"/>
    <cellStyle name="표준 33 4 2 3" xfId="32922"/>
    <cellStyle name="표준 33 4 3" xfId="19921"/>
    <cellStyle name="표준 33 4 3 2" xfId="40797"/>
    <cellStyle name="표준 33 4 4" xfId="32061"/>
    <cellStyle name="표준 34" xfId="3264"/>
    <cellStyle name="표준 34 10" xfId="11583"/>
    <cellStyle name="표준 34 10 2" xfId="20349"/>
    <cellStyle name="표준 34 10 2 2" xfId="41225"/>
    <cellStyle name="표준 34 10 3" xfId="32489"/>
    <cellStyle name="표준 34 11" xfId="12732"/>
    <cellStyle name="표준 34 11 2" xfId="33609"/>
    <cellStyle name="표준 34 12" xfId="24859"/>
    <cellStyle name="표준 34 2" xfId="3706"/>
    <cellStyle name="표준 34 2 10" xfId="13169"/>
    <cellStyle name="표준 34 2 10 2" xfId="34046"/>
    <cellStyle name="표준 34 2 11" xfId="25296"/>
    <cellStyle name="표준 34 2 2" xfId="5090"/>
    <cellStyle name="표준 34 2 2 2" xfId="6916"/>
    <cellStyle name="표준 34 2 2 2 2" xfId="15925"/>
    <cellStyle name="표준 34 2 2 2 2 2" xfId="36801"/>
    <cellStyle name="표준 34 2 2 2 3" xfId="28063"/>
    <cellStyle name="표준 34 2 2 3" xfId="14107"/>
    <cellStyle name="표준 34 2 2 3 2" xfId="34983"/>
    <cellStyle name="표준 34 2 2 4" xfId="26245"/>
    <cellStyle name="표준 34 2 3" xfId="5979"/>
    <cellStyle name="표준 34 2 3 2" xfId="14988"/>
    <cellStyle name="표준 34 2 3 2 2" xfId="35864"/>
    <cellStyle name="표준 34 2 3 3" xfId="27126"/>
    <cellStyle name="표준 34 2 4" xfId="7562"/>
    <cellStyle name="표준 34 2 4 2" xfId="16569"/>
    <cellStyle name="표준 34 2 4 2 2" xfId="37445"/>
    <cellStyle name="표준 34 2 4 3" xfId="28707"/>
    <cellStyle name="표준 34 2 5" xfId="8206"/>
    <cellStyle name="표준 34 2 5 2" xfId="17212"/>
    <cellStyle name="표준 34 2 5 2 2" xfId="38088"/>
    <cellStyle name="표준 34 2 5 3" xfId="29350"/>
    <cellStyle name="표준 34 2 6" xfId="9054"/>
    <cellStyle name="표준 34 2 6 2" xfId="18059"/>
    <cellStyle name="표준 34 2 6 2 2" xfId="38935"/>
    <cellStyle name="표준 34 2 6 3" xfId="30197"/>
    <cellStyle name="표준 34 2 7" xfId="9879"/>
    <cellStyle name="표준 34 2 7 2" xfId="18877"/>
    <cellStyle name="표준 34 2 7 2 2" xfId="39753"/>
    <cellStyle name="표준 34 2 7 3" xfId="31015"/>
    <cellStyle name="표준 34 2 8" xfId="10934"/>
    <cellStyle name="표준 34 2 8 2" xfId="19705"/>
    <cellStyle name="표준 34 2 8 2 2" xfId="40581"/>
    <cellStyle name="표준 34 2 8 3" xfId="31845"/>
    <cellStyle name="표준 34 2 9" xfId="11800"/>
    <cellStyle name="표준 34 2 9 2" xfId="20566"/>
    <cellStyle name="표준 34 2 9 2 2" xfId="41442"/>
    <cellStyle name="표준 34 2 9 3" xfId="32706"/>
    <cellStyle name="표준 34 3" xfId="4867"/>
    <cellStyle name="표준 34 3 2" xfId="6699"/>
    <cellStyle name="표준 34 3 2 2" xfId="15708"/>
    <cellStyle name="표준 34 3 2 2 2" xfId="36584"/>
    <cellStyle name="표준 34 3 2 3" xfId="27846"/>
    <cellStyle name="표준 34 3 3" xfId="11152"/>
    <cellStyle name="표준 34 3 3 2" xfId="19922"/>
    <cellStyle name="표준 34 3 3 2 2" xfId="40798"/>
    <cellStyle name="표준 34 3 3 3" xfId="32062"/>
    <cellStyle name="표준 34 3 4" xfId="12017"/>
    <cellStyle name="표준 34 3 4 2" xfId="20783"/>
    <cellStyle name="표준 34 3 4 2 2" xfId="41659"/>
    <cellStyle name="표준 34 3 4 3" xfId="32923"/>
    <cellStyle name="표준 34 3 5" xfId="13890"/>
    <cellStyle name="표준 34 3 5 2" xfId="34766"/>
    <cellStyle name="표준 34 3 6" xfId="26028"/>
    <cellStyle name="표준 34 4" xfId="5542"/>
    <cellStyle name="표준 34 4 2" xfId="14551"/>
    <cellStyle name="표준 34 4 2 2" xfId="35427"/>
    <cellStyle name="표준 34 4 3" xfId="26689"/>
    <cellStyle name="표준 34 5" xfId="7345"/>
    <cellStyle name="표준 34 5 2" xfId="16352"/>
    <cellStyle name="표준 34 5 2 2" xfId="37228"/>
    <cellStyle name="표준 34 5 3" xfId="28490"/>
    <cellStyle name="표준 34 6" xfId="7989"/>
    <cellStyle name="표준 34 6 2" xfId="16995"/>
    <cellStyle name="표준 34 6 2 2" xfId="37871"/>
    <cellStyle name="표준 34 6 3" xfId="29133"/>
    <cellStyle name="표준 34 7" xfId="8837"/>
    <cellStyle name="표준 34 7 2" xfId="17842"/>
    <cellStyle name="표준 34 7 2 2" xfId="38718"/>
    <cellStyle name="표준 34 7 3" xfId="29980"/>
    <cellStyle name="표준 34 8" xfId="9662"/>
    <cellStyle name="표준 34 8 2" xfId="18660"/>
    <cellStyle name="표준 34 8 2 2" xfId="39536"/>
    <cellStyle name="표준 34 8 3" xfId="30798"/>
    <cellStyle name="표준 34 9" xfId="10717"/>
    <cellStyle name="표준 34 9 2" xfId="19488"/>
    <cellStyle name="표준 34 9 2 2" xfId="40364"/>
    <cellStyle name="표준 34 9 3" xfId="31628"/>
    <cellStyle name="표준 35" xfId="3047"/>
    <cellStyle name="표준 35 10" xfId="10506"/>
    <cellStyle name="표준 35 10 2" xfId="19277"/>
    <cellStyle name="표준 35 10 2 2" xfId="40153"/>
    <cellStyle name="표준 35 10 3" xfId="31417"/>
    <cellStyle name="표준 35 11" xfId="11372"/>
    <cellStyle name="표준 35 11 2" xfId="20138"/>
    <cellStyle name="표준 35 11 2 2" xfId="41014"/>
    <cellStyle name="표준 35 11 3" xfId="32278"/>
    <cellStyle name="표준 35 12" xfId="12521"/>
    <cellStyle name="표준 35 12 2" xfId="33398"/>
    <cellStyle name="표준 35 13" xfId="24648"/>
    <cellStyle name="표준 35 2" xfId="3265"/>
    <cellStyle name="표준 35 2 10" xfId="11584"/>
    <cellStyle name="표준 35 2 10 2" xfId="20350"/>
    <cellStyle name="표준 35 2 10 2 2" xfId="41226"/>
    <cellStyle name="표준 35 2 10 3" xfId="32490"/>
    <cellStyle name="표준 35 2 11" xfId="12733"/>
    <cellStyle name="표준 35 2 11 2" xfId="33610"/>
    <cellStyle name="표준 35 2 12" xfId="24860"/>
    <cellStyle name="표준 35 2 2" xfId="3707"/>
    <cellStyle name="표준 35 2 2 2" xfId="5980"/>
    <cellStyle name="표준 35 2 2 2 2" xfId="14989"/>
    <cellStyle name="표준 35 2 2 2 2 2" xfId="35865"/>
    <cellStyle name="표준 35 2 2 2 3" xfId="27127"/>
    <cellStyle name="표준 35 2 2 3" xfId="13170"/>
    <cellStyle name="표준 35 2 2 3 2" xfId="34047"/>
    <cellStyle name="표준 35 2 2 4" xfId="25297"/>
    <cellStyle name="표준 35 2 3" xfId="4868"/>
    <cellStyle name="표준 35 2 3 2" xfId="6700"/>
    <cellStyle name="표준 35 2 3 2 2" xfId="15709"/>
    <cellStyle name="표준 35 2 3 2 2 2" xfId="36585"/>
    <cellStyle name="표준 35 2 3 2 3" xfId="27847"/>
    <cellStyle name="표준 35 2 3 3" xfId="13891"/>
    <cellStyle name="표준 35 2 3 3 2" xfId="34767"/>
    <cellStyle name="표준 35 2 3 4" xfId="26029"/>
    <cellStyle name="표준 35 2 4" xfId="5543"/>
    <cellStyle name="표준 35 2 4 2" xfId="14552"/>
    <cellStyle name="표준 35 2 4 2 2" xfId="35428"/>
    <cellStyle name="표준 35 2 4 3" xfId="26690"/>
    <cellStyle name="표준 35 2 5" xfId="7346"/>
    <cellStyle name="표준 35 2 5 2" xfId="16353"/>
    <cellStyle name="표준 35 2 5 2 2" xfId="37229"/>
    <cellStyle name="표준 35 2 5 3" xfId="28491"/>
    <cellStyle name="표준 35 2 6" xfId="7990"/>
    <cellStyle name="표준 35 2 6 2" xfId="16996"/>
    <cellStyle name="표준 35 2 6 2 2" xfId="37872"/>
    <cellStyle name="표준 35 2 6 3" xfId="29134"/>
    <cellStyle name="표준 35 2 7" xfId="8838"/>
    <cellStyle name="표준 35 2 7 2" xfId="17843"/>
    <cellStyle name="표준 35 2 7 2 2" xfId="38719"/>
    <cellStyle name="표준 35 2 7 3" xfId="29981"/>
    <cellStyle name="표준 35 2 8" xfId="9663"/>
    <cellStyle name="표준 35 2 8 2" xfId="18661"/>
    <cellStyle name="표준 35 2 8 2 2" xfId="39537"/>
    <cellStyle name="표준 35 2 8 3" xfId="30799"/>
    <cellStyle name="표준 35 2 9" xfId="10718"/>
    <cellStyle name="표준 35 2 9 2" xfId="19489"/>
    <cellStyle name="표준 35 2 9 2 2" xfId="40365"/>
    <cellStyle name="표준 35 2 9 3" xfId="31629"/>
    <cellStyle name="표준 35 3" xfId="3495"/>
    <cellStyle name="표준 35 3 10" xfId="12958"/>
    <cellStyle name="표준 35 3 10 2" xfId="33835"/>
    <cellStyle name="표준 35 3 11" xfId="25085"/>
    <cellStyle name="표준 35 3 2" xfId="5091"/>
    <cellStyle name="표준 35 3 2 2" xfId="6917"/>
    <cellStyle name="표준 35 3 2 2 2" xfId="15926"/>
    <cellStyle name="표준 35 3 2 2 2 2" xfId="36802"/>
    <cellStyle name="표준 35 3 2 2 3" xfId="28064"/>
    <cellStyle name="표준 35 3 2 3" xfId="14108"/>
    <cellStyle name="표준 35 3 2 3 2" xfId="34984"/>
    <cellStyle name="표준 35 3 2 4" xfId="26246"/>
    <cellStyle name="표준 35 3 3" xfId="5768"/>
    <cellStyle name="표준 35 3 3 2" xfId="14777"/>
    <cellStyle name="표준 35 3 3 2 2" xfId="35653"/>
    <cellStyle name="표준 35 3 3 3" xfId="26915"/>
    <cellStyle name="표준 35 3 4" xfId="7563"/>
    <cellStyle name="표준 35 3 4 2" xfId="16570"/>
    <cellStyle name="표준 35 3 4 2 2" xfId="37446"/>
    <cellStyle name="표준 35 3 4 3" xfId="28708"/>
    <cellStyle name="표준 35 3 5" xfId="8207"/>
    <cellStyle name="표준 35 3 5 2" xfId="17213"/>
    <cellStyle name="표준 35 3 5 2 2" xfId="38089"/>
    <cellStyle name="표준 35 3 5 3" xfId="29351"/>
    <cellStyle name="표준 35 3 6" xfId="9055"/>
    <cellStyle name="표준 35 3 6 2" xfId="18060"/>
    <cellStyle name="표준 35 3 6 2 2" xfId="38936"/>
    <cellStyle name="표준 35 3 6 3" xfId="30198"/>
    <cellStyle name="표준 35 3 7" xfId="9880"/>
    <cellStyle name="표준 35 3 7 2" xfId="18878"/>
    <cellStyle name="표준 35 3 7 2 2" xfId="39754"/>
    <cellStyle name="표준 35 3 7 3" xfId="31016"/>
    <cellStyle name="표준 35 3 8" xfId="10935"/>
    <cellStyle name="표준 35 3 8 2" xfId="19706"/>
    <cellStyle name="표준 35 3 8 2 2" xfId="40582"/>
    <cellStyle name="표준 35 3 8 3" xfId="31846"/>
    <cellStyle name="표준 35 3 9" xfId="11801"/>
    <cellStyle name="표준 35 3 9 2" xfId="20567"/>
    <cellStyle name="표준 35 3 9 2 2" xfId="41443"/>
    <cellStyle name="표준 35 3 9 3" xfId="32707"/>
    <cellStyle name="표준 35 4" xfId="4654"/>
    <cellStyle name="표준 35 4 2" xfId="6488"/>
    <cellStyle name="표준 35 4 2 2" xfId="15497"/>
    <cellStyle name="표준 35 4 2 2 2" xfId="36373"/>
    <cellStyle name="표준 35 4 2 3" xfId="27635"/>
    <cellStyle name="표준 35 4 3" xfId="11153"/>
    <cellStyle name="표준 35 4 3 2" xfId="19923"/>
    <cellStyle name="표준 35 4 3 2 2" xfId="40799"/>
    <cellStyle name="표준 35 4 3 3" xfId="32063"/>
    <cellStyle name="표준 35 4 4" xfId="12018"/>
    <cellStyle name="표준 35 4 4 2" xfId="20784"/>
    <cellStyle name="표준 35 4 4 2 2" xfId="41660"/>
    <cellStyle name="표준 35 4 4 3" xfId="32924"/>
    <cellStyle name="표준 35 4 5" xfId="13679"/>
    <cellStyle name="표준 35 4 5 2" xfId="34555"/>
    <cellStyle name="표준 35 4 6" xfId="25817"/>
    <cellStyle name="표준 35 5" xfId="5331"/>
    <cellStyle name="표준 35 5 2" xfId="14340"/>
    <cellStyle name="표준 35 5 2 2" xfId="35216"/>
    <cellStyle name="표준 35 5 3" xfId="26478"/>
    <cellStyle name="표준 35 6" xfId="7133"/>
    <cellStyle name="표준 35 6 2" xfId="16141"/>
    <cellStyle name="표준 35 6 2 2" xfId="37017"/>
    <cellStyle name="표준 35 6 3" xfId="28279"/>
    <cellStyle name="표준 35 7" xfId="7778"/>
    <cellStyle name="표준 35 7 2" xfId="16784"/>
    <cellStyle name="표준 35 7 2 2" xfId="37660"/>
    <cellStyle name="표준 35 7 3" xfId="28922"/>
    <cellStyle name="표준 35 8" xfId="8626"/>
    <cellStyle name="표준 35 8 2" xfId="17631"/>
    <cellStyle name="표준 35 8 2 2" xfId="38507"/>
    <cellStyle name="표준 35 8 3" xfId="29769"/>
    <cellStyle name="표준 35 9" xfId="9450"/>
    <cellStyle name="표준 35 9 2" xfId="18449"/>
    <cellStyle name="표준 35 9 2 2" xfId="39325"/>
    <cellStyle name="표준 35 9 3" xfId="30587"/>
    <cellStyle name="표준 36" xfId="3266"/>
    <cellStyle name="표준 36 10" xfId="11585"/>
    <cellStyle name="표준 36 10 2" xfId="20351"/>
    <cellStyle name="표준 36 10 2 2" xfId="41227"/>
    <cellStyle name="표준 36 10 3" xfId="32491"/>
    <cellStyle name="표준 36 11" xfId="12734"/>
    <cellStyle name="표준 36 11 2" xfId="33611"/>
    <cellStyle name="표준 36 12" xfId="24861"/>
    <cellStyle name="표준 36 2" xfId="3708"/>
    <cellStyle name="표준 36 2 10" xfId="13171"/>
    <cellStyle name="표준 36 2 10 2" xfId="34048"/>
    <cellStyle name="표준 36 2 11" xfId="25298"/>
    <cellStyle name="표준 36 2 2" xfId="5092"/>
    <cellStyle name="표준 36 2 2 2" xfId="6918"/>
    <cellStyle name="표준 36 2 2 2 2" xfId="15927"/>
    <cellStyle name="표준 36 2 2 2 2 2" xfId="36803"/>
    <cellStyle name="표준 36 2 2 2 3" xfId="28065"/>
    <cellStyle name="표준 36 2 2 3" xfId="14109"/>
    <cellStyle name="표준 36 2 2 3 2" xfId="34985"/>
    <cellStyle name="표준 36 2 2 4" xfId="26247"/>
    <cellStyle name="표준 36 2 3" xfId="5981"/>
    <cellStyle name="표준 36 2 3 2" xfId="14990"/>
    <cellStyle name="표준 36 2 3 2 2" xfId="35866"/>
    <cellStyle name="표준 36 2 3 3" xfId="27128"/>
    <cellStyle name="표준 36 2 4" xfId="7564"/>
    <cellStyle name="표준 36 2 4 2" xfId="16571"/>
    <cellStyle name="표준 36 2 4 2 2" xfId="37447"/>
    <cellStyle name="표준 36 2 4 3" xfId="28709"/>
    <cellStyle name="표준 36 2 5" xfId="8208"/>
    <cellStyle name="표준 36 2 5 2" xfId="17214"/>
    <cellStyle name="표준 36 2 5 2 2" xfId="38090"/>
    <cellStyle name="표준 36 2 5 3" xfId="29352"/>
    <cellStyle name="표준 36 2 6" xfId="9056"/>
    <cellStyle name="표준 36 2 6 2" xfId="18061"/>
    <cellStyle name="표준 36 2 6 2 2" xfId="38937"/>
    <cellStyle name="표준 36 2 6 3" xfId="30199"/>
    <cellStyle name="표준 36 2 7" xfId="9881"/>
    <cellStyle name="표준 36 2 7 2" xfId="18879"/>
    <cellStyle name="표준 36 2 7 2 2" xfId="39755"/>
    <cellStyle name="표준 36 2 7 3" xfId="31017"/>
    <cellStyle name="표준 36 2 8" xfId="10936"/>
    <cellStyle name="표준 36 2 8 2" xfId="19707"/>
    <cellStyle name="표준 36 2 8 2 2" xfId="40583"/>
    <cellStyle name="표준 36 2 8 3" xfId="31847"/>
    <cellStyle name="표준 36 2 9" xfId="11802"/>
    <cellStyle name="표준 36 2 9 2" xfId="20568"/>
    <cellStyle name="표준 36 2 9 2 2" xfId="41444"/>
    <cellStyle name="표준 36 2 9 3" xfId="32708"/>
    <cellStyle name="표준 36 3" xfId="4869"/>
    <cellStyle name="표준 36 3 2" xfId="6701"/>
    <cellStyle name="표준 36 3 2 2" xfId="15710"/>
    <cellStyle name="표준 36 3 2 2 2" xfId="36586"/>
    <cellStyle name="표준 36 3 2 3" xfId="27848"/>
    <cellStyle name="표준 36 3 3" xfId="11154"/>
    <cellStyle name="표준 36 3 3 2" xfId="19924"/>
    <cellStyle name="표준 36 3 3 2 2" xfId="40800"/>
    <cellStyle name="표준 36 3 3 3" xfId="32064"/>
    <cellStyle name="표준 36 3 4" xfId="12019"/>
    <cellStyle name="표준 36 3 4 2" xfId="20785"/>
    <cellStyle name="표준 36 3 4 2 2" xfId="41661"/>
    <cellStyle name="표준 36 3 4 3" xfId="32925"/>
    <cellStyle name="표준 36 3 5" xfId="13892"/>
    <cellStyle name="표준 36 3 5 2" xfId="34768"/>
    <cellStyle name="표준 36 3 6" xfId="26030"/>
    <cellStyle name="표준 36 4" xfId="5544"/>
    <cellStyle name="표준 36 4 2" xfId="14553"/>
    <cellStyle name="표준 36 4 2 2" xfId="35429"/>
    <cellStyle name="표준 36 4 3" xfId="26691"/>
    <cellStyle name="표준 36 5" xfId="7347"/>
    <cellStyle name="표준 36 5 2" xfId="16354"/>
    <cellStyle name="표준 36 5 2 2" xfId="37230"/>
    <cellStyle name="표준 36 5 3" xfId="28492"/>
    <cellStyle name="표준 36 6" xfId="7991"/>
    <cellStyle name="표준 36 6 2" xfId="16997"/>
    <cellStyle name="표준 36 6 2 2" xfId="37873"/>
    <cellStyle name="표준 36 6 3" xfId="29135"/>
    <cellStyle name="표준 36 7" xfId="8839"/>
    <cellStyle name="표준 36 7 2" xfId="17844"/>
    <cellStyle name="표준 36 7 2 2" xfId="38720"/>
    <cellStyle name="표준 36 7 3" xfId="29982"/>
    <cellStyle name="표준 36 8" xfId="9664"/>
    <cellStyle name="표준 36 8 2" xfId="18662"/>
    <cellStyle name="표준 36 8 2 2" xfId="39538"/>
    <cellStyle name="표준 36 8 3" xfId="30800"/>
    <cellStyle name="표준 36 9" xfId="10719"/>
    <cellStyle name="표준 36 9 2" xfId="19490"/>
    <cellStyle name="표준 36 9 2 2" xfId="40366"/>
    <cellStyle name="표준 36 9 3" xfId="31630"/>
    <cellStyle name="표준 37" xfId="3048"/>
    <cellStyle name="표준 37 10" xfId="8627"/>
    <cellStyle name="표준 37 10 2" xfId="17632"/>
    <cellStyle name="표준 37 10 2 2" xfId="38508"/>
    <cellStyle name="표준 37 10 3" xfId="29770"/>
    <cellStyle name="표준 37 11" xfId="9451"/>
    <cellStyle name="표준 37 11 2" xfId="18450"/>
    <cellStyle name="표준 37 11 2 2" xfId="39326"/>
    <cellStyle name="표준 37 11 3" xfId="30588"/>
    <cellStyle name="표준 37 12" xfId="10507"/>
    <cellStyle name="표준 37 12 2" xfId="19278"/>
    <cellStyle name="표준 37 12 2 2" xfId="40154"/>
    <cellStyle name="표준 37 12 3" xfId="31418"/>
    <cellStyle name="표준 37 13" xfId="11373"/>
    <cellStyle name="표준 37 13 2" xfId="20139"/>
    <cellStyle name="표준 37 13 2 2" xfId="41015"/>
    <cellStyle name="표준 37 13 3" xfId="32279"/>
    <cellStyle name="표준 37 14" xfId="12522"/>
    <cellStyle name="표준 37 14 2" xfId="33399"/>
    <cellStyle name="표준 37 15" xfId="24649"/>
    <cellStyle name="표준 37 2" xfId="3049"/>
    <cellStyle name="표준 37 3" xfId="3050"/>
    <cellStyle name="표준 37 4" xfId="3267"/>
    <cellStyle name="표준 37 4 10" xfId="11586"/>
    <cellStyle name="표준 37 4 10 2" xfId="20352"/>
    <cellStyle name="표준 37 4 10 2 2" xfId="41228"/>
    <cellStyle name="표준 37 4 10 3" xfId="32492"/>
    <cellStyle name="표준 37 4 11" xfId="12735"/>
    <cellStyle name="표준 37 4 11 2" xfId="33612"/>
    <cellStyle name="표준 37 4 12" xfId="24862"/>
    <cellStyle name="표준 37 4 2" xfId="3709"/>
    <cellStyle name="표준 37 4 2 2" xfId="5982"/>
    <cellStyle name="표준 37 4 2 2 2" xfId="14991"/>
    <cellStyle name="표준 37 4 2 2 2 2" xfId="35867"/>
    <cellStyle name="표준 37 4 2 2 3" xfId="27129"/>
    <cellStyle name="표준 37 4 2 3" xfId="13172"/>
    <cellStyle name="표준 37 4 2 3 2" xfId="34049"/>
    <cellStyle name="표준 37 4 2 4" xfId="25299"/>
    <cellStyle name="표준 37 4 3" xfId="4870"/>
    <cellStyle name="표준 37 4 3 2" xfId="6702"/>
    <cellStyle name="표준 37 4 3 2 2" xfId="15711"/>
    <cellStyle name="표준 37 4 3 2 2 2" xfId="36587"/>
    <cellStyle name="표준 37 4 3 2 3" xfId="27849"/>
    <cellStyle name="표준 37 4 3 3" xfId="13893"/>
    <cellStyle name="표준 37 4 3 3 2" xfId="34769"/>
    <cellStyle name="표준 37 4 3 4" xfId="26031"/>
    <cellStyle name="표준 37 4 4" xfId="5545"/>
    <cellStyle name="표준 37 4 4 2" xfId="14554"/>
    <cellStyle name="표준 37 4 4 2 2" xfId="35430"/>
    <cellStyle name="표준 37 4 4 3" xfId="26692"/>
    <cellStyle name="표준 37 4 5" xfId="7348"/>
    <cellStyle name="표준 37 4 5 2" xfId="16355"/>
    <cellStyle name="표준 37 4 5 2 2" xfId="37231"/>
    <cellStyle name="표준 37 4 5 3" xfId="28493"/>
    <cellStyle name="표준 37 4 6" xfId="7992"/>
    <cellStyle name="표준 37 4 6 2" xfId="16998"/>
    <cellStyle name="표준 37 4 6 2 2" xfId="37874"/>
    <cellStyle name="표준 37 4 6 3" xfId="29136"/>
    <cellStyle name="표준 37 4 7" xfId="8840"/>
    <cellStyle name="표준 37 4 7 2" xfId="17845"/>
    <cellStyle name="표준 37 4 7 2 2" xfId="38721"/>
    <cellStyle name="표준 37 4 7 3" xfId="29983"/>
    <cellStyle name="표준 37 4 8" xfId="9665"/>
    <cellStyle name="표준 37 4 8 2" xfId="18663"/>
    <cellStyle name="표준 37 4 8 2 2" xfId="39539"/>
    <cellStyle name="표준 37 4 8 3" xfId="30801"/>
    <cellStyle name="표준 37 4 9" xfId="10720"/>
    <cellStyle name="표준 37 4 9 2" xfId="19491"/>
    <cellStyle name="표준 37 4 9 2 2" xfId="40367"/>
    <cellStyle name="표준 37 4 9 3" xfId="31631"/>
    <cellStyle name="표준 37 5" xfId="3496"/>
    <cellStyle name="표준 37 5 10" xfId="12959"/>
    <cellStyle name="표준 37 5 10 2" xfId="33836"/>
    <cellStyle name="표준 37 5 11" xfId="25086"/>
    <cellStyle name="표준 37 5 2" xfId="5093"/>
    <cellStyle name="표준 37 5 2 2" xfId="6919"/>
    <cellStyle name="표준 37 5 2 2 2" xfId="15928"/>
    <cellStyle name="표준 37 5 2 2 2 2" xfId="36804"/>
    <cellStyle name="표준 37 5 2 2 3" xfId="28066"/>
    <cellStyle name="표준 37 5 2 3" xfId="14110"/>
    <cellStyle name="표준 37 5 2 3 2" xfId="34986"/>
    <cellStyle name="표준 37 5 2 4" xfId="26248"/>
    <cellStyle name="표준 37 5 3" xfId="5769"/>
    <cellStyle name="표준 37 5 3 2" xfId="14778"/>
    <cellStyle name="표준 37 5 3 2 2" xfId="35654"/>
    <cellStyle name="표준 37 5 3 3" xfId="26916"/>
    <cellStyle name="표준 37 5 4" xfId="7565"/>
    <cellStyle name="표준 37 5 4 2" xfId="16572"/>
    <cellStyle name="표준 37 5 4 2 2" xfId="37448"/>
    <cellStyle name="표준 37 5 4 3" xfId="28710"/>
    <cellStyle name="표준 37 5 5" xfId="8209"/>
    <cellStyle name="표준 37 5 5 2" xfId="17215"/>
    <cellStyle name="표준 37 5 5 2 2" xfId="38091"/>
    <cellStyle name="표준 37 5 5 3" xfId="29353"/>
    <cellStyle name="표준 37 5 6" xfId="9057"/>
    <cellStyle name="표준 37 5 6 2" xfId="18062"/>
    <cellStyle name="표준 37 5 6 2 2" xfId="38938"/>
    <cellStyle name="표준 37 5 6 3" xfId="30200"/>
    <cellStyle name="표준 37 5 7" xfId="9882"/>
    <cellStyle name="표준 37 5 7 2" xfId="18880"/>
    <cellStyle name="표준 37 5 7 2 2" xfId="39756"/>
    <cellStyle name="표준 37 5 7 3" xfId="31018"/>
    <cellStyle name="표준 37 5 8" xfId="10937"/>
    <cellStyle name="표준 37 5 8 2" xfId="19708"/>
    <cellStyle name="표준 37 5 8 2 2" xfId="40584"/>
    <cellStyle name="표준 37 5 8 3" xfId="31848"/>
    <cellStyle name="표준 37 5 9" xfId="11803"/>
    <cellStyle name="표준 37 5 9 2" xfId="20569"/>
    <cellStyle name="표준 37 5 9 2 2" xfId="41445"/>
    <cellStyle name="표준 37 5 9 3" xfId="32709"/>
    <cellStyle name="표준 37 6" xfId="4655"/>
    <cellStyle name="표준 37 6 2" xfId="6489"/>
    <cellStyle name="표준 37 6 2 2" xfId="15498"/>
    <cellStyle name="표준 37 6 2 2 2" xfId="36374"/>
    <cellStyle name="표준 37 6 2 3" xfId="27636"/>
    <cellStyle name="표준 37 6 3" xfId="11155"/>
    <cellStyle name="표준 37 6 3 2" xfId="19925"/>
    <cellStyle name="표준 37 6 3 2 2" xfId="40801"/>
    <cellStyle name="표준 37 6 3 3" xfId="32065"/>
    <cellStyle name="표준 37 6 4" xfId="12020"/>
    <cellStyle name="표준 37 6 4 2" xfId="20786"/>
    <cellStyle name="표준 37 6 4 2 2" xfId="41662"/>
    <cellStyle name="표준 37 6 4 3" xfId="32926"/>
    <cellStyle name="표준 37 6 5" xfId="13680"/>
    <cellStyle name="표준 37 6 5 2" xfId="34556"/>
    <cellStyle name="표준 37 6 6" xfId="25818"/>
    <cellStyle name="표준 37 7" xfId="5332"/>
    <cellStyle name="표준 37 7 2" xfId="14341"/>
    <cellStyle name="표준 37 7 2 2" xfId="35217"/>
    <cellStyle name="표준 37 7 3" xfId="26479"/>
    <cellStyle name="표준 37 8" xfId="7134"/>
    <cellStyle name="표준 37 8 2" xfId="16142"/>
    <cellStyle name="표준 37 8 2 2" xfId="37018"/>
    <cellStyle name="표준 37 8 3" xfId="28280"/>
    <cellStyle name="표준 37 9" xfId="7779"/>
    <cellStyle name="표준 37 9 2" xfId="16785"/>
    <cellStyle name="표준 37 9 2 2" xfId="37661"/>
    <cellStyle name="표준 37 9 3" xfId="28923"/>
    <cellStyle name="표준 38" xfId="3051"/>
    <cellStyle name="표준 38 10" xfId="10508"/>
    <cellStyle name="표준 38 10 2" xfId="19279"/>
    <cellStyle name="표준 38 10 2 2" xfId="40155"/>
    <cellStyle name="표준 38 10 3" xfId="31419"/>
    <cellStyle name="표준 38 11" xfId="11374"/>
    <cellStyle name="표준 38 11 2" xfId="20140"/>
    <cellStyle name="표준 38 11 2 2" xfId="41016"/>
    <cellStyle name="표준 38 11 3" xfId="32280"/>
    <cellStyle name="표준 38 12" xfId="12523"/>
    <cellStyle name="표준 38 12 2" xfId="33400"/>
    <cellStyle name="표준 38 13" xfId="24650"/>
    <cellStyle name="표준 38 2" xfId="3269"/>
    <cellStyle name="표준 38 2 10" xfId="11587"/>
    <cellStyle name="표준 38 2 10 2" xfId="20353"/>
    <cellStyle name="표준 38 2 10 2 2" xfId="41229"/>
    <cellStyle name="표준 38 2 10 3" xfId="32493"/>
    <cellStyle name="표준 38 2 11" xfId="12736"/>
    <cellStyle name="표준 38 2 11 2" xfId="33613"/>
    <cellStyle name="표준 38 2 12" xfId="24863"/>
    <cellStyle name="표준 38 2 2" xfId="3710"/>
    <cellStyle name="표준 38 2 2 2" xfId="5983"/>
    <cellStyle name="표준 38 2 2 2 2" xfId="14992"/>
    <cellStyle name="표준 38 2 2 2 2 2" xfId="35868"/>
    <cellStyle name="표준 38 2 2 2 3" xfId="27130"/>
    <cellStyle name="표준 38 2 2 3" xfId="13173"/>
    <cellStyle name="표준 38 2 2 3 2" xfId="34050"/>
    <cellStyle name="표준 38 2 2 4" xfId="25300"/>
    <cellStyle name="표준 38 2 3" xfId="4872"/>
    <cellStyle name="표준 38 2 3 2" xfId="6703"/>
    <cellStyle name="표준 38 2 3 2 2" xfId="15712"/>
    <cellStyle name="표준 38 2 3 2 2 2" xfId="36588"/>
    <cellStyle name="표준 38 2 3 2 3" xfId="27850"/>
    <cellStyle name="표준 38 2 3 3" xfId="13894"/>
    <cellStyle name="표준 38 2 3 3 2" xfId="34770"/>
    <cellStyle name="표준 38 2 3 4" xfId="26032"/>
    <cellStyle name="표준 38 2 4" xfId="5546"/>
    <cellStyle name="표준 38 2 4 2" xfId="14555"/>
    <cellStyle name="표준 38 2 4 2 2" xfId="35431"/>
    <cellStyle name="표준 38 2 4 3" xfId="26693"/>
    <cellStyle name="표준 38 2 5" xfId="7349"/>
    <cellStyle name="표준 38 2 5 2" xfId="16356"/>
    <cellStyle name="표준 38 2 5 2 2" xfId="37232"/>
    <cellStyle name="표준 38 2 5 3" xfId="28494"/>
    <cellStyle name="표준 38 2 6" xfId="7993"/>
    <cellStyle name="표준 38 2 6 2" xfId="16999"/>
    <cellStyle name="표준 38 2 6 2 2" xfId="37875"/>
    <cellStyle name="표준 38 2 6 3" xfId="29137"/>
    <cellStyle name="표준 38 2 7" xfId="8841"/>
    <cellStyle name="표준 38 2 7 2" xfId="17846"/>
    <cellStyle name="표준 38 2 7 2 2" xfId="38722"/>
    <cellStyle name="표준 38 2 7 3" xfId="29984"/>
    <cellStyle name="표준 38 2 8" xfId="9666"/>
    <cellStyle name="표준 38 2 8 2" xfId="18664"/>
    <cellStyle name="표준 38 2 8 2 2" xfId="39540"/>
    <cellStyle name="표준 38 2 8 3" xfId="30802"/>
    <cellStyle name="표준 38 2 9" xfId="10721"/>
    <cellStyle name="표준 38 2 9 2" xfId="19492"/>
    <cellStyle name="표준 38 2 9 2 2" xfId="40368"/>
    <cellStyle name="표준 38 2 9 3" xfId="31632"/>
    <cellStyle name="표준 38 3" xfId="3497"/>
    <cellStyle name="표준 38 3 10" xfId="12960"/>
    <cellStyle name="표준 38 3 10 2" xfId="33837"/>
    <cellStyle name="표준 38 3 11" xfId="25087"/>
    <cellStyle name="표준 38 3 2" xfId="5095"/>
    <cellStyle name="표준 38 3 2 2" xfId="6920"/>
    <cellStyle name="표준 38 3 2 2 2" xfId="15929"/>
    <cellStyle name="표준 38 3 2 2 2 2" xfId="36805"/>
    <cellStyle name="표준 38 3 2 2 3" xfId="28067"/>
    <cellStyle name="표준 38 3 2 3" xfId="14111"/>
    <cellStyle name="표준 38 3 2 3 2" xfId="34987"/>
    <cellStyle name="표준 38 3 2 4" xfId="26249"/>
    <cellStyle name="표준 38 3 3" xfId="5770"/>
    <cellStyle name="표준 38 3 3 2" xfId="14779"/>
    <cellStyle name="표준 38 3 3 2 2" xfId="35655"/>
    <cellStyle name="표준 38 3 3 3" xfId="26917"/>
    <cellStyle name="표준 38 3 4" xfId="7566"/>
    <cellStyle name="표준 38 3 4 2" xfId="16573"/>
    <cellStyle name="표준 38 3 4 2 2" xfId="37449"/>
    <cellStyle name="표준 38 3 4 3" xfId="28711"/>
    <cellStyle name="표준 38 3 5" xfId="8210"/>
    <cellStyle name="표준 38 3 5 2" xfId="17216"/>
    <cellStyle name="표준 38 3 5 2 2" xfId="38092"/>
    <cellStyle name="표준 38 3 5 3" xfId="29354"/>
    <cellStyle name="표준 38 3 6" xfId="9058"/>
    <cellStyle name="표준 38 3 6 2" xfId="18063"/>
    <cellStyle name="표준 38 3 6 2 2" xfId="38939"/>
    <cellStyle name="표준 38 3 6 3" xfId="30201"/>
    <cellStyle name="표준 38 3 7" xfId="9883"/>
    <cellStyle name="표준 38 3 7 2" xfId="18881"/>
    <cellStyle name="표준 38 3 7 2 2" xfId="39757"/>
    <cellStyle name="표준 38 3 7 3" xfId="31019"/>
    <cellStyle name="표준 38 3 8" xfId="10938"/>
    <cellStyle name="표준 38 3 8 2" xfId="19709"/>
    <cellStyle name="표준 38 3 8 2 2" xfId="40585"/>
    <cellStyle name="표준 38 3 8 3" xfId="31849"/>
    <cellStyle name="표준 38 3 9" xfId="11804"/>
    <cellStyle name="표준 38 3 9 2" xfId="20570"/>
    <cellStyle name="표준 38 3 9 2 2" xfId="41446"/>
    <cellStyle name="표준 38 3 9 3" xfId="32710"/>
    <cellStyle name="표준 38 4" xfId="4656"/>
    <cellStyle name="표준 38 4 2" xfId="6490"/>
    <cellStyle name="표준 38 4 2 2" xfId="15499"/>
    <cellStyle name="표준 38 4 2 2 2" xfId="36375"/>
    <cellStyle name="표준 38 4 2 3" xfId="27637"/>
    <cellStyle name="표준 38 4 3" xfId="11157"/>
    <cellStyle name="표준 38 4 3 2" xfId="19926"/>
    <cellStyle name="표준 38 4 3 2 2" xfId="40802"/>
    <cellStyle name="표준 38 4 3 3" xfId="32066"/>
    <cellStyle name="표준 38 4 4" xfId="12021"/>
    <cellStyle name="표준 38 4 4 2" xfId="20787"/>
    <cellStyle name="표준 38 4 4 2 2" xfId="41663"/>
    <cellStyle name="표준 38 4 4 3" xfId="32927"/>
    <cellStyle name="표준 38 4 5" xfId="13681"/>
    <cellStyle name="표준 38 4 5 2" xfId="34557"/>
    <cellStyle name="표준 38 4 6" xfId="25819"/>
    <cellStyle name="표준 38 5" xfId="5333"/>
    <cellStyle name="표준 38 5 2" xfId="14342"/>
    <cellStyle name="표준 38 5 2 2" xfId="35218"/>
    <cellStyle name="표준 38 5 3" xfId="26480"/>
    <cellStyle name="표준 38 6" xfId="7135"/>
    <cellStyle name="표준 38 6 2" xfId="16143"/>
    <cellStyle name="표준 38 6 2 2" xfId="37019"/>
    <cellStyle name="표준 38 6 3" xfId="28281"/>
    <cellStyle name="표준 38 7" xfId="7780"/>
    <cellStyle name="표준 38 7 2" xfId="16786"/>
    <cellStyle name="표준 38 7 2 2" xfId="37662"/>
    <cellStyle name="표준 38 7 3" xfId="28924"/>
    <cellStyle name="표준 38 8" xfId="8628"/>
    <cellStyle name="표준 38 8 2" xfId="17633"/>
    <cellStyle name="표준 38 8 2 2" xfId="38509"/>
    <cellStyle name="표준 38 8 3" xfId="29771"/>
    <cellStyle name="표준 38 9" xfId="9452"/>
    <cellStyle name="표준 38 9 2" xfId="18451"/>
    <cellStyle name="표준 38 9 2 2" xfId="39327"/>
    <cellStyle name="표준 38 9 3" xfId="30589"/>
    <cellStyle name="표준 39" xfId="3052"/>
    <cellStyle name="표준 4" xfId="1197"/>
    <cellStyle name="표준 4 10" xfId="3498"/>
    <cellStyle name="표준 4 10 2" xfId="5771"/>
    <cellStyle name="표준 4 10 2 2" xfId="14780"/>
    <cellStyle name="표준 4 10 2 2 2" xfId="35656"/>
    <cellStyle name="표준 4 10 2 3" xfId="26918"/>
    <cellStyle name="표준 4 10 3" xfId="11158"/>
    <cellStyle name="표준 4 10 3 2" xfId="19927"/>
    <cellStyle name="표준 4 10 3 2 2" xfId="40803"/>
    <cellStyle name="표준 4 10 3 3" xfId="32067"/>
    <cellStyle name="표준 4 10 4" xfId="12022"/>
    <cellStyle name="표준 4 10 4 2" xfId="20788"/>
    <cellStyle name="표준 4 10 4 2 2" xfId="41664"/>
    <cellStyle name="표준 4 10 4 3" xfId="32928"/>
    <cellStyle name="표준 4 10 5" xfId="12961"/>
    <cellStyle name="표준 4 10 5 2" xfId="33838"/>
    <cellStyle name="표준 4 10 6" xfId="25088"/>
    <cellStyle name="표준 4 11" xfId="4657"/>
    <cellStyle name="표준 4 11 2" xfId="6491"/>
    <cellStyle name="표준 4 11 2 2" xfId="15500"/>
    <cellStyle name="표준 4 11 2 2 2" xfId="36376"/>
    <cellStyle name="표준 4 11 2 3" xfId="27638"/>
    <cellStyle name="표준 4 11 3" xfId="13682"/>
    <cellStyle name="표준 4 11 3 2" xfId="34558"/>
    <cellStyle name="표준 4 11 4" xfId="25820"/>
    <cellStyle name="표준 4 12" xfId="4490"/>
    <cellStyle name="표준 4 13" xfId="7136"/>
    <cellStyle name="표준 4 13 2" xfId="16144"/>
    <cellStyle name="표준 4 13 2 2" xfId="37020"/>
    <cellStyle name="표준 4 13 3" xfId="28282"/>
    <cellStyle name="표준 4 14" xfId="7781"/>
    <cellStyle name="표준 4 14 2" xfId="16787"/>
    <cellStyle name="표준 4 14 2 2" xfId="37663"/>
    <cellStyle name="표준 4 14 3" xfId="28925"/>
    <cellStyle name="표준 4 15" xfId="8629"/>
    <cellStyle name="표준 4 15 2" xfId="17634"/>
    <cellStyle name="표준 4 15 2 2" xfId="38510"/>
    <cellStyle name="표준 4 15 3" xfId="29772"/>
    <cellStyle name="표준 4 16" xfId="9453"/>
    <cellStyle name="표준 4 16 2" xfId="18452"/>
    <cellStyle name="표준 4 16 2 2" xfId="39328"/>
    <cellStyle name="표준 4 16 3" xfId="30590"/>
    <cellStyle name="표준 4 17" xfId="10509"/>
    <cellStyle name="표준 4 17 2" xfId="19280"/>
    <cellStyle name="표준 4 17 2 2" xfId="40156"/>
    <cellStyle name="표준 4 17 3" xfId="31420"/>
    <cellStyle name="표준 4 18" xfId="11375"/>
    <cellStyle name="표준 4 18 2" xfId="20141"/>
    <cellStyle name="표준 4 18 2 2" xfId="41017"/>
    <cellStyle name="표준 4 18 3" xfId="32281"/>
    <cellStyle name="표준 4 19" xfId="12197"/>
    <cellStyle name="표준 4 2" xfId="3054"/>
    <cellStyle name="표준 4 2 10" xfId="10117"/>
    <cellStyle name="표준 4 2 11" xfId="10510"/>
    <cellStyle name="표준 4 2 11 2" xfId="19281"/>
    <cellStyle name="표준 4 2 11 2 2" xfId="40157"/>
    <cellStyle name="표준 4 2 11 3" xfId="31421"/>
    <cellStyle name="표준 4 2 12" xfId="11376"/>
    <cellStyle name="표준 4 2 12 2" xfId="20142"/>
    <cellStyle name="표준 4 2 12 2 2" xfId="41018"/>
    <cellStyle name="표준 4 2 12 3" xfId="32282"/>
    <cellStyle name="표준 4 2 13" xfId="12525"/>
    <cellStyle name="표준 4 2 13 2" xfId="33402"/>
    <cellStyle name="표준 4 2 14" xfId="24652"/>
    <cellStyle name="표준 4 2 2" xfId="3271"/>
    <cellStyle name="표준 4 2 2 10" xfId="11589"/>
    <cellStyle name="표준 4 2 2 10 2" xfId="20355"/>
    <cellStyle name="표준 4 2 2 10 2 2" xfId="41231"/>
    <cellStyle name="표준 4 2 2 10 3" xfId="32495"/>
    <cellStyle name="표준 4 2 2 11" xfId="12738"/>
    <cellStyle name="표준 4 2 2 11 2" xfId="33615"/>
    <cellStyle name="표준 4 2 2 12" xfId="24865"/>
    <cellStyle name="표준 4 2 2 2" xfId="3712"/>
    <cellStyle name="표준 4 2 2 2 2" xfId="5985"/>
    <cellStyle name="표준 4 2 2 2 2 2" xfId="14994"/>
    <cellStyle name="표준 4 2 2 2 2 2 2" xfId="35870"/>
    <cellStyle name="표준 4 2 2 2 2 3" xfId="27132"/>
    <cellStyle name="표준 4 2 2 2 3" xfId="13175"/>
    <cellStyle name="표준 4 2 2 2 3 2" xfId="34052"/>
    <cellStyle name="표준 4 2 2 2 4" xfId="25302"/>
    <cellStyle name="표준 4 2 2 3" xfId="4874"/>
    <cellStyle name="표준 4 2 2 3 2" xfId="6705"/>
    <cellStyle name="표준 4 2 2 3 2 2" xfId="15714"/>
    <cellStyle name="표준 4 2 2 3 2 2 2" xfId="36590"/>
    <cellStyle name="표준 4 2 2 3 2 3" xfId="27852"/>
    <cellStyle name="표준 4 2 2 3 3" xfId="13896"/>
    <cellStyle name="표준 4 2 2 3 3 2" xfId="34772"/>
    <cellStyle name="표준 4 2 2 3 4" xfId="26034"/>
    <cellStyle name="표준 4 2 2 4" xfId="5548"/>
    <cellStyle name="표준 4 2 2 4 2" xfId="14557"/>
    <cellStyle name="표준 4 2 2 4 2 2" xfId="35433"/>
    <cellStyle name="표준 4 2 2 4 3" xfId="26695"/>
    <cellStyle name="표준 4 2 2 5" xfId="7351"/>
    <cellStyle name="표준 4 2 2 5 2" xfId="16358"/>
    <cellStyle name="표준 4 2 2 5 2 2" xfId="37234"/>
    <cellStyle name="표준 4 2 2 5 3" xfId="28496"/>
    <cellStyle name="표준 4 2 2 6" xfId="7995"/>
    <cellStyle name="표준 4 2 2 6 2" xfId="17001"/>
    <cellStyle name="표준 4 2 2 6 2 2" xfId="37877"/>
    <cellStyle name="표준 4 2 2 6 3" xfId="29139"/>
    <cellStyle name="표준 4 2 2 7" xfId="8843"/>
    <cellStyle name="표준 4 2 2 7 2" xfId="17848"/>
    <cellStyle name="표준 4 2 2 7 2 2" xfId="38724"/>
    <cellStyle name="표준 4 2 2 7 3" xfId="29986"/>
    <cellStyle name="표준 4 2 2 8" xfId="9668"/>
    <cellStyle name="표준 4 2 2 8 2" xfId="18666"/>
    <cellStyle name="표준 4 2 2 8 2 2" xfId="39542"/>
    <cellStyle name="표준 4 2 2 8 3" xfId="30804"/>
    <cellStyle name="표준 4 2 2 9" xfId="10723"/>
    <cellStyle name="표준 4 2 2 9 2" xfId="19494"/>
    <cellStyle name="표준 4 2 2 9 2 2" xfId="40370"/>
    <cellStyle name="표준 4 2 2 9 3" xfId="31634"/>
    <cellStyle name="표준 4 2 3" xfId="3499"/>
    <cellStyle name="표준 4 2 3 10" xfId="12962"/>
    <cellStyle name="표준 4 2 3 10 2" xfId="33839"/>
    <cellStyle name="표준 4 2 3 11" xfId="25089"/>
    <cellStyle name="표준 4 2 3 2" xfId="5097"/>
    <cellStyle name="표준 4 2 3 2 2" xfId="6922"/>
    <cellStyle name="표준 4 2 3 2 2 2" xfId="15931"/>
    <cellStyle name="표준 4 2 3 2 2 2 2" xfId="36807"/>
    <cellStyle name="표준 4 2 3 2 2 3" xfId="28069"/>
    <cellStyle name="표준 4 2 3 2 3" xfId="14113"/>
    <cellStyle name="표준 4 2 3 2 3 2" xfId="34989"/>
    <cellStyle name="표준 4 2 3 2 4" xfId="26251"/>
    <cellStyle name="표준 4 2 3 3" xfId="5772"/>
    <cellStyle name="표준 4 2 3 3 2" xfId="14781"/>
    <cellStyle name="표준 4 2 3 3 2 2" xfId="35657"/>
    <cellStyle name="표준 4 2 3 3 3" xfId="26919"/>
    <cellStyle name="표준 4 2 3 4" xfId="7568"/>
    <cellStyle name="표준 4 2 3 4 2" xfId="16575"/>
    <cellStyle name="표준 4 2 3 4 2 2" xfId="37451"/>
    <cellStyle name="표준 4 2 3 4 3" xfId="28713"/>
    <cellStyle name="표준 4 2 3 5" xfId="8212"/>
    <cellStyle name="표준 4 2 3 5 2" xfId="17218"/>
    <cellStyle name="표준 4 2 3 5 2 2" xfId="38094"/>
    <cellStyle name="표준 4 2 3 5 3" xfId="29356"/>
    <cellStyle name="표준 4 2 3 6" xfId="9060"/>
    <cellStyle name="표준 4 2 3 6 2" xfId="18065"/>
    <cellStyle name="표준 4 2 3 6 2 2" xfId="38941"/>
    <cellStyle name="표준 4 2 3 6 3" xfId="30203"/>
    <cellStyle name="표준 4 2 3 7" xfId="9885"/>
    <cellStyle name="표준 4 2 3 7 2" xfId="18883"/>
    <cellStyle name="표준 4 2 3 7 2 2" xfId="39759"/>
    <cellStyle name="표준 4 2 3 7 3" xfId="31021"/>
    <cellStyle name="표준 4 2 3 8" xfId="10940"/>
    <cellStyle name="표준 4 2 3 8 2" xfId="19711"/>
    <cellStyle name="표준 4 2 3 8 2 2" xfId="40587"/>
    <cellStyle name="표준 4 2 3 8 3" xfId="31851"/>
    <cellStyle name="표준 4 2 3 9" xfId="11806"/>
    <cellStyle name="표준 4 2 3 9 2" xfId="20572"/>
    <cellStyle name="표준 4 2 3 9 2 2" xfId="41448"/>
    <cellStyle name="표준 4 2 3 9 3" xfId="32712"/>
    <cellStyle name="표준 4 2 4" xfId="4658"/>
    <cellStyle name="표준 4 2 4 2" xfId="6492"/>
    <cellStyle name="표준 4 2 4 2 2" xfId="15501"/>
    <cellStyle name="표준 4 2 4 2 2 2" xfId="36377"/>
    <cellStyle name="표준 4 2 4 2 3" xfId="27639"/>
    <cellStyle name="표준 4 2 4 3" xfId="11159"/>
    <cellStyle name="표준 4 2 4 3 2" xfId="19928"/>
    <cellStyle name="표준 4 2 4 3 2 2" xfId="40804"/>
    <cellStyle name="표준 4 2 4 3 3" xfId="32068"/>
    <cellStyle name="표준 4 2 4 4" xfId="12023"/>
    <cellStyle name="표준 4 2 4 4 2" xfId="20789"/>
    <cellStyle name="표준 4 2 4 4 2 2" xfId="41665"/>
    <cellStyle name="표준 4 2 4 4 3" xfId="32929"/>
    <cellStyle name="표준 4 2 4 5" xfId="13683"/>
    <cellStyle name="표준 4 2 4 5 2" xfId="34559"/>
    <cellStyle name="표준 4 2 4 6" xfId="25821"/>
    <cellStyle name="표준 4 2 5" xfId="5335"/>
    <cellStyle name="표준 4 2 5 2" xfId="14344"/>
    <cellStyle name="표준 4 2 5 2 2" xfId="35220"/>
    <cellStyle name="표준 4 2 5 3" xfId="26482"/>
    <cellStyle name="표준 4 2 6" xfId="7137"/>
    <cellStyle name="표준 4 2 6 2" xfId="16145"/>
    <cellStyle name="표준 4 2 6 2 2" xfId="37021"/>
    <cellStyle name="표준 4 2 6 3" xfId="28283"/>
    <cellStyle name="표준 4 2 7" xfId="7782"/>
    <cellStyle name="표준 4 2 7 2" xfId="16788"/>
    <cellStyle name="표준 4 2 7 2 2" xfId="37664"/>
    <cellStyle name="표준 4 2 7 3" xfId="28926"/>
    <cellStyle name="표준 4 2 8" xfId="8630"/>
    <cellStyle name="표준 4 2 8 2" xfId="17635"/>
    <cellStyle name="표준 4 2 8 2 2" xfId="38511"/>
    <cellStyle name="표준 4 2 8 3" xfId="29773"/>
    <cellStyle name="표준 4 2 9" xfId="9454"/>
    <cellStyle name="표준 4 2 9 2" xfId="18453"/>
    <cellStyle name="표준 4 2 9 2 2" xfId="39329"/>
    <cellStyle name="표준 4 2 9 3" xfId="30591"/>
    <cellStyle name="표준 4 3" xfId="3055"/>
    <cellStyle name="표준 4 3 10" xfId="10118"/>
    <cellStyle name="표준 4 3 11" xfId="10511"/>
    <cellStyle name="표준 4 3 11 2" xfId="19282"/>
    <cellStyle name="표준 4 3 11 2 2" xfId="40158"/>
    <cellStyle name="표준 4 3 11 3" xfId="31422"/>
    <cellStyle name="표준 4 3 12" xfId="11377"/>
    <cellStyle name="표준 4 3 12 2" xfId="20143"/>
    <cellStyle name="표준 4 3 12 2 2" xfId="41019"/>
    <cellStyle name="표준 4 3 12 3" xfId="32283"/>
    <cellStyle name="표준 4 3 13" xfId="12526"/>
    <cellStyle name="표준 4 3 13 2" xfId="33403"/>
    <cellStyle name="표준 4 3 14" xfId="24653"/>
    <cellStyle name="표준 4 3 2" xfId="3272"/>
    <cellStyle name="표준 4 3 2 10" xfId="11590"/>
    <cellStyle name="표준 4 3 2 10 2" xfId="20356"/>
    <cellStyle name="표준 4 3 2 10 2 2" xfId="41232"/>
    <cellStyle name="표준 4 3 2 10 3" xfId="32496"/>
    <cellStyle name="표준 4 3 2 11" xfId="12739"/>
    <cellStyle name="표준 4 3 2 11 2" xfId="33616"/>
    <cellStyle name="표준 4 3 2 12" xfId="24866"/>
    <cellStyle name="표준 4 3 2 2" xfId="3713"/>
    <cellStyle name="표준 4 3 2 2 2" xfId="5986"/>
    <cellStyle name="표준 4 3 2 2 2 2" xfId="14995"/>
    <cellStyle name="표준 4 3 2 2 2 2 2" xfId="35871"/>
    <cellStyle name="표준 4 3 2 2 2 3" xfId="27133"/>
    <cellStyle name="표준 4 3 2 2 3" xfId="13176"/>
    <cellStyle name="표준 4 3 2 2 3 2" xfId="34053"/>
    <cellStyle name="표준 4 3 2 2 4" xfId="25303"/>
    <cellStyle name="표준 4 3 2 3" xfId="4875"/>
    <cellStyle name="표준 4 3 2 3 2" xfId="6706"/>
    <cellStyle name="표준 4 3 2 3 2 2" xfId="15715"/>
    <cellStyle name="표준 4 3 2 3 2 2 2" xfId="36591"/>
    <cellStyle name="표준 4 3 2 3 2 3" xfId="27853"/>
    <cellStyle name="표준 4 3 2 3 3" xfId="13897"/>
    <cellStyle name="표준 4 3 2 3 3 2" xfId="34773"/>
    <cellStyle name="표준 4 3 2 3 4" xfId="26035"/>
    <cellStyle name="표준 4 3 2 4" xfId="5549"/>
    <cellStyle name="표준 4 3 2 4 2" xfId="14558"/>
    <cellStyle name="표준 4 3 2 4 2 2" xfId="35434"/>
    <cellStyle name="표준 4 3 2 4 3" xfId="26696"/>
    <cellStyle name="표준 4 3 2 5" xfId="7352"/>
    <cellStyle name="표준 4 3 2 5 2" xfId="16359"/>
    <cellStyle name="표준 4 3 2 5 2 2" xfId="37235"/>
    <cellStyle name="표준 4 3 2 5 3" xfId="28497"/>
    <cellStyle name="표준 4 3 2 6" xfId="7996"/>
    <cellStyle name="표준 4 3 2 6 2" xfId="17002"/>
    <cellStyle name="표준 4 3 2 6 2 2" xfId="37878"/>
    <cellStyle name="표준 4 3 2 6 3" xfId="29140"/>
    <cellStyle name="표준 4 3 2 7" xfId="8844"/>
    <cellStyle name="표준 4 3 2 7 2" xfId="17849"/>
    <cellStyle name="표준 4 3 2 7 2 2" xfId="38725"/>
    <cellStyle name="표준 4 3 2 7 3" xfId="29987"/>
    <cellStyle name="표준 4 3 2 8" xfId="9669"/>
    <cellStyle name="표준 4 3 2 8 2" xfId="18667"/>
    <cellStyle name="표준 4 3 2 8 2 2" xfId="39543"/>
    <cellStyle name="표준 4 3 2 8 3" xfId="30805"/>
    <cellStyle name="표준 4 3 2 9" xfId="10724"/>
    <cellStyle name="표준 4 3 2 9 2" xfId="19495"/>
    <cellStyle name="표준 4 3 2 9 2 2" xfId="40371"/>
    <cellStyle name="표준 4 3 2 9 3" xfId="31635"/>
    <cellStyle name="표준 4 3 3" xfId="3500"/>
    <cellStyle name="표준 4 3 3 10" xfId="12963"/>
    <cellStyle name="표준 4 3 3 10 2" xfId="33840"/>
    <cellStyle name="표준 4 3 3 11" xfId="25090"/>
    <cellStyle name="표준 4 3 3 2" xfId="5098"/>
    <cellStyle name="표준 4 3 3 2 2" xfId="6923"/>
    <cellStyle name="표준 4 3 3 2 2 2" xfId="15932"/>
    <cellStyle name="표준 4 3 3 2 2 2 2" xfId="36808"/>
    <cellStyle name="표준 4 3 3 2 2 3" xfId="28070"/>
    <cellStyle name="표준 4 3 3 2 3" xfId="14114"/>
    <cellStyle name="표준 4 3 3 2 3 2" xfId="34990"/>
    <cellStyle name="표준 4 3 3 2 4" xfId="26252"/>
    <cellStyle name="표준 4 3 3 3" xfId="5773"/>
    <cellStyle name="표준 4 3 3 3 2" xfId="14782"/>
    <cellStyle name="표준 4 3 3 3 2 2" xfId="35658"/>
    <cellStyle name="표준 4 3 3 3 3" xfId="26920"/>
    <cellStyle name="표준 4 3 3 4" xfId="7569"/>
    <cellStyle name="표준 4 3 3 4 2" xfId="16576"/>
    <cellStyle name="표준 4 3 3 4 2 2" xfId="37452"/>
    <cellStyle name="표준 4 3 3 4 3" xfId="28714"/>
    <cellStyle name="표준 4 3 3 5" xfId="8213"/>
    <cellStyle name="표준 4 3 3 5 2" xfId="17219"/>
    <cellStyle name="표준 4 3 3 5 2 2" xfId="38095"/>
    <cellStyle name="표준 4 3 3 5 3" xfId="29357"/>
    <cellStyle name="표준 4 3 3 6" xfId="9061"/>
    <cellStyle name="표준 4 3 3 6 2" xfId="18066"/>
    <cellStyle name="표준 4 3 3 6 2 2" xfId="38942"/>
    <cellStyle name="표준 4 3 3 6 3" xfId="30204"/>
    <cellStyle name="표준 4 3 3 7" xfId="9886"/>
    <cellStyle name="표준 4 3 3 7 2" xfId="18884"/>
    <cellStyle name="표준 4 3 3 7 2 2" xfId="39760"/>
    <cellStyle name="표준 4 3 3 7 3" xfId="31022"/>
    <cellStyle name="표준 4 3 3 8" xfId="10941"/>
    <cellStyle name="표준 4 3 3 8 2" xfId="19712"/>
    <cellStyle name="표준 4 3 3 8 2 2" xfId="40588"/>
    <cellStyle name="표준 4 3 3 8 3" xfId="31852"/>
    <cellStyle name="표준 4 3 3 9" xfId="11807"/>
    <cellStyle name="표준 4 3 3 9 2" xfId="20573"/>
    <cellStyle name="표준 4 3 3 9 2 2" xfId="41449"/>
    <cellStyle name="표준 4 3 3 9 3" xfId="32713"/>
    <cellStyle name="표준 4 3 4" xfId="4659"/>
    <cellStyle name="표준 4 3 4 2" xfId="6493"/>
    <cellStyle name="표준 4 3 4 2 2" xfId="15502"/>
    <cellStyle name="표준 4 3 4 2 2 2" xfId="36378"/>
    <cellStyle name="표준 4 3 4 2 3" xfId="27640"/>
    <cellStyle name="표준 4 3 4 3" xfId="11160"/>
    <cellStyle name="표준 4 3 4 3 2" xfId="19929"/>
    <cellStyle name="표준 4 3 4 3 2 2" xfId="40805"/>
    <cellStyle name="표준 4 3 4 3 3" xfId="32069"/>
    <cellStyle name="표준 4 3 4 4" xfId="12024"/>
    <cellStyle name="표준 4 3 4 4 2" xfId="20790"/>
    <cellStyle name="표준 4 3 4 4 2 2" xfId="41666"/>
    <cellStyle name="표준 4 3 4 4 3" xfId="32930"/>
    <cellStyle name="표준 4 3 4 5" xfId="13684"/>
    <cellStyle name="표준 4 3 4 5 2" xfId="34560"/>
    <cellStyle name="표준 4 3 4 6" xfId="25822"/>
    <cellStyle name="표준 4 3 5" xfId="5336"/>
    <cellStyle name="표준 4 3 5 2" xfId="14345"/>
    <cellStyle name="표준 4 3 5 2 2" xfId="35221"/>
    <cellStyle name="표준 4 3 5 3" xfId="26483"/>
    <cellStyle name="표준 4 3 6" xfId="7138"/>
    <cellStyle name="표준 4 3 6 2" xfId="16146"/>
    <cellStyle name="표준 4 3 6 2 2" xfId="37022"/>
    <cellStyle name="표준 4 3 6 3" xfId="28284"/>
    <cellStyle name="표준 4 3 7" xfId="7783"/>
    <cellStyle name="표준 4 3 7 2" xfId="16789"/>
    <cellStyle name="표준 4 3 7 2 2" xfId="37665"/>
    <cellStyle name="표준 4 3 7 3" xfId="28927"/>
    <cellStyle name="표준 4 3 8" xfId="8631"/>
    <cellStyle name="표준 4 3 8 2" xfId="17636"/>
    <cellStyle name="표준 4 3 8 2 2" xfId="38512"/>
    <cellStyle name="표준 4 3 8 3" xfId="29774"/>
    <cellStyle name="표준 4 3 9" xfId="9455"/>
    <cellStyle name="표준 4 3 9 2" xfId="18454"/>
    <cellStyle name="표준 4 3 9 2 2" xfId="39330"/>
    <cellStyle name="표준 4 3 9 3" xfId="30592"/>
    <cellStyle name="표준 4 4" xfId="3056"/>
    <cellStyle name="표준 4 4 10" xfId="10512"/>
    <cellStyle name="표준 4 4 10 2" xfId="19283"/>
    <cellStyle name="표준 4 4 10 2 2" xfId="40159"/>
    <cellStyle name="표준 4 4 10 3" xfId="31423"/>
    <cellStyle name="표준 4 4 11" xfId="11378"/>
    <cellStyle name="표준 4 4 11 2" xfId="20144"/>
    <cellStyle name="표준 4 4 11 2 2" xfId="41020"/>
    <cellStyle name="표준 4 4 11 3" xfId="32284"/>
    <cellStyle name="표준 4 4 12" xfId="12527"/>
    <cellStyle name="표준 4 4 12 2" xfId="33404"/>
    <cellStyle name="표준 4 4 13" xfId="24654"/>
    <cellStyle name="표준 4 4 2" xfId="3273"/>
    <cellStyle name="표준 4 4 2 10" xfId="11591"/>
    <cellStyle name="표준 4 4 2 10 2" xfId="20357"/>
    <cellStyle name="표준 4 4 2 10 2 2" xfId="41233"/>
    <cellStyle name="표준 4 4 2 10 3" xfId="32497"/>
    <cellStyle name="표준 4 4 2 11" xfId="12740"/>
    <cellStyle name="표준 4 4 2 11 2" xfId="33617"/>
    <cellStyle name="표준 4 4 2 12" xfId="24867"/>
    <cellStyle name="표준 4 4 2 2" xfId="3714"/>
    <cellStyle name="표준 4 4 2 2 2" xfId="5987"/>
    <cellStyle name="표준 4 4 2 2 2 2" xfId="14996"/>
    <cellStyle name="표준 4 4 2 2 2 2 2" xfId="35872"/>
    <cellStyle name="표준 4 4 2 2 2 3" xfId="27134"/>
    <cellStyle name="표준 4 4 2 2 3" xfId="13177"/>
    <cellStyle name="표준 4 4 2 2 3 2" xfId="34054"/>
    <cellStyle name="표준 4 4 2 2 4" xfId="25304"/>
    <cellStyle name="표준 4 4 2 3" xfId="4876"/>
    <cellStyle name="표준 4 4 2 3 2" xfId="6707"/>
    <cellStyle name="표준 4 4 2 3 2 2" xfId="15716"/>
    <cellStyle name="표준 4 4 2 3 2 2 2" xfId="36592"/>
    <cellStyle name="표준 4 4 2 3 2 3" xfId="27854"/>
    <cellStyle name="표준 4 4 2 3 3" xfId="13898"/>
    <cellStyle name="표준 4 4 2 3 3 2" xfId="34774"/>
    <cellStyle name="표준 4 4 2 3 4" xfId="26036"/>
    <cellStyle name="표준 4 4 2 4" xfId="5550"/>
    <cellStyle name="표준 4 4 2 4 2" xfId="14559"/>
    <cellStyle name="표준 4 4 2 4 2 2" xfId="35435"/>
    <cellStyle name="표준 4 4 2 4 3" xfId="26697"/>
    <cellStyle name="표준 4 4 2 5" xfId="7353"/>
    <cellStyle name="표준 4 4 2 5 2" xfId="16360"/>
    <cellStyle name="표준 4 4 2 5 2 2" xfId="37236"/>
    <cellStyle name="표준 4 4 2 5 3" xfId="28498"/>
    <cellStyle name="표준 4 4 2 6" xfId="7997"/>
    <cellStyle name="표준 4 4 2 6 2" xfId="17003"/>
    <cellStyle name="표준 4 4 2 6 2 2" xfId="37879"/>
    <cellStyle name="표준 4 4 2 6 3" xfId="29141"/>
    <cellStyle name="표준 4 4 2 7" xfId="8845"/>
    <cellStyle name="표준 4 4 2 7 2" xfId="17850"/>
    <cellStyle name="표준 4 4 2 7 2 2" xfId="38726"/>
    <cellStyle name="표준 4 4 2 7 3" xfId="29988"/>
    <cellStyle name="표준 4 4 2 8" xfId="9670"/>
    <cellStyle name="표준 4 4 2 8 2" xfId="18668"/>
    <cellStyle name="표준 4 4 2 8 2 2" xfId="39544"/>
    <cellStyle name="표준 4 4 2 8 3" xfId="30806"/>
    <cellStyle name="표준 4 4 2 9" xfId="10725"/>
    <cellStyle name="표준 4 4 2 9 2" xfId="19496"/>
    <cellStyle name="표준 4 4 2 9 2 2" xfId="40372"/>
    <cellStyle name="표준 4 4 2 9 3" xfId="31636"/>
    <cellStyle name="표준 4 4 3" xfId="3501"/>
    <cellStyle name="표준 4 4 3 10" xfId="12964"/>
    <cellStyle name="표준 4 4 3 10 2" xfId="33841"/>
    <cellStyle name="표준 4 4 3 11" xfId="25091"/>
    <cellStyle name="표준 4 4 3 2" xfId="5099"/>
    <cellStyle name="표준 4 4 3 2 2" xfId="6924"/>
    <cellStyle name="표준 4 4 3 2 2 2" xfId="15933"/>
    <cellStyle name="표준 4 4 3 2 2 2 2" xfId="36809"/>
    <cellStyle name="표준 4 4 3 2 2 3" xfId="28071"/>
    <cellStyle name="표준 4 4 3 2 3" xfId="14115"/>
    <cellStyle name="표준 4 4 3 2 3 2" xfId="34991"/>
    <cellStyle name="표준 4 4 3 2 4" xfId="26253"/>
    <cellStyle name="표준 4 4 3 3" xfId="5774"/>
    <cellStyle name="표준 4 4 3 3 2" xfId="14783"/>
    <cellStyle name="표준 4 4 3 3 2 2" xfId="35659"/>
    <cellStyle name="표준 4 4 3 3 3" xfId="26921"/>
    <cellStyle name="표준 4 4 3 4" xfId="7570"/>
    <cellStyle name="표준 4 4 3 4 2" xfId="16577"/>
    <cellStyle name="표준 4 4 3 4 2 2" xfId="37453"/>
    <cellStyle name="표준 4 4 3 4 3" xfId="28715"/>
    <cellStyle name="표준 4 4 3 5" xfId="8214"/>
    <cellStyle name="표준 4 4 3 5 2" xfId="17220"/>
    <cellStyle name="표준 4 4 3 5 2 2" xfId="38096"/>
    <cellStyle name="표준 4 4 3 5 3" xfId="29358"/>
    <cellStyle name="표준 4 4 3 6" xfId="9062"/>
    <cellStyle name="표준 4 4 3 6 2" xfId="18067"/>
    <cellStyle name="표준 4 4 3 6 2 2" xfId="38943"/>
    <cellStyle name="표준 4 4 3 6 3" xfId="30205"/>
    <cellStyle name="표준 4 4 3 7" xfId="9887"/>
    <cellStyle name="표준 4 4 3 7 2" xfId="18885"/>
    <cellStyle name="표준 4 4 3 7 2 2" xfId="39761"/>
    <cellStyle name="표준 4 4 3 7 3" xfId="31023"/>
    <cellStyle name="표준 4 4 3 8" xfId="10942"/>
    <cellStyle name="표준 4 4 3 8 2" xfId="19713"/>
    <cellStyle name="표준 4 4 3 8 2 2" xfId="40589"/>
    <cellStyle name="표준 4 4 3 8 3" xfId="31853"/>
    <cellStyle name="표준 4 4 3 9" xfId="11808"/>
    <cellStyle name="표준 4 4 3 9 2" xfId="20574"/>
    <cellStyle name="표준 4 4 3 9 2 2" xfId="41450"/>
    <cellStyle name="표준 4 4 3 9 3" xfId="32714"/>
    <cellStyle name="표준 4 4 4" xfId="4660"/>
    <cellStyle name="표준 4 4 4 2" xfId="6494"/>
    <cellStyle name="표준 4 4 4 2 2" xfId="15503"/>
    <cellStyle name="표준 4 4 4 2 2 2" xfId="36379"/>
    <cellStyle name="표준 4 4 4 2 3" xfId="27641"/>
    <cellStyle name="표준 4 4 4 3" xfId="11161"/>
    <cellStyle name="표준 4 4 4 3 2" xfId="19930"/>
    <cellStyle name="표준 4 4 4 3 2 2" xfId="40806"/>
    <cellStyle name="표준 4 4 4 3 3" xfId="32070"/>
    <cellStyle name="표준 4 4 4 4" xfId="12025"/>
    <cellStyle name="표준 4 4 4 4 2" xfId="20791"/>
    <cellStyle name="표준 4 4 4 4 2 2" xfId="41667"/>
    <cellStyle name="표준 4 4 4 4 3" xfId="32931"/>
    <cellStyle name="표준 4 4 4 5" xfId="13685"/>
    <cellStyle name="표준 4 4 4 5 2" xfId="34561"/>
    <cellStyle name="표준 4 4 4 6" xfId="25823"/>
    <cellStyle name="표준 4 4 5" xfId="5337"/>
    <cellStyle name="표준 4 4 5 2" xfId="14346"/>
    <cellStyle name="표준 4 4 5 2 2" xfId="35222"/>
    <cellStyle name="표준 4 4 5 3" xfId="26484"/>
    <cellStyle name="표준 4 4 6" xfId="7139"/>
    <cellStyle name="표준 4 4 6 2" xfId="16147"/>
    <cellStyle name="표준 4 4 6 2 2" xfId="37023"/>
    <cellStyle name="표준 4 4 6 3" xfId="28285"/>
    <cellStyle name="표준 4 4 7" xfId="7784"/>
    <cellStyle name="표준 4 4 7 2" xfId="16790"/>
    <cellStyle name="표준 4 4 7 2 2" xfId="37666"/>
    <cellStyle name="표준 4 4 7 3" xfId="28928"/>
    <cellStyle name="표준 4 4 8" xfId="8632"/>
    <cellStyle name="표준 4 4 8 2" xfId="17637"/>
    <cellStyle name="표준 4 4 8 2 2" xfId="38513"/>
    <cellStyle name="표준 4 4 8 3" xfId="29775"/>
    <cellStyle name="표준 4 4 9" xfId="9456"/>
    <cellStyle name="표준 4 4 9 2" xfId="18455"/>
    <cellStyle name="표준 4 4 9 2 2" xfId="39331"/>
    <cellStyle name="표준 4 4 9 3" xfId="30593"/>
    <cellStyle name="표준 4 5" xfId="3057"/>
    <cellStyle name="표준 4 5 10" xfId="10513"/>
    <cellStyle name="표준 4 5 10 2" xfId="19284"/>
    <cellStyle name="표준 4 5 10 2 2" xfId="40160"/>
    <cellStyle name="표준 4 5 10 3" xfId="31424"/>
    <cellStyle name="표준 4 5 11" xfId="11379"/>
    <cellStyle name="표준 4 5 11 2" xfId="20145"/>
    <cellStyle name="표준 4 5 11 2 2" xfId="41021"/>
    <cellStyle name="표준 4 5 11 3" xfId="32285"/>
    <cellStyle name="표준 4 5 12" xfId="12528"/>
    <cellStyle name="표준 4 5 12 2" xfId="33405"/>
    <cellStyle name="표준 4 5 13" xfId="24655"/>
    <cellStyle name="표준 4 5 2" xfId="3274"/>
    <cellStyle name="표준 4 5 2 10" xfId="11592"/>
    <cellStyle name="표준 4 5 2 10 2" xfId="20358"/>
    <cellStyle name="표준 4 5 2 10 2 2" xfId="41234"/>
    <cellStyle name="표준 4 5 2 10 3" xfId="32498"/>
    <cellStyle name="표준 4 5 2 11" xfId="12741"/>
    <cellStyle name="표준 4 5 2 11 2" xfId="33618"/>
    <cellStyle name="표준 4 5 2 12" xfId="24868"/>
    <cellStyle name="표준 4 5 2 2" xfId="3715"/>
    <cellStyle name="표준 4 5 2 2 2" xfId="5988"/>
    <cellStyle name="표준 4 5 2 2 2 2" xfId="14997"/>
    <cellStyle name="표준 4 5 2 2 2 2 2" xfId="35873"/>
    <cellStyle name="표준 4 5 2 2 2 3" xfId="27135"/>
    <cellStyle name="표준 4 5 2 2 3" xfId="13178"/>
    <cellStyle name="표준 4 5 2 2 3 2" xfId="34055"/>
    <cellStyle name="표준 4 5 2 2 4" xfId="25305"/>
    <cellStyle name="표준 4 5 2 3" xfId="4877"/>
    <cellStyle name="표준 4 5 2 3 2" xfId="6708"/>
    <cellStyle name="표준 4 5 2 3 2 2" xfId="15717"/>
    <cellStyle name="표준 4 5 2 3 2 2 2" xfId="36593"/>
    <cellStyle name="표준 4 5 2 3 2 3" xfId="27855"/>
    <cellStyle name="표준 4 5 2 3 3" xfId="13899"/>
    <cellStyle name="표준 4 5 2 3 3 2" xfId="34775"/>
    <cellStyle name="표준 4 5 2 3 4" xfId="26037"/>
    <cellStyle name="표준 4 5 2 4" xfId="5551"/>
    <cellStyle name="표준 4 5 2 4 2" xfId="14560"/>
    <cellStyle name="표준 4 5 2 4 2 2" xfId="35436"/>
    <cellStyle name="표준 4 5 2 4 3" xfId="26698"/>
    <cellStyle name="표준 4 5 2 5" xfId="7354"/>
    <cellStyle name="표준 4 5 2 5 2" xfId="16361"/>
    <cellStyle name="표준 4 5 2 5 2 2" xfId="37237"/>
    <cellStyle name="표준 4 5 2 5 3" xfId="28499"/>
    <cellStyle name="표준 4 5 2 6" xfId="7998"/>
    <cellStyle name="표준 4 5 2 6 2" xfId="17004"/>
    <cellStyle name="표준 4 5 2 6 2 2" xfId="37880"/>
    <cellStyle name="표준 4 5 2 6 3" xfId="29142"/>
    <cellStyle name="표준 4 5 2 7" xfId="8846"/>
    <cellStyle name="표준 4 5 2 7 2" xfId="17851"/>
    <cellStyle name="표준 4 5 2 7 2 2" xfId="38727"/>
    <cellStyle name="표준 4 5 2 7 3" xfId="29989"/>
    <cellStyle name="표준 4 5 2 8" xfId="9671"/>
    <cellStyle name="표준 4 5 2 8 2" xfId="18669"/>
    <cellStyle name="표준 4 5 2 8 2 2" xfId="39545"/>
    <cellStyle name="표준 4 5 2 8 3" xfId="30807"/>
    <cellStyle name="표준 4 5 2 9" xfId="10726"/>
    <cellStyle name="표준 4 5 2 9 2" xfId="19497"/>
    <cellStyle name="표준 4 5 2 9 2 2" xfId="40373"/>
    <cellStyle name="표준 4 5 2 9 3" xfId="31637"/>
    <cellStyle name="표준 4 5 3" xfId="3502"/>
    <cellStyle name="표준 4 5 3 10" xfId="12965"/>
    <cellStyle name="표준 4 5 3 10 2" xfId="33842"/>
    <cellStyle name="표준 4 5 3 11" xfId="25092"/>
    <cellStyle name="표준 4 5 3 2" xfId="5100"/>
    <cellStyle name="표준 4 5 3 2 2" xfId="6925"/>
    <cellStyle name="표준 4 5 3 2 2 2" xfId="15934"/>
    <cellStyle name="표준 4 5 3 2 2 2 2" xfId="36810"/>
    <cellStyle name="표준 4 5 3 2 2 3" xfId="28072"/>
    <cellStyle name="표준 4 5 3 2 3" xfId="14116"/>
    <cellStyle name="표준 4 5 3 2 3 2" xfId="34992"/>
    <cellStyle name="표준 4 5 3 2 4" xfId="26254"/>
    <cellStyle name="표준 4 5 3 3" xfId="5775"/>
    <cellStyle name="표준 4 5 3 3 2" xfId="14784"/>
    <cellStyle name="표준 4 5 3 3 2 2" xfId="35660"/>
    <cellStyle name="표준 4 5 3 3 3" xfId="26922"/>
    <cellStyle name="표준 4 5 3 4" xfId="7571"/>
    <cellStyle name="표준 4 5 3 4 2" xfId="16578"/>
    <cellStyle name="표준 4 5 3 4 2 2" xfId="37454"/>
    <cellStyle name="표준 4 5 3 4 3" xfId="28716"/>
    <cellStyle name="표준 4 5 3 5" xfId="8215"/>
    <cellStyle name="표준 4 5 3 5 2" xfId="17221"/>
    <cellStyle name="표준 4 5 3 5 2 2" xfId="38097"/>
    <cellStyle name="표준 4 5 3 5 3" xfId="29359"/>
    <cellStyle name="표준 4 5 3 6" xfId="9063"/>
    <cellStyle name="표준 4 5 3 6 2" xfId="18068"/>
    <cellStyle name="표준 4 5 3 6 2 2" xfId="38944"/>
    <cellStyle name="표준 4 5 3 6 3" xfId="30206"/>
    <cellStyle name="표준 4 5 3 7" xfId="9888"/>
    <cellStyle name="표준 4 5 3 7 2" xfId="18886"/>
    <cellStyle name="표준 4 5 3 7 2 2" xfId="39762"/>
    <cellStyle name="표준 4 5 3 7 3" xfId="31024"/>
    <cellStyle name="표준 4 5 3 8" xfId="10943"/>
    <cellStyle name="표준 4 5 3 8 2" xfId="19714"/>
    <cellStyle name="표준 4 5 3 8 2 2" xfId="40590"/>
    <cellStyle name="표준 4 5 3 8 3" xfId="31854"/>
    <cellStyle name="표준 4 5 3 9" xfId="11809"/>
    <cellStyle name="표준 4 5 3 9 2" xfId="20575"/>
    <cellStyle name="표준 4 5 3 9 2 2" xfId="41451"/>
    <cellStyle name="표준 4 5 3 9 3" xfId="32715"/>
    <cellStyle name="표준 4 5 4" xfId="4661"/>
    <cellStyle name="표준 4 5 4 2" xfId="6495"/>
    <cellStyle name="표준 4 5 4 2 2" xfId="15504"/>
    <cellStyle name="표준 4 5 4 2 2 2" xfId="36380"/>
    <cellStyle name="표준 4 5 4 2 3" xfId="27642"/>
    <cellStyle name="표준 4 5 4 3" xfId="11162"/>
    <cellStyle name="표준 4 5 4 3 2" xfId="19931"/>
    <cellStyle name="표준 4 5 4 3 2 2" xfId="40807"/>
    <cellStyle name="표준 4 5 4 3 3" xfId="32071"/>
    <cellStyle name="표준 4 5 4 4" xfId="12026"/>
    <cellStyle name="표준 4 5 4 4 2" xfId="20792"/>
    <cellStyle name="표준 4 5 4 4 2 2" xfId="41668"/>
    <cellStyle name="표준 4 5 4 4 3" xfId="32932"/>
    <cellStyle name="표준 4 5 4 5" xfId="13686"/>
    <cellStyle name="표준 4 5 4 5 2" xfId="34562"/>
    <cellStyle name="표준 4 5 4 6" xfId="25824"/>
    <cellStyle name="표준 4 5 5" xfId="5338"/>
    <cellStyle name="표준 4 5 5 2" xfId="14347"/>
    <cellStyle name="표준 4 5 5 2 2" xfId="35223"/>
    <cellStyle name="표준 4 5 5 3" xfId="26485"/>
    <cellStyle name="표준 4 5 6" xfId="7140"/>
    <cellStyle name="표준 4 5 6 2" xfId="16148"/>
    <cellStyle name="표준 4 5 6 2 2" xfId="37024"/>
    <cellStyle name="표준 4 5 6 3" xfId="28286"/>
    <cellStyle name="표준 4 5 7" xfId="7785"/>
    <cellStyle name="표준 4 5 7 2" xfId="16791"/>
    <cellStyle name="표준 4 5 7 2 2" xfId="37667"/>
    <cellStyle name="표준 4 5 7 3" xfId="28929"/>
    <cellStyle name="표준 4 5 8" xfId="8633"/>
    <cellStyle name="표준 4 5 8 2" xfId="17638"/>
    <cellStyle name="표준 4 5 8 2 2" xfId="38514"/>
    <cellStyle name="표준 4 5 8 3" xfId="29776"/>
    <cellStyle name="표준 4 5 9" xfId="9457"/>
    <cellStyle name="표준 4 5 9 2" xfId="18456"/>
    <cellStyle name="표준 4 5 9 2 2" xfId="39332"/>
    <cellStyle name="표준 4 5 9 3" xfId="30594"/>
    <cellStyle name="표준 4 6" xfId="3058"/>
    <cellStyle name="표준 4 6 10" xfId="10514"/>
    <cellStyle name="표준 4 6 10 2" xfId="19285"/>
    <cellStyle name="표준 4 6 10 2 2" xfId="40161"/>
    <cellStyle name="표준 4 6 10 3" xfId="31425"/>
    <cellStyle name="표준 4 6 11" xfId="11380"/>
    <cellStyle name="표준 4 6 11 2" xfId="20146"/>
    <cellStyle name="표준 4 6 11 2 2" xfId="41022"/>
    <cellStyle name="표준 4 6 11 3" xfId="32286"/>
    <cellStyle name="표준 4 6 12" xfId="12529"/>
    <cellStyle name="표준 4 6 12 2" xfId="33406"/>
    <cellStyle name="표준 4 6 13" xfId="24656"/>
    <cellStyle name="표준 4 6 2" xfId="3275"/>
    <cellStyle name="표준 4 6 2 10" xfId="11593"/>
    <cellStyle name="표준 4 6 2 10 2" xfId="20359"/>
    <cellStyle name="표준 4 6 2 10 2 2" xfId="41235"/>
    <cellStyle name="표준 4 6 2 10 3" xfId="32499"/>
    <cellStyle name="표준 4 6 2 11" xfId="12742"/>
    <cellStyle name="표준 4 6 2 11 2" xfId="33619"/>
    <cellStyle name="표준 4 6 2 12" xfId="24869"/>
    <cellStyle name="표준 4 6 2 2" xfId="3716"/>
    <cellStyle name="표준 4 6 2 2 2" xfId="5989"/>
    <cellStyle name="표준 4 6 2 2 2 2" xfId="14998"/>
    <cellStyle name="표준 4 6 2 2 2 2 2" xfId="35874"/>
    <cellStyle name="표준 4 6 2 2 2 3" xfId="27136"/>
    <cellStyle name="표준 4 6 2 2 3" xfId="13179"/>
    <cellStyle name="표준 4 6 2 2 3 2" xfId="34056"/>
    <cellStyle name="표준 4 6 2 2 4" xfId="25306"/>
    <cellStyle name="표준 4 6 2 3" xfId="4878"/>
    <cellStyle name="표준 4 6 2 3 2" xfId="6709"/>
    <cellStyle name="표준 4 6 2 3 2 2" xfId="15718"/>
    <cellStyle name="표준 4 6 2 3 2 2 2" xfId="36594"/>
    <cellStyle name="표준 4 6 2 3 2 3" xfId="27856"/>
    <cellStyle name="표준 4 6 2 3 3" xfId="13900"/>
    <cellStyle name="표준 4 6 2 3 3 2" xfId="34776"/>
    <cellStyle name="표준 4 6 2 3 4" xfId="26038"/>
    <cellStyle name="표준 4 6 2 4" xfId="5552"/>
    <cellStyle name="표준 4 6 2 4 2" xfId="14561"/>
    <cellStyle name="표준 4 6 2 4 2 2" xfId="35437"/>
    <cellStyle name="표준 4 6 2 4 3" xfId="26699"/>
    <cellStyle name="표준 4 6 2 5" xfId="7355"/>
    <cellStyle name="표준 4 6 2 5 2" xfId="16362"/>
    <cellStyle name="표준 4 6 2 5 2 2" xfId="37238"/>
    <cellStyle name="표준 4 6 2 5 3" xfId="28500"/>
    <cellStyle name="표준 4 6 2 6" xfId="7999"/>
    <cellStyle name="표준 4 6 2 6 2" xfId="17005"/>
    <cellStyle name="표준 4 6 2 6 2 2" xfId="37881"/>
    <cellStyle name="표준 4 6 2 6 3" xfId="29143"/>
    <cellStyle name="표준 4 6 2 7" xfId="8847"/>
    <cellStyle name="표준 4 6 2 7 2" xfId="17852"/>
    <cellStyle name="표준 4 6 2 7 2 2" xfId="38728"/>
    <cellStyle name="표준 4 6 2 7 3" xfId="29990"/>
    <cellStyle name="표준 4 6 2 8" xfId="9672"/>
    <cellStyle name="표준 4 6 2 8 2" xfId="18670"/>
    <cellStyle name="표준 4 6 2 8 2 2" xfId="39546"/>
    <cellStyle name="표준 4 6 2 8 3" xfId="30808"/>
    <cellStyle name="표준 4 6 2 9" xfId="10727"/>
    <cellStyle name="표준 4 6 2 9 2" xfId="19498"/>
    <cellStyle name="표준 4 6 2 9 2 2" xfId="40374"/>
    <cellStyle name="표준 4 6 2 9 3" xfId="31638"/>
    <cellStyle name="표준 4 6 3" xfId="3503"/>
    <cellStyle name="표준 4 6 3 10" xfId="12966"/>
    <cellStyle name="표준 4 6 3 10 2" xfId="33843"/>
    <cellStyle name="표준 4 6 3 11" xfId="25093"/>
    <cellStyle name="표준 4 6 3 2" xfId="5101"/>
    <cellStyle name="표준 4 6 3 2 2" xfId="6926"/>
    <cellStyle name="표준 4 6 3 2 2 2" xfId="15935"/>
    <cellStyle name="표준 4 6 3 2 2 2 2" xfId="36811"/>
    <cellStyle name="표준 4 6 3 2 2 3" xfId="28073"/>
    <cellStyle name="표준 4 6 3 2 3" xfId="14117"/>
    <cellStyle name="표준 4 6 3 2 3 2" xfId="34993"/>
    <cellStyle name="표준 4 6 3 2 4" xfId="26255"/>
    <cellStyle name="표준 4 6 3 3" xfId="5776"/>
    <cellStyle name="표준 4 6 3 3 2" xfId="14785"/>
    <cellStyle name="표준 4 6 3 3 2 2" xfId="35661"/>
    <cellStyle name="표준 4 6 3 3 3" xfId="26923"/>
    <cellStyle name="표준 4 6 3 4" xfId="7572"/>
    <cellStyle name="표준 4 6 3 4 2" xfId="16579"/>
    <cellStyle name="표준 4 6 3 4 2 2" xfId="37455"/>
    <cellStyle name="표준 4 6 3 4 3" xfId="28717"/>
    <cellStyle name="표준 4 6 3 5" xfId="8216"/>
    <cellStyle name="표준 4 6 3 5 2" xfId="17222"/>
    <cellStyle name="표준 4 6 3 5 2 2" xfId="38098"/>
    <cellStyle name="표준 4 6 3 5 3" xfId="29360"/>
    <cellStyle name="표준 4 6 3 6" xfId="9064"/>
    <cellStyle name="표준 4 6 3 6 2" xfId="18069"/>
    <cellStyle name="표준 4 6 3 6 2 2" xfId="38945"/>
    <cellStyle name="표준 4 6 3 6 3" xfId="30207"/>
    <cellStyle name="표준 4 6 3 7" xfId="9889"/>
    <cellStyle name="표준 4 6 3 7 2" xfId="18887"/>
    <cellStyle name="표준 4 6 3 7 2 2" xfId="39763"/>
    <cellStyle name="표준 4 6 3 7 3" xfId="31025"/>
    <cellStyle name="표준 4 6 3 8" xfId="10944"/>
    <cellStyle name="표준 4 6 3 8 2" xfId="19715"/>
    <cellStyle name="표준 4 6 3 8 2 2" xfId="40591"/>
    <cellStyle name="표준 4 6 3 8 3" xfId="31855"/>
    <cellStyle name="표준 4 6 3 9" xfId="11810"/>
    <cellStyle name="표준 4 6 3 9 2" xfId="20576"/>
    <cellStyle name="표준 4 6 3 9 2 2" xfId="41452"/>
    <cellStyle name="표준 4 6 3 9 3" xfId="32716"/>
    <cellStyle name="표준 4 6 4" xfId="4662"/>
    <cellStyle name="표준 4 6 4 2" xfId="6496"/>
    <cellStyle name="표준 4 6 4 2 2" xfId="15505"/>
    <cellStyle name="표준 4 6 4 2 2 2" xfId="36381"/>
    <cellStyle name="표준 4 6 4 2 3" xfId="27643"/>
    <cellStyle name="표준 4 6 4 3" xfId="11163"/>
    <cellStyle name="표준 4 6 4 3 2" xfId="19932"/>
    <cellStyle name="표준 4 6 4 3 2 2" xfId="40808"/>
    <cellStyle name="표준 4 6 4 3 3" xfId="32072"/>
    <cellStyle name="표준 4 6 4 4" xfId="12027"/>
    <cellStyle name="표준 4 6 4 4 2" xfId="20793"/>
    <cellStyle name="표준 4 6 4 4 2 2" xfId="41669"/>
    <cellStyle name="표준 4 6 4 4 3" xfId="32933"/>
    <cellStyle name="표준 4 6 4 5" xfId="13687"/>
    <cellStyle name="표준 4 6 4 5 2" xfId="34563"/>
    <cellStyle name="표준 4 6 4 6" xfId="25825"/>
    <cellStyle name="표준 4 6 5" xfId="5339"/>
    <cellStyle name="표준 4 6 5 2" xfId="14348"/>
    <cellStyle name="표준 4 6 5 2 2" xfId="35224"/>
    <cellStyle name="표준 4 6 5 3" xfId="26486"/>
    <cellStyle name="표준 4 6 6" xfId="7141"/>
    <cellStyle name="표준 4 6 6 2" xfId="16149"/>
    <cellStyle name="표준 4 6 6 2 2" xfId="37025"/>
    <cellStyle name="표준 4 6 6 3" xfId="28287"/>
    <cellStyle name="표준 4 6 7" xfId="7786"/>
    <cellStyle name="표준 4 6 7 2" xfId="16792"/>
    <cellStyle name="표준 4 6 7 2 2" xfId="37668"/>
    <cellStyle name="표준 4 6 7 3" xfId="28930"/>
    <cellStyle name="표준 4 6 8" xfId="8634"/>
    <cellStyle name="표준 4 6 8 2" xfId="17639"/>
    <cellStyle name="표준 4 6 8 2 2" xfId="38515"/>
    <cellStyle name="표준 4 6 8 3" xfId="29777"/>
    <cellStyle name="표준 4 6 9" xfId="9458"/>
    <cellStyle name="표준 4 6 9 2" xfId="18457"/>
    <cellStyle name="표준 4 6 9 2 2" xfId="39333"/>
    <cellStyle name="표준 4 6 9 3" xfId="30595"/>
    <cellStyle name="표준 4 7" xfId="3059"/>
    <cellStyle name="표준 4 7 10" xfId="10515"/>
    <cellStyle name="표준 4 7 10 2" xfId="19286"/>
    <cellStyle name="표준 4 7 10 2 2" xfId="40162"/>
    <cellStyle name="표준 4 7 10 3" xfId="31426"/>
    <cellStyle name="표준 4 7 11" xfId="11381"/>
    <cellStyle name="표준 4 7 11 2" xfId="20147"/>
    <cellStyle name="표준 4 7 11 2 2" xfId="41023"/>
    <cellStyle name="표준 4 7 11 3" xfId="32287"/>
    <cellStyle name="표준 4 7 12" xfId="12530"/>
    <cellStyle name="표준 4 7 12 2" xfId="33407"/>
    <cellStyle name="표준 4 7 13" xfId="24657"/>
    <cellStyle name="표준 4 7 2" xfId="3276"/>
    <cellStyle name="표준 4 7 2 10" xfId="11594"/>
    <cellStyle name="표준 4 7 2 10 2" xfId="20360"/>
    <cellStyle name="표준 4 7 2 10 2 2" xfId="41236"/>
    <cellStyle name="표준 4 7 2 10 3" xfId="32500"/>
    <cellStyle name="표준 4 7 2 11" xfId="12743"/>
    <cellStyle name="표준 4 7 2 11 2" xfId="33620"/>
    <cellStyle name="표준 4 7 2 12" xfId="24870"/>
    <cellStyle name="표준 4 7 2 2" xfId="3717"/>
    <cellStyle name="표준 4 7 2 2 2" xfId="5990"/>
    <cellStyle name="표준 4 7 2 2 2 2" xfId="14999"/>
    <cellStyle name="표준 4 7 2 2 2 2 2" xfId="35875"/>
    <cellStyle name="표준 4 7 2 2 2 3" xfId="27137"/>
    <cellStyle name="표준 4 7 2 2 3" xfId="13180"/>
    <cellStyle name="표준 4 7 2 2 3 2" xfId="34057"/>
    <cellStyle name="표준 4 7 2 2 4" xfId="25307"/>
    <cellStyle name="표준 4 7 2 3" xfId="4879"/>
    <cellStyle name="표준 4 7 2 3 2" xfId="6710"/>
    <cellStyle name="표준 4 7 2 3 2 2" xfId="15719"/>
    <cellStyle name="표준 4 7 2 3 2 2 2" xfId="36595"/>
    <cellStyle name="표준 4 7 2 3 2 3" xfId="27857"/>
    <cellStyle name="표준 4 7 2 3 3" xfId="13901"/>
    <cellStyle name="표준 4 7 2 3 3 2" xfId="34777"/>
    <cellStyle name="표준 4 7 2 3 4" xfId="26039"/>
    <cellStyle name="표준 4 7 2 4" xfId="5553"/>
    <cellStyle name="표준 4 7 2 4 2" xfId="14562"/>
    <cellStyle name="표준 4 7 2 4 2 2" xfId="35438"/>
    <cellStyle name="표준 4 7 2 4 3" xfId="26700"/>
    <cellStyle name="표준 4 7 2 5" xfId="7356"/>
    <cellStyle name="표준 4 7 2 5 2" xfId="16363"/>
    <cellStyle name="표준 4 7 2 5 2 2" xfId="37239"/>
    <cellStyle name="표준 4 7 2 5 3" xfId="28501"/>
    <cellStyle name="표준 4 7 2 6" xfId="8000"/>
    <cellStyle name="표준 4 7 2 6 2" xfId="17006"/>
    <cellStyle name="표준 4 7 2 6 2 2" xfId="37882"/>
    <cellStyle name="표준 4 7 2 6 3" xfId="29144"/>
    <cellStyle name="표준 4 7 2 7" xfId="8848"/>
    <cellStyle name="표준 4 7 2 7 2" xfId="17853"/>
    <cellStyle name="표준 4 7 2 7 2 2" xfId="38729"/>
    <cellStyle name="표준 4 7 2 7 3" xfId="29991"/>
    <cellStyle name="표준 4 7 2 8" xfId="9673"/>
    <cellStyle name="표준 4 7 2 8 2" xfId="18671"/>
    <cellStyle name="표준 4 7 2 8 2 2" xfId="39547"/>
    <cellStyle name="표준 4 7 2 8 3" xfId="30809"/>
    <cellStyle name="표준 4 7 2 9" xfId="10728"/>
    <cellStyle name="표준 4 7 2 9 2" xfId="19499"/>
    <cellStyle name="표준 4 7 2 9 2 2" xfId="40375"/>
    <cellStyle name="표준 4 7 2 9 3" xfId="31639"/>
    <cellStyle name="표준 4 7 3" xfId="3504"/>
    <cellStyle name="표준 4 7 3 10" xfId="12967"/>
    <cellStyle name="표준 4 7 3 10 2" xfId="33844"/>
    <cellStyle name="표준 4 7 3 11" xfId="25094"/>
    <cellStyle name="표준 4 7 3 2" xfId="5102"/>
    <cellStyle name="표준 4 7 3 2 2" xfId="6927"/>
    <cellStyle name="표준 4 7 3 2 2 2" xfId="15936"/>
    <cellStyle name="표준 4 7 3 2 2 2 2" xfId="36812"/>
    <cellStyle name="표준 4 7 3 2 2 3" xfId="28074"/>
    <cellStyle name="표준 4 7 3 2 3" xfId="14118"/>
    <cellStyle name="표준 4 7 3 2 3 2" xfId="34994"/>
    <cellStyle name="표준 4 7 3 2 4" xfId="26256"/>
    <cellStyle name="표준 4 7 3 3" xfId="5777"/>
    <cellStyle name="표준 4 7 3 3 2" xfId="14786"/>
    <cellStyle name="표준 4 7 3 3 2 2" xfId="35662"/>
    <cellStyle name="표준 4 7 3 3 3" xfId="26924"/>
    <cellStyle name="표준 4 7 3 4" xfId="7573"/>
    <cellStyle name="표준 4 7 3 4 2" xfId="16580"/>
    <cellStyle name="표준 4 7 3 4 2 2" xfId="37456"/>
    <cellStyle name="표준 4 7 3 4 3" xfId="28718"/>
    <cellStyle name="표준 4 7 3 5" xfId="8217"/>
    <cellStyle name="표준 4 7 3 5 2" xfId="17223"/>
    <cellStyle name="표준 4 7 3 5 2 2" xfId="38099"/>
    <cellStyle name="표준 4 7 3 5 3" xfId="29361"/>
    <cellStyle name="표준 4 7 3 6" xfId="9065"/>
    <cellStyle name="표준 4 7 3 6 2" xfId="18070"/>
    <cellStyle name="표준 4 7 3 6 2 2" xfId="38946"/>
    <cellStyle name="표준 4 7 3 6 3" xfId="30208"/>
    <cellStyle name="표준 4 7 3 7" xfId="9890"/>
    <cellStyle name="표준 4 7 3 7 2" xfId="18888"/>
    <cellStyle name="표준 4 7 3 7 2 2" xfId="39764"/>
    <cellStyle name="표준 4 7 3 7 3" xfId="31026"/>
    <cellStyle name="표준 4 7 3 8" xfId="10945"/>
    <cellStyle name="표준 4 7 3 8 2" xfId="19716"/>
    <cellStyle name="표준 4 7 3 8 2 2" xfId="40592"/>
    <cellStyle name="표준 4 7 3 8 3" xfId="31856"/>
    <cellStyle name="표준 4 7 3 9" xfId="11811"/>
    <cellStyle name="표준 4 7 3 9 2" xfId="20577"/>
    <cellStyle name="표준 4 7 3 9 2 2" xfId="41453"/>
    <cellStyle name="표준 4 7 3 9 3" xfId="32717"/>
    <cellStyle name="표준 4 7 4" xfId="4663"/>
    <cellStyle name="표준 4 7 4 2" xfId="6497"/>
    <cellStyle name="표준 4 7 4 2 2" xfId="15506"/>
    <cellStyle name="표준 4 7 4 2 2 2" xfId="36382"/>
    <cellStyle name="표준 4 7 4 2 3" xfId="27644"/>
    <cellStyle name="표준 4 7 4 3" xfId="11164"/>
    <cellStyle name="표준 4 7 4 3 2" xfId="19933"/>
    <cellStyle name="표준 4 7 4 3 2 2" xfId="40809"/>
    <cellStyle name="표준 4 7 4 3 3" xfId="32073"/>
    <cellStyle name="표준 4 7 4 4" xfId="12028"/>
    <cellStyle name="표준 4 7 4 4 2" xfId="20794"/>
    <cellStyle name="표준 4 7 4 4 2 2" xfId="41670"/>
    <cellStyle name="표준 4 7 4 4 3" xfId="32934"/>
    <cellStyle name="표준 4 7 4 5" xfId="13688"/>
    <cellStyle name="표준 4 7 4 5 2" xfId="34564"/>
    <cellStyle name="표준 4 7 4 6" xfId="25826"/>
    <cellStyle name="표준 4 7 5" xfId="5340"/>
    <cellStyle name="표준 4 7 5 2" xfId="14349"/>
    <cellStyle name="표준 4 7 5 2 2" xfId="35225"/>
    <cellStyle name="표준 4 7 5 3" xfId="26487"/>
    <cellStyle name="표준 4 7 6" xfId="7142"/>
    <cellStyle name="표준 4 7 6 2" xfId="16150"/>
    <cellStyle name="표준 4 7 6 2 2" xfId="37026"/>
    <cellStyle name="표준 4 7 6 3" xfId="28288"/>
    <cellStyle name="표준 4 7 7" xfId="7787"/>
    <cellStyle name="표준 4 7 7 2" xfId="16793"/>
    <cellStyle name="표준 4 7 7 2 2" xfId="37669"/>
    <cellStyle name="표준 4 7 7 3" xfId="28931"/>
    <cellStyle name="표준 4 7 8" xfId="8635"/>
    <cellStyle name="표준 4 7 8 2" xfId="17640"/>
    <cellStyle name="표준 4 7 8 2 2" xfId="38516"/>
    <cellStyle name="표준 4 7 8 3" xfId="29778"/>
    <cellStyle name="표준 4 7 9" xfId="9459"/>
    <cellStyle name="표준 4 7 9 2" xfId="18458"/>
    <cellStyle name="표준 4 7 9 2 2" xfId="39334"/>
    <cellStyle name="표준 4 7 9 3" xfId="30596"/>
    <cellStyle name="표준 4 8" xfId="3270"/>
    <cellStyle name="표준 4 8 10" xfId="11588"/>
    <cellStyle name="표준 4 8 10 2" xfId="20354"/>
    <cellStyle name="표준 4 8 10 2 2" xfId="41230"/>
    <cellStyle name="표준 4 8 10 3" xfId="32494"/>
    <cellStyle name="표준 4 8 11" xfId="12737"/>
    <cellStyle name="표준 4 8 11 2" xfId="33614"/>
    <cellStyle name="표준 4 8 12" xfId="24864"/>
    <cellStyle name="표준 4 8 2" xfId="3711"/>
    <cellStyle name="표준 4 8 2 2" xfId="5984"/>
    <cellStyle name="표준 4 8 2 2 2" xfId="14993"/>
    <cellStyle name="표준 4 8 2 2 2 2" xfId="35869"/>
    <cellStyle name="표준 4 8 2 2 3" xfId="27131"/>
    <cellStyle name="표준 4 8 2 3" xfId="13174"/>
    <cellStyle name="표준 4 8 2 3 2" xfId="34051"/>
    <cellStyle name="표준 4 8 2 4" xfId="25301"/>
    <cellStyle name="표준 4 8 3" xfId="4873"/>
    <cellStyle name="표준 4 8 3 2" xfId="6704"/>
    <cellStyle name="표준 4 8 3 2 2" xfId="15713"/>
    <cellStyle name="표준 4 8 3 2 2 2" xfId="36589"/>
    <cellStyle name="표준 4 8 3 2 3" xfId="27851"/>
    <cellStyle name="표준 4 8 3 3" xfId="13895"/>
    <cellStyle name="표준 4 8 3 3 2" xfId="34771"/>
    <cellStyle name="표준 4 8 3 4" xfId="26033"/>
    <cellStyle name="표준 4 8 4" xfId="5547"/>
    <cellStyle name="표준 4 8 4 2" xfId="14556"/>
    <cellStyle name="표준 4 8 4 2 2" xfId="35432"/>
    <cellStyle name="표준 4 8 4 3" xfId="26694"/>
    <cellStyle name="표준 4 8 5" xfId="7350"/>
    <cellStyle name="표준 4 8 5 2" xfId="16357"/>
    <cellStyle name="표준 4 8 5 2 2" xfId="37233"/>
    <cellStyle name="표준 4 8 5 3" xfId="28495"/>
    <cellStyle name="표준 4 8 6" xfId="7994"/>
    <cellStyle name="표준 4 8 6 2" xfId="17000"/>
    <cellStyle name="표준 4 8 6 2 2" xfId="37876"/>
    <cellStyle name="표준 4 8 6 3" xfId="29138"/>
    <cellStyle name="표준 4 8 7" xfId="8842"/>
    <cellStyle name="표준 4 8 7 2" xfId="17847"/>
    <cellStyle name="표준 4 8 7 2 2" xfId="38723"/>
    <cellStyle name="표준 4 8 7 3" xfId="29985"/>
    <cellStyle name="표준 4 8 8" xfId="9667"/>
    <cellStyle name="표준 4 8 8 2" xfId="18665"/>
    <cellStyle name="표준 4 8 8 2 2" xfId="39541"/>
    <cellStyle name="표준 4 8 8 3" xfId="30803"/>
    <cellStyle name="표준 4 8 9" xfId="10722"/>
    <cellStyle name="표준 4 8 9 2" xfId="19493"/>
    <cellStyle name="표준 4 8 9 2 2" xfId="40369"/>
    <cellStyle name="표준 4 8 9 3" xfId="31633"/>
    <cellStyle name="표준 4 9" xfId="3053"/>
    <cellStyle name="표준 4 9 10" xfId="12524"/>
    <cellStyle name="표준 4 9 10 2" xfId="33401"/>
    <cellStyle name="표준 4 9 11" xfId="24651"/>
    <cellStyle name="표준 4 9 2" xfId="5096"/>
    <cellStyle name="표준 4 9 2 2" xfId="6921"/>
    <cellStyle name="표준 4 9 2 2 2" xfId="15930"/>
    <cellStyle name="표준 4 9 2 2 2 2" xfId="36806"/>
    <cellStyle name="표준 4 9 2 2 3" xfId="28068"/>
    <cellStyle name="표준 4 9 2 3" xfId="14112"/>
    <cellStyle name="표준 4 9 2 3 2" xfId="34988"/>
    <cellStyle name="표준 4 9 2 4" xfId="26250"/>
    <cellStyle name="표준 4 9 3" xfId="5334"/>
    <cellStyle name="표준 4 9 3 2" xfId="14343"/>
    <cellStyle name="표준 4 9 3 2 2" xfId="35219"/>
    <cellStyle name="표준 4 9 3 3" xfId="26481"/>
    <cellStyle name="표준 4 9 4" xfId="7567"/>
    <cellStyle name="표준 4 9 4 2" xfId="16574"/>
    <cellStyle name="표준 4 9 4 2 2" xfId="37450"/>
    <cellStyle name="표준 4 9 4 3" xfId="28712"/>
    <cellStyle name="표준 4 9 5" xfId="8211"/>
    <cellStyle name="표준 4 9 5 2" xfId="17217"/>
    <cellStyle name="표준 4 9 5 2 2" xfId="38093"/>
    <cellStyle name="표준 4 9 5 3" xfId="29355"/>
    <cellStyle name="표준 4 9 6" xfId="9059"/>
    <cellStyle name="표준 4 9 6 2" xfId="18064"/>
    <cellStyle name="표준 4 9 6 2 2" xfId="38940"/>
    <cellStyle name="표준 4 9 6 3" xfId="30202"/>
    <cellStyle name="표준 4 9 7" xfId="9884"/>
    <cellStyle name="표준 4 9 7 2" xfId="18882"/>
    <cellStyle name="표준 4 9 7 2 2" xfId="39758"/>
    <cellStyle name="표준 4 9 7 3" xfId="31020"/>
    <cellStyle name="표준 4 9 8" xfId="10939"/>
    <cellStyle name="표준 4 9 8 2" xfId="19710"/>
    <cellStyle name="표준 4 9 8 2 2" xfId="40586"/>
    <cellStyle name="표준 4 9 8 3" xfId="31850"/>
    <cellStyle name="표준 4 9 9" xfId="11805"/>
    <cellStyle name="표준 4 9 9 2" xfId="20571"/>
    <cellStyle name="표준 4 9 9 2 2" xfId="41447"/>
    <cellStyle name="표준 4 9 9 3" xfId="32711"/>
    <cellStyle name="표준 40" xfId="3060"/>
    <cellStyle name="표준 41" xfId="3277"/>
    <cellStyle name="표준 41 10" xfId="11595"/>
    <cellStyle name="표준 41 10 2" xfId="20361"/>
    <cellStyle name="표준 41 10 2 2" xfId="41237"/>
    <cellStyle name="표준 41 10 3" xfId="32501"/>
    <cellStyle name="표준 41 11" xfId="12744"/>
    <cellStyle name="표준 41 11 2" xfId="33621"/>
    <cellStyle name="표준 41 12" xfId="24871"/>
    <cellStyle name="표준 41 2" xfId="3718"/>
    <cellStyle name="표준 41 2 10" xfId="13181"/>
    <cellStyle name="표준 41 2 10 2" xfId="34058"/>
    <cellStyle name="표준 41 2 11" xfId="25308"/>
    <cellStyle name="표준 41 2 2" xfId="5103"/>
    <cellStyle name="표준 41 2 2 2" xfId="6928"/>
    <cellStyle name="표준 41 2 2 2 2" xfId="15937"/>
    <cellStyle name="표준 41 2 2 2 2 2" xfId="36813"/>
    <cellStyle name="표준 41 2 2 2 3" xfId="28075"/>
    <cellStyle name="표준 41 2 2 3" xfId="14119"/>
    <cellStyle name="표준 41 2 2 3 2" xfId="34995"/>
    <cellStyle name="표준 41 2 2 4" xfId="26257"/>
    <cellStyle name="표준 41 2 3" xfId="5991"/>
    <cellStyle name="표준 41 2 3 2" xfId="15000"/>
    <cellStyle name="표준 41 2 3 2 2" xfId="35876"/>
    <cellStyle name="표준 41 2 3 3" xfId="27138"/>
    <cellStyle name="표준 41 2 4" xfId="7574"/>
    <cellStyle name="표준 41 2 4 2" xfId="16581"/>
    <cellStyle name="표준 41 2 4 2 2" xfId="37457"/>
    <cellStyle name="표준 41 2 4 3" xfId="28719"/>
    <cellStyle name="표준 41 2 5" xfId="8218"/>
    <cellStyle name="표준 41 2 5 2" xfId="17224"/>
    <cellStyle name="표준 41 2 5 2 2" xfId="38100"/>
    <cellStyle name="표준 41 2 5 3" xfId="29362"/>
    <cellStyle name="표준 41 2 6" xfId="9066"/>
    <cellStyle name="표준 41 2 6 2" xfId="18071"/>
    <cellStyle name="표준 41 2 6 2 2" xfId="38947"/>
    <cellStyle name="표준 41 2 6 3" xfId="30209"/>
    <cellStyle name="표준 41 2 7" xfId="9891"/>
    <cellStyle name="표준 41 2 7 2" xfId="18889"/>
    <cellStyle name="표준 41 2 7 2 2" xfId="39765"/>
    <cellStyle name="표준 41 2 7 3" xfId="31027"/>
    <cellStyle name="표준 41 2 8" xfId="10946"/>
    <cellStyle name="표준 41 2 8 2" xfId="19717"/>
    <cellStyle name="표준 41 2 8 2 2" xfId="40593"/>
    <cellStyle name="표준 41 2 8 3" xfId="31857"/>
    <cellStyle name="표준 41 2 9" xfId="11812"/>
    <cellStyle name="표준 41 2 9 2" xfId="20578"/>
    <cellStyle name="표준 41 2 9 2 2" xfId="41454"/>
    <cellStyle name="표준 41 2 9 3" xfId="32718"/>
    <cellStyle name="표준 41 3" xfId="4880"/>
    <cellStyle name="표준 41 3 2" xfId="6711"/>
    <cellStyle name="표준 41 3 2 2" xfId="15720"/>
    <cellStyle name="표준 41 3 2 2 2" xfId="36596"/>
    <cellStyle name="표준 41 3 2 3" xfId="27858"/>
    <cellStyle name="표준 41 3 3" xfId="11165"/>
    <cellStyle name="표준 41 3 3 2" xfId="19934"/>
    <cellStyle name="표준 41 3 3 2 2" xfId="40810"/>
    <cellStyle name="표준 41 3 3 3" xfId="32074"/>
    <cellStyle name="표준 41 3 4" xfId="12029"/>
    <cellStyle name="표준 41 3 4 2" xfId="20795"/>
    <cellStyle name="표준 41 3 4 2 2" xfId="41671"/>
    <cellStyle name="표준 41 3 4 3" xfId="32935"/>
    <cellStyle name="표준 41 3 5" xfId="13902"/>
    <cellStyle name="표준 41 3 5 2" xfId="34778"/>
    <cellStyle name="표준 41 3 6" xfId="26040"/>
    <cellStyle name="표준 41 4" xfId="5554"/>
    <cellStyle name="표준 41 4 2" xfId="14563"/>
    <cellStyle name="표준 41 4 2 2" xfId="35439"/>
    <cellStyle name="표준 41 4 3" xfId="26701"/>
    <cellStyle name="표준 41 5" xfId="7357"/>
    <cellStyle name="표준 41 5 2" xfId="16364"/>
    <cellStyle name="표준 41 5 2 2" xfId="37240"/>
    <cellStyle name="표준 41 5 3" xfId="28502"/>
    <cellStyle name="표준 41 6" xfId="8001"/>
    <cellStyle name="표준 41 6 2" xfId="17007"/>
    <cellStyle name="표준 41 6 2 2" xfId="37883"/>
    <cellStyle name="표준 41 6 3" xfId="29145"/>
    <cellStyle name="표준 41 7" xfId="8849"/>
    <cellStyle name="표준 41 7 2" xfId="17854"/>
    <cellStyle name="표준 41 7 2 2" xfId="38730"/>
    <cellStyle name="표준 41 7 3" xfId="29992"/>
    <cellStyle name="표준 41 8" xfId="9674"/>
    <cellStyle name="표준 41 8 2" xfId="18672"/>
    <cellStyle name="표준 41 8 2 2" xfId="39548"/>
    <cellStyle name="표준 41 8 3" xfId="30810"/>
    <cellStyle name="표준 41 9" xfId="10729"/>
    <cellStyle name="표준 41 9 2" xfId="19500"/>
    <cellStyle name="표준 41 9 2 2" xfId="40376"/>
    <cellStyle name="표준 41 9 3" xfId="31640"/>
    <cellStyle name="표준 42" xfId="3278"/>
    <cellStyle name="표준 42 10" xfId="11596"/>
    <cellStyle name="표준 42 10 2" xfId="20362"/>
    <cellStyle name="표준 42 10 2 2" xfId="41238"/>
    <cellStyle name="표준 42 10 3" xfId="32502"/>
    <cellStyle name="표준 42 11" xfId="12745"/>
    <cellStyle name="표준 42 11 2" xfId="33622"/>
    <cellStyle name="표준 42 12" xfId="24872"/>
    <cellStyle name="표준 42 2" xfId="3719"/>
    <cellStyle name="표준 42 2 10" xfId="13182"/>
    <cellStyle name="표준 42 2 10 2" xfId="34059"/>
    <cellStyle name="표준 42 2 11" xfId="25309"/>
    <cellStyle name="표준 42 2 2" xfId="5104"/>
    <cellStyle name="표준 42 2 2 2" xfId="6929"/>
    <cellStyle name="표준 42 2 2 2 2" xfId="15938"/>
    <cellStyle name="표준 42 2 2 2 2 2" xfId="36814"/>
    <cellStyle name="표준 42 2 2 2 3" xfId="28076"/>
    <cellStyle name="표준 42 2 2 3" xfId="14120"/>
    <cellStyle name="표준 42 2 2 3 2" xfId="34996"/>
    <cellStyle name="표준 42 2 2 4" xfId="26258"/>
    <cellStyle name="표준 42 2 3" xfId="5992"/>
    <cellStyle name="표준 42 2 3 2" xfId="15001"/>
    <cellStyle name="표준 42 2 3 2 2" xfId="35877"/>
    <cellStyle name="표준 42 2 3 3" xfId="27139"/>
    <cellStyle name="표준 42 2 4" xfId="7575"/>
    <cellStyle name="표준 42 2 4 2" xfId="16582"/>
    <cellStyle name="표준 42 2 4 2 2" xfId="37458"/>
    <cellStyle name="표준 42 2 4 3" xfId="28720"/>
    <cellStyle name="표준 42 2 5" xfId="8219"/>
    <cellStyle name="표준 42 2 5 2" xfId="17225"/>
    <cellStyle name="표준 42 2 5 2 2" xfId="38101"/>
    <cellStyle name="표준 42 2 5 3" xfId="29363"/>
    <cellStyle name="표준 42 2 6" xfId="9067"/>
    <cellStyle name="표준 42 2 6 2" xfId="18072"/>
    <cellStyle name="표준 42 2 6 2 2" xfId="38948"/>
    <cellStyle name="표준 42 2 6 3" xfId="30210"/>
    <cellStyle name="표준 42 2 7" xfId="9892"/>
    <cellStyle name="표준 42 2 7 2" xfId="18890"/>
    <cellStyle name="표준 42 2 7 2 2" xfId="39766"/>
    <cellStyle name="표준 42 2 7 3" xfId="31028"/>
    <cellStyle name="표준 42 2 8" xfId="10947"/>
    <cellStyle name="표준 42 2 8 2" xfId="19718"/>
    <cellStyle name="표준 42 2 8 2 2" xfId="40594"/>
    <cellStyle name="표준 42 2 8 3" xfId="31858"/>
    <cellStyle name="표준 42 2 9" xfId="11813"/>
    <cellStyle name="표준 42 2 9 2" xfId="20579"/>
    <cellStyle name="표준 42 2 9 2 2" xfId="41455"/>
    <cellStyle name="표준 42 2 9 3" xfId="32719"/>
    <cellStyle name="표준 42 3" xfId="4881"/>
    <cellStyle name="표준 42 3 2" xfId="6712"/>
    <cellStyle name="표준 42 3 2 2" xfId="15721"/>
    <cellStyle name="표준 42 3 2 2 2" xfId="36597"/>
    <cellStyle name="표준 42 3 2 3" xfId="27859"/>
    <cellStyle name="표준 42 3 3" xfId="11166"/>
    <cellStyle name="표준 42 3 3 2" xfId="19935"/>
    <cellStyle name="표준 42 3 3 2 2" xfId="40811"/>
    <cellStyle name="표준 42 3 3 3" xfId="32075"/>
    <cellStyle name="표준 42 3 4" xfId="12030"/>
    <cellStyle name="표준 42 3 4 2" xfId="20796"/>
    <cellStyle name="표준 42 3 4 2 2" xfId="41672"/>
    <cellStyle name="표준 42 3 4 3" xfId="32936"/>
    <cellStyle name="표준 42 3 5" xfId="13903"/>
    <cellStyle name="표준 42 3 5 2" xfId="34779"/>
    <cellStyle name="표준 42 3 6" xfId="26041"/>
    <cellStyle name="표준 42 4" xfId="5555"/>
    <cellStyle name="표준 42 4 2" xfId="14564"/>
    <cellStyle name="표준 42 4 2 2" xfId="35440"/>
    <cellStyle name="표준 42 4 3" xfId="26702"/>
    <cellStyle name="표준 42 5" xfId="7358"/>
    <cellStyle name="표준 42 5 2" xfId="16365"/>
    <cellStyle name="표준 42 5 2 2" xfId="37241"/>
    <cellStyle name="표준 42 5 3" xfId="28503"/>
    <cellStyle name="표준 42 6" xfId="8002"/>
    <cellStyle name="표준 42 6 2" xfId="17008"/>
    <cellStyle name="표준 42 6 2 2" xfId="37884"/>
    <cellStyle name="표준 42 6 3" xfId="29146"/>
    <cellStyle name="표준 42 7" xfId="8850"/>
    <cellStyle name="표준 42 7 2" xfId="17855"/>
    <cellStyle name="표준 42 7 2 2" xfId="38731"/>
    <cellStyle name="표준 42 7 3" xfId="29993"/>
    <cellStyle name="표준 42 8" xfId="9675"/>
    <cellStyle name="표준 42 8 2" xfId="18673"/>
    <cellStyle name="표준 42 8 2 2" xfId="39549"/>
    <cellStyle name="표준 42 8 3" xfId="30811"/>
    <cellStyle name="표준 42 9" xfId="10730"/>
    <cellStyle name="표준 42 9 2" xfId="19501"/>
    <cellStyle name="표준 42 9 2 2" xfId="40377"/>
    <cellStyle name="표준 42 9 3" xfId="31641"/>
    <cellStyle name="표준 43" xfId="3279"/>
    <cellStyle name="표준 43 10" xfId="11597"/>
    <cellStyle name="표준 43 10 2" xfId="20363"/>
    <cellStyle name="표준 43 10 2 2" xfId="41239"/>
    <cellStyle name="표준 43 10 3" xfId="32503"/>
    <cellStyle name="표준 43 11" xfId="12746"/>
    <cellStyle name="표준 43 11 2" xfId="33623"/>
    <cellStyle name="표준 43 12" xfId="24873"/>
    <cellStyle name="표준 43 2" xfId="3720"/>
    <cellStyle name="표준 43 2 10" xfId="13183"/>
    <cellStyle name="표준 43 2 10 2" xfId="34060"/>
    <cellStyle name="표준 43 2 11" xfId="25310"/>
    <cellStyle name="표준 43 2 2" xfId="5105"/>
    <cellStyle name="표준 43 2 2 2" xfId="6930"/>
    <cellStyle name="표준 43 2 2 2 2" xfId="15939"/>
    <cellStyle name="표준 43 2 2 2 2 2" xfId="36815"/>
    <cellStyle name="표준 43 2 2 2 3" xfId="28077"/>
    <cellStyle name="표준 43 2 2 3" xfId="14121"/>
    <cellStyle name="표준 43 2 2 3 2" xfId="34997"/>
    <cellStyle name="표준 43 2 2 4" xfId="26259"/>
    <cellStyle name="표준 43 2 3" xfId="5993"/>
    <cellStyle name="표준 43 2 3 2" xfId="15002"/>
    <cellStyle name="표준 43 2 3 2 2" xfId="35878"/>
    <cellStyle name="표준 43 2 3 3" xfId="27140"/>
    <cellStyle name="표준 43 2 4" xfId="7576"/>
    <cellStyle name="표준 43 2 4 2" xfId="16583"/>
    <cellStyle name="표준 43 2 4 2 2" xfId="37459"/>
    <cellStyle name="표준 43 2 4 3" xfId="28721"/>
    <cellStyle name="표준 43 2 5" xfId="8220"/>
    <cellStyle name="표준 43 2 5 2" xfId="17226"/>
    <cellStyle name="표준 43 2 5 2 2" xfId="38102"/>
    <cellStyle name="표준 43 2 5 3" xfId="29364"/>
    <cellStyle name="표준 43 2 6" xfId="9068"/>
    <cellStyle name="표준 43 2 6 2" xfId="18073"/>
    <cellStyle name="표준 43 2 6 2 2" xfId="38949"/>
    <cellStyle name="표준 43 2 6 3" xfId="30211"/>
    <cellStyle name="표준 43 2 7" xfId="9893"/>
    <cellStyle name="표준 43 2 7 2" xfId="18891"/>
    <cellStyle name="표준 43 2 7 2 2" xfId="39767"/>
    <cellStyle name="표준 43 2 7 3" xfId="31029"/>
    <cellStyle name="표준 43 2 8" xfId="10948"/>
    <cellStyle name="표준 43 2 8 2" xfId="19719"/>
    <cellStyle name="표준 43 2 8 2 2" xfId="40595"/>
    <cellStyle name="표준 43 2 8 3" xfId="31859"/>
    <cellStyle name="표준 43 2 9" xfId="11814"/>
    <cellStyle name="표준 43 2 9 2" xfId="20580"/>
    <cellStyle name="표준 43 2 9 2 2" xfId="41456"/>
    <cellStyle name="표준 43 2 9 3" xfId="32720"/>
    <cellStyle name="표준 43 3" xfId="4882"/>
    <cellStyle name="표준 43 3 2" xfId="6713"/>
    <cellStyle name="표준 43 3 2 2" xfId="15722"/>
    <cellStyle name="표준 43 3 2 2 2" xfId="36598"/>
    <cellStyle name="표준 43 3 2 3" xfId="27860"/>
    <cellStyle name="표준 43 3 3" xfId="11167"/>
    <cellStyle name="표준 43 3 3 2" xfId="19936"/>
    <cellStyle name="표준 43 3 3 2 2" xfId="40812"/>
    <cellStyle name="표준 43 3 3 3" xfId="32076"/>
    <cellStyle name="표준 43 3 4" xfId="12031"/>
    <cellStyle name="표준 43 3 4 2" xfId="20797"/>
    <cellStyle name="표준 43 3 4 2 2" xfId="41673"/>
    <cellStyle name="표준 43 3 4 3" xfId="32937"/>
    <cellStyle name="표준 43 3 5" xfId="13904"/>
    <cellStyle name="표준 43 3 5 2" xfId="34780"/>
    <cellStyle name="표준 43 3 6" xfId="26042"/>
    <cellStyle name="표준 43 4" xfId="5556"/>
    <cellStyle name="표준 43 4 2" xfId="14565"/>
    <cellStyle name="표준 43 4 2 2" xfId="35441"/>
    <cellStyle name="표준 43 4 3" xfId="26703"/>
    <cellStyle name="표준 43 5" xfId="7359"/>
    <cellStyle name="표준 43 5 2" xfId="16366"/>
    <cellStyle name="표준 43 5 2 2" xfId="37242"/>
    <cellStyle name="표준 43 5 3" xfId="28504"/>
    <cellStyle name="표준 43 6" xfId="8003"/>
    <cellStyle name="표준 43 6 2" xfId="17009"/>
    <cellStyle name="표준 43 6 2 2" xfId="37885"/>
    <cellStyle name="표준 43 6 3" xfId="29147"/>
    <cellStyle name="표준 43 7" xfId="8851"/>
    <cellStyle name="표준 43 7 2" xfId="17856"/>
    <cellStyle name="표준 43 7 2 2" xfId="38732"/>
    <cellStyle name="표준 43 7 3" xfId="29994"/>
    <cellStyle name="표준 43 8" xfId="9676"/>
    <cellStyle name="표준 43 8 2" xfId="18674"/>
    <cellStyle name="표준 43 8 2 2" xfId="39550"/>
    <cellStyle name="표준 43 8 3" xfId="30812"/>
    <cellStyle name="표준 43 9" xfId="10731"/>
    <cellStyle name="표준 43 9 2" xfId="19502"/>
    <cellStyle name="표준 43 9 2 2" xfId="40378"/>
    <cellStyle name="표준 43 9 3" xfId="31642"/>
    <cellStyle name="표준 44" xfId="3280"/>
    <cellStyle name="표준 44 10" xfId="11598"/>
    <cellStyle name="표준 44 10 2" xfId="20364"/>
    <cellStyle name="표준 44 10 2 2" xfId="41240"/>
    <cellStyle name="표준 44 10 3" xfId="32504"/>
    <cellStyle name="표준 44 11" xfId="12747"/>
    <cellStyle name="표준 44 11 2" xfId="33624"/>
    <cellStyle name="표준 44 12" xfId="24874"/>
    <cellStyle name="표준 44 2" xfId="3721"/>
    <cellStyle name="표준 44 2 10" xfId="13184"/>
    <cellStyle name="표준 44 2 10 2" xfId="34061"/>
    <cellStyle name="표준 44 2 11" xfId="25311"/>
    <cellStyle name="표준 44 2 2" xfId="5106"/>
    <cellStyle name="표준 44 2 2 2" xfId="6931"/>
    <cellStyle name="표준 44 2 2 2 2" xfId="15940"/>
    <cellStyle name="표준 44 2 2 2 2 2" xfId="36816"/>
    <cellStyle name="표준 44 2 2 2 3" xfId="28078"/>
    <cellStyle name="표준 44 2 2 3" xfId="14122"/>
    <cellStyle name="표준 44 2 2 3 2" xfId="34998"/>
    <cellStyle name="표준 44 2 2 4" xfId="26260"/>
    <cellStyle name="표준 44 2 3" xfId="5994"/>
    <cellStyle name="표준 44 2 3 2" xfId="15003"/>
    <cellStyle name="표준 44 2 3 2 2" xfId="35879"/>
    <cellStyle name="표준 44 2 3 3" xfId="27141"/>
    <cellStyle name="표준 44 2 4" xfId="7577"/>
    <cellStyle name="표준 44 2 4 2" xfId="16584"/>
    <cellStyle name="표준 44 2 4 2 2" xfId="37460"/>
    <cellStyle name="표준 44 2 4 3" xfId="28722"/>
    <cellStyle name="표준 44 2 5" xfId="8221"/>
    <cellStyle name="표준 44 2 5 2" xfId="17227"/>
    <cellStyle name="표준 44 2 5 2 2" xfId="38103"/>
    <cellStyle name="표준 44 2 5 3" xfId="29365"/>
    <cellStyle name="표준 44 2 6" xfId="9069"/>
    <cellStyle name="표준 44 2 6 2" xfId="18074"/>
    <cellStyle name="표준 44 2 6 2 2" xfId="38950"/>
    <cellStyle name="표준 44 2 6 3" xfId="30212"/>
    <cellStyle name="표준 44 2 7" xfId="9894"/>
    <cellStyle name="표준 44 2 7 2" xfId="18892"/>
    <cellStyle name="표준 44 2 7 2 2" xfId="39768"/>
    <cellStyle name="표준 44 2 7 3" xfId="31030"/>
    <cellStyle name="표준 44 2 8" xfId="10949"/>
    <cellStyle name="표준 44 2 8 2" xfId="19720"/>
    <cellStyle name="표준 44 2 8 2 2" xfId="40596"/>
    <cellStyle name="표준 44 2 8 3" xfId="31860"/>
    <cellStyle name="표준 44 2 9" xfId="11815"/>
    <cellStyle name="표준 44 2 9 2" xfId="20581"/>
    <cellStyle name="표준 44 2 9 2 2" xfId="41457"/>
    <cellStyle name="표준 44 2 9 3" xfId="32721"/>
    <cellStyle name="표준 44 3" xfId="4883"/>
    <cellStyle name="표준 44 3 2" xfId="6714"/>
    <cellStyle name="표준 44 3 2 2" xfId="15723"/>
    <cellStyle name="표준 44 3 2 2 2" xfId="36599"/>
    <cellStyle name="표준 44 3 2 3" xfId="27861"/>
    <cellStyle name="표준 44 3 3" xfId="11168"/>
    <cellStyle name="표준 44 3 3 2" xfId="19937"/>
    <cellStyle name="표준 44 3 3 2 2" xfId="40813"/>
    <cellStyle name="표준 44 3 3 3" xfId="32077"/>
    <cellStyle name="표준 44 3 4" xfId="12032"/>
    <cellStyle name="표준 44 3 4 2" xfId="20798"/>
    <cellStyle name="표준 44 3 4 2 2" xfId="41674"/>
    <cellStyle name="표준 44 3 4 3" xfId="32938"/>
    <cellStyle name="표준 44 3 5" xfId="13905"/>
    <cellStyle name="표준 44 3 5 2" xfId="34781"/>
    <cellStyle name="표준 44 3 6" xfId="26043"/>
    <cellStyle name="표준 44 4" xfId="5557"/>
    <cellStyle name="표준 44 4 2" xfId="14566"/>
    <cellStyle name="표준 44 4 2 2" xfId="35442"/>
    <cellStyle name="표준 44 4 3" xfId="26704"/>
    <cellStyle name="표준 44 5" xfId="7360"/>
    <cellStyle name="표준 44 5 2" xfId="16367"/>
    <cellStyle name="표준 44 5 2 2" xfId="37243"/>
    <cellStyle name="표준 44 5 3" xfId="28505"/>
    <cellStyle name="표준 44 6" xfId="8004"/>
    <cellStyle name="표준 44 6 2" xfId="17010"/>
    <cellStyle name="표준 44 6 2 2" xfId="37886"/>
    <cellStyle name="표준 44 6 3" xfId="29148"/>
    <cellStyle name="표준 44 7" xfId="8852"/>
    <cellStyle name="표준 44 7 2" xfId="17857"/>
    <cellStyle name="표준 44 7 2 2" xfId="38733"/>
    <cellStyle name="표준 44 7 3" xfId="29995"/>
    <cellStyle name="표준 44 8" xfId="9677"/>
    <cellStyle name="표준 44 8 2" xfId="18675"/>
    <cellStyle name="표준 44 8 2 2" xfId="39551"/>
    <cellStyle name="표준 44 8 3" xfId="30813"/>
    <cellStyle name="표준 44 9" xfId="10732"/>
    <cellStyle name="표준 44 9 2" xfId="19503"/>
    <cellStyle name="표준 44 9 2 2" xfId="40379"/>
    <cellStyle name="표준 44 9 3" xfId="31643"/>
    <cellStyle name="표준 45" xfId="3097"/>
    <cellStyle name="표준 45 10" xfId="11417"/>
    <cellStyle name="표준 45 10 2" xfId="20183"/>
    <cellStyle name="표준 45 10 2 2" xfId="41059"/>
    <cellStyle name="표준 45 10 3" xfId="32323"/>
    <cellStyle name="표준 45 11" xfId="12566"/>
    <cellStyle name="표준 45 11 2" xfId="33443"/>
    <cellStyle name="표준 45 12" xfId="24693"/>
    <cellStyle name="표준 45 2" xfId="3540"/>
    <cellStyle name="표준 45 2 2" xfId="5813"/>
    <cellStyle name="표준 45 2 2 2" xfId="14822"/>
    <cellStyle name="표준 45 2 2 2 2" xfId="35698"/>
    <cellStyle name="표준 45 2 2 3" xfId="26960"/>
    <cellStyle name="표준 45 2 3" xfId="11169"/>
    <cellStyle name="표준 45 2 3 2" xfId="19938"/>
    <cellStyle name="표준 45 2 3 2 2" xfId="40814"/>
    <cellStyle name="표준 45 2 3 3" xfId="32078"/>
    <cellStyle name="표준 45 2 4" xfId="12033"/>
    <cellStyle name="표준 45 2 4 2" xfId="20799"/>
    <cellStyle name="표준 45 2 4 2 2" xfId="41675"/>
    <cellStyle name="표준 45 2 4 3" xfId="32939"/>
    <cellStyle name="표준 45 2 5" xfId="13003"/>
    <cellStyle name="표준 45 2 5 2" xfId="33880"/>
    <cellStyle name="표준 45 2 6" xfId="25130"/>
    <cellStyle name="표준 45 3" xfId="4700"/>
    <cellStyle name="표준 45 3 2" xfId="6533"/>
    <cellStyle name="표준 45 3 2 2" xfId="15542"/>
    <cellStyle name="표준 45 3 2 2 2" xfId="36418"/>
    <cellStyle name="표준 45 3 2 3" xfId="27680"/>
    <cellStyle name="표준 45 3 3" xfId="13724"/>
    <cellStyle name="표준 45 3 3 2" xfId="34600"/>
    <cellStyle name="표준 45 3 4" xfId="25862"/>
    <cellStyle name="표준 45 4" xfId="5376"/>
    <cellStyle name="표준 45 4 2" xfId="14385"/>
    <cellStyle name="표준 45 4 2 2" xfId="35261"/>
    <cellStyle name="표준 45 4 3" xfId="26523"/>
    <cellStyle name="표준 45 5" xfId="7179"/>
    <cellStyle name="표준 45 5 2" xfId="16186"/>
    <cellStyle name="표준 45 5 2 2" xfId="37062"/>
    <cellStyle name="표준 45 5 3" xfId="28324"/>
    <cellStyle name="표준 45 6" xfId="7823"/>
    <cellStyle name="표준 45 6 2" xfId="16829"/>
    <cellStyle name="표준 45 6 2 2" xfId="37705"/>
    <cellStyle name="표준 45 6 3" xfId="28967"/>
    <cellStyle name="표준 45 7" xfId="8671"/>
    <cellStyle name="표준 45 7 2" xfId="17676"/>
    <cellStyle name="표준 45 7 2 2" xfId="38552"/>
    <cellStyle name="표준 45 7 3" xfId="29814"/>
    <cellStyle name="표준 45 8" xfId="9496"/>
    <cellStyle name="표준 45 8 2" xfId="18494"/>
    <cellStyle name="표준 45 8 2 2" xfId="39370"/>
    <cellStyle name="표준 45 8 3" xfId="30632"/>
    <cellStyle name="표준 45 9" xfId="10551"/>
    <cellStyle name="표준 45 9 2" xfId="19322"/>
    <cellStyle name="표준 45 9 2 2" xfId="40198"/>
    <cellStyle name="표준 45 9 3" xfId="31462"/>
    <cellStyle name="표준 46" xfId="1198"/>
    <cellStyle name="표준 46 2" xfId="4922"/>
    <cellStyle name="표준 46 2 2" xfId="6750"/>
    <cellStyle name="표준 46 2 2 2" xfId="15759"/>
    <cellStyle name="표준 46 2 2 2 2" xfId="36635"/>
    <cellStyle name="표준 46 2 2 3" xfId="27897"/>
    <cellStyle name="표준 46 2 3" xfId="11170"/>
    <cellStyle name="표준 46 2 3 2" xfId="19939"/>
    <cellStyle name="표준 46 2 3 2 2" xfId="40815"/>
    <cellStyle name="표준 46 2 3 3" xfId="32079"/>
    <cellStyle name="표준 46 2 4" xfId="12034"/>
    <cellStyle name="표준 46 2 4 2" xfId="20800"/>
    <cellStyle name="표준 46 2 4 2 2" xfId="41676"/>
    <cellStyle name="표준 46 2 4 3" xfId="32940"/>
    <cellStyle name="표준 46 2 5" xfId="13941"/>
    <cellStyle name="표준 46 2 5 2" xfId="34817"/>
    <cellStyle name="표준 46 2 6" xfId="26079"/>
    <cellStyle name="표준 46 3" xfId="7396"/>
    <cellStyle name="표준 46 3 2" xfId="16403"/>
    <cellStyle name="표준 46 3 2 2" xfId="37279"/>
    <cellStyle name="표준 46 3 3" xfId="28541"/>
    <cellStyle name="표준 46 4" xfId="8040"/>
    <cellStyle name="표준 46 4 2" xfId="17046"/>
    <cellStyle name="표준 46 4 2 2" xfId="37922"/>
    <cellStyle name="표준 46 4 3" xfId="29184"/>
    <cellStyle name="표준 46 5" xfId="8888"/>
    <cellStyle name="표준 46 5 2" xfId="17893"/>
    <cellStyle name="표준 46 5 2 2" xfId="38769"/>
    <cellStyle name="표준 46 5 3" xfId="30031"/>
    <cellStyle name="표준 46 6" xfId="9713"/>
    <cellStyle name="표준 46 6 2" xfId="18711"/>
    <cellStyle name="표준 46 6 2 2" xfId="39587"/>
    <cellStyle name="표준 46 6 3" xfId="30849"/>
    <cellStyle name="표준 46 7" xfId="10768"/>
    <cellStyle name="표준 46 7 2" xfId="19539"/>
    <cellStyle name="표준 46 7 2 2" xfId="40415"/>
    <cellStyle name="표준 46 7 3" xfId="31679"/>
    <cellStyle name="표준 46 8" xfId="11634"/>
    <cellStyle name="표준 46 8 2" xfId="20400"/>
    <cellStyle name="표준 46 8 2 2" xfId="41276"/>
    <cellStyle name="표준 46 8 3" xfId="32540"/>
    <cellStyle name="표준 47" xfId="3096"/>
    <cellStyle name="표준 47 2" xfId="10985"/>
    <cellStyle name="표준 47 2 2" xfId="19756"/>
    <cellStyle name="표준 47 2 2 2" xfId="40632"/>
    <cellStyle name="표준 47 2 3" xfId="31896"/>
    <cellStyle name="표준 47 3" xfId="11851"/>
    <cellStyle name="표준 47 3 2" xfId="20617"/>
    <cellStyle name="표준 47 3 2 2" xfId="41493"/>
    <cellStyle name="표준 47 3 3" xfId="32757"/>
    <cellStyle name="표준 48" xfId="3319"/>
    <cellStyle name="표준 49" xfId="3797"/>
    <cellStyle name="표준 49 2" xfId="6030"/>
    <cellStyle name="표준 49 2 2" xfId="15039"/>
    <cellStyle name="표준 49 2 2 2" xfId="35915"/>
    <cellStyle name="표준 49 2 3" xfId="27177"/>
    <cellStyle name="표준 49 3" xfId="13220"/>
    <cellStyle name="표준 49 3 2" xfId="34097"/>
    <cellStyle name="표준 49 4" xfId="25359"/>
    <cellStyle name="표준 5" xfId="3061"/>
    <cellStyle name="표준 5 10" xfId="3800"/>
    <cellStyle name="표준 5 10 2" xfId="11171"/>
    <cellStyle name="표준 5 10 2 2" xfId="19940"/>
    <cellStyle name="표준 5 10 2 2 2" xfId="40816"/>
    <cellStyle name="표준 5 10 2 3" xfId="32080"/>
    <cellStyle name="표준 5 10 3" xfId="12035"/>
    <cellStyle name="표준 5 10 3 2" xfId="20801"/>
    <cellStyle name="표준 5 10 3 2 2" xfId="41677"/>
    <cellStyle name="표준 5 10 3 3" xfId="32941"/>
    <cellStyle name="표준 5 11" xfId="4664"/>
    <cellStyle name="표준 5 11 2" xfId="6498"/>
    <cellStyle name="표준 5 11 2 2" xfId="15507"/>
    <cellStyle name="표준 5 11 2 2 2" xfId="36383"/>
    <cellStyle name="표준 5 11 2 3" xfId="27645"/>
    <cellStyle name="표준 5 11 3" xfId="13689"/>
    <cellStyle name="표준 5 11 3 2" xfId="34565"/>
    <cellStyle name="표준 5 11 4" xfId="25827"/>
    <cellStyle name="표준 5 12" xfId="4487"/>
    <cellStyle name="표준 5 13" xfId="5341"/>
    <cellStyle name="표준 5 13 2" xfId="14350"/>
    <cellStyle name="표준 5 13 2 2" xfId="35226"/>
    <cellStyle name="표준 5 13 3" xfId="26488"/>
    <cellStyle name="표준 5 14" xfId="7143"/>
    <cellStyle name="표준 5 14 2" xfId="16151"/>
    <cellStyle name="표준 5 14 2 2" xfId="37027"/>
    <cellStyle name="표준 5 14 3" xfId="28289"/>
    <cellStyle name="표준 5 15" xfId="7788"/>
    <cellStyle name="표준 5 15 2" xfId="16794"/>
    <cellStyle name="표준 5 15 2 2" xfId="37670"/>
    <cellStyle name="표준 5 15 3" xfId="28932"/>
    <cellStyle name="표준 5 16" xfId="8636"/>
    <cellStyle name="표준 5 16 2" xfId="17641"/>
    <cellStyle name="표준 5 16 2 2" xfId="38517"/>
    <cellStyle name="표준 5 16 3" xfId="29779"/>
    <cellStyle name="표준 5 17" xfId="9460"/>
    <cellStyle name="표준 5 17 2" xfId="18459"/>
    <cellStyle name="표준 5 17 2 2" xfId="39335"/>
    <cellStyle name="표준 5 17 3" xfId="30597"/>
    <cellStyle name="표준 5 18" xfId="10516"/>
    <cellStyle name="표준 5 18 2" xfId="19287"/>
    <cellStyle name="표준 5 18 2 2" xfId="40163"/>
    <cellStyle name="표준 5 18 3" xfId="31427"/>
    <cellStyle name="표준 5 19" xfId="11382"/>
    <cellStyle name="표준 5 19 2" xfId="20148"/>
    <cellStyle name="표준 5 19 2 2" xfId="41024"/>
    <cellStyle name="표준 5 19 3" xfId="32288"/>
    <cellStyle name="표준 5 2" xfId="3062"/>
    <cellStyle name="표준 5 2 10" xfId="9461"/>
    <cellStyle name="표준 5 2 10 2" xfId="18460"/>
    <cellStyle name="표준 5 2 10 2 2" xfId="39336"/>
    <cellStyle name="표준 5 2 10 3" xfId="30598"/>
    <cellStyle name="표준 5 2 11" xfId="10517"/>
    <cellStyle name="표준 5 2 11 2" xfId="19288"/>
    <cellStyle name="표준 5 2 11 2 2" xfId="40164"/>
    <cellStyle name="표준 5 2 11 3" xfId="31428"/>
    <cellStyle name="표준 5 2 12" xfId="11383"/>
    <cellStyle name="표준 5 2 12 2" xfId="20149"/>
    <cellStyle name="표준 5 2 12 2 2" xfId="41025"/>
    <cellStyle name="표준 5 2 12 3" xfId="32289"/>
    <cellStyle name="표준 5 2 13" xfId="12532"/>
    <cellStyle name="표준 5 2 13 2" xfId="33409"/>
    <cellStyle name="표준 5 2 14" xfId="24659"/>
    <cellStyle name="표준 5 2 2" xfId="3282"/>
    <cellStyle name="표준 5 2 2 10" xfId="11600"/>
    <cellStyle name="표준 5 2 2 10 2" xfId="20366"/>
    <cellStyle name="표준 5 2 2 10 2 2" xfId="41242"/>
    <cellStyle name="표준 5 2 2 10 3" xfId="32506"/>
    <cellStyle name="표준 5 2 2 11" xfId="12749"/>
    <cellStyle name="표준 5 2 2 11 2" xfId="33626"/>
    <cellStyle name="표준 5 2 2 12" xfId="24876"/>
    <cellStyle name="표준 5 2 2 2" xfId="3723"/>
    <cellStyle name="표준 5 2 2 2 2" xfId="5996"/>
    <cellStyle name="표준 5 2 2 2 2 2" xfId="15005"/>
    <cellStyle name="표준 5 2 2 2 2 2 2" xfId="35881"/>
    <cellStyle name="표준 5 2 2 2 2 3" xfId="27143"/>
    <cellStyle name="표준 5 2 2 2 3" xfId="13186"/>
    <cellStyle name="표준 5 2 2 2 3 2" xfId="34063"/>
    <cellStyle name="표준 5 2 2 2 4" xfId="25313"/>
    <cellStyle name="표준 5 2 2 3" xfId="4885"/>
    <cellStyle name="표준 5 2 2 3 2" xfId="6716"/>
    <cellStyle name="표준 5 2 2 3 2 2" xfId="15725"/>
    <cellStyle name="표준 5 2 2 3 2 2 2" xfId="36601"/>
    <cellStyle name="표준 5 2 2 3 2 3" xfId="27863"/>
    <cellStyle name="표준 5 2 2 3 3" xfId="13907"/>
    <cellStyle name="표준 5 2 2 3 3 2" xfId="34783"/>
    <cellStyle name="표준 5 2 2 3 4" xfId="26045"/>
    <cellStyle name="표준 5 2 2 4" xfId="5559"/>
    <cellStyle name="표준 5 2 2 4 2" xfId="14568"/>
    <cellStyle name="표준 5 2 2 4 2 2" xfId="35444"/>
    <cellStyle name="표준 5 2 2 4 3" xfId="26706"/>
    <cellStyle name="표준 5 2 2 5" xfId="7362"/>
    <cellStyle name="표준 5 2 2 5 2" xfId="16369"/>
    <cellStyle name="표준 5 2 2 5 2 2" xfId="37245"/>
    <cellStyle name="표준 5 2 2 5 3" xfId="28507"/>
    <cellStyle name="표준 5 2 2 6" xfId="8006"/>
    <cellStyle name="표준 5 2 2 6 2" xfId="17012"/>
    <cellStyle name="표준 5 2 2 6 2 2" xfId="37888"/>
    <cellStyle name="표준 5 2 2 6 3" xfId="29150"/>
    <cellStyle name="표준 5 2 2 7" xfId="8854"/>
    <cellStyle name="표준 5 2 2 7 2" xfId="17859"/>
    <cellStyle name="표준 5 2 2 7 2 2" xfId="38735"/>
    <cellStyle name="표준 5 2 2 7 3" xfId="29997"/>
    <cellStyle name="표준 5 2 2 8" xfId="9679"/>
    <cellStyle name="표준 5 2 2 8 2" xfId="18677"/>
    <cellStyle name="표준 5 2 2 8 2 2" xfId="39553"/>
    <cellStyle name="표준 5 2 2 8 3" xfId="30815"/>
    <cellStyle name="표준 5 2 2 9" xfId="10734"/>
    <cellStyle name="표준 5 2 2 9 2" xfId="19505"/>
    <cellStyle name="표준 5 2 2 9 2 2" xfId="40381"/>
    <cellStyle name="표준 5 2 2 9 3" xfId="31645"/>
    <cellStyle name="표준 5 2 3" xfId="3506"/>
    <cellStyle name="표준 5 2 3 10" xfId="12969"/>
    <cellStyle name="표준 5 2 3 10 2" xfId="33846"/>
    <cellStyle name="표준 5 2 3 11" xfId="25096"/>
    <cellStyle name="표준 5 2 3 2" xfId="5108"/>
    <cellStyle name="표준 5 2 3 2 2" xfId="6933"/>
    <cellStyle name="표준 5 2 3 2 2 2" xfId="15942"/>
    <cellStyle name="표준 5 2 3 2 2 2 2" xfId="36818"/>
    <cellStyle name="표준 5 2 3 2 2 3" xfId="28080"/>
    <cellStyle name="표준 5 2 3 2 3" xfId="14124"/>
    <cellStyle name="표준 5 2 3 2 3 2" xfId="35000"/>
    <cellStyle name="표준 5 2 3 2 4" xfId="26262"/>
    <cellStyle name="표준 5 2 3 3" xfId="5779"/>
    <cellStyle name="표준 5 2 3 3 2" xfId="14788"/>
    <cellStyle name="표준 5 2 3 3 2 2" xfId="35664"/>
    <cellStyle name="표준 5 2 3 3 3" xfId="26926"/>
    <cellStyle name="표준 5 2 3 4" xfId="7579"/>
    <cellStyle name="표준 5 2 3 4 2" xfId="16586"/>
    <cellStyle name="표준 5 2 3 4 2 2" xfId="37462"/>
    <cellStyle name="표준 5 2 3 4 3" xfId="28724"/>
    <cellStyle name="표준 5 2 3 5" xfId="8223"/>
    <cellStyle name="표준 5 2 3 5 2" xfId="17229"/>
    <cellStyle name="표준 5 2 3 5 2 2" xfId="38105"/>
    <cellStyle name="표준 5 2 3 5 3" xfId="29367"/>
    <cellStyle name="표준 5 2 3 6" xfId="9071"/>
    <cellStyle name="표준 5 2 3 6 2" xfId="18076"/>
    <cellStyle name="표준 5 2 3 6 2 2" xfId="38952"/>
    <cellStyle name="표준 5 2 3 6 3" xfId="30214"/>
    <cellStyle name="표준 5 2 3 7" xfId="9896"/>
    <cellStyle name="표준 5 2 3 7 2" xfId="18894"/>
    <cellStyle name="표준 5 2 3 7 2 2" xfId="39770"/>
    <cellStyle name="표준 5 2 3 7 3" xfId="31032"/>
    <cellStyle name="표준 5 2 3 8" xfId="10951"/>
    <cellStyle name="표준 5 2 3 8 2" xfId="19722"/>
    <cellStyle name="표준 5 2 3 8 2 2" xfId="40598"/>
    <cellStyle name="표준 5 2 3 8 3" xfId="31862"/>
    <cellStyle name="표준 5 2 3 9" xfId="11817"/>
    <cellStyle name="표준 5 2 3 9 2" xfId="20583"/>
    <cellStyle name="표준 5 2 3 9 2 2" xfId="41459"/>
    <cellStyle name="표준 5 2 3 9 3" xfId="32723"/>
    <cellStyle name="표준 5 2 4" xfId="4665"/>
    <cellStyle name="표준 5 2 4 2" xfId="6499"/>
    <cellStyle name="표준 5 2 4 2 2" xfId="15508"/>
    <cellStyle name="표준 5 2 4 2 2 2" xfId="36384"/>
    <cellStyle name="표준 5 2 4 2 3" xfId="27646"/>
    <cellStyle name="표준 5 2 4 3" xfId="11172"/>
    <cellStyle name="표준 5 2 4 3 2" xfId="19941"/>
    <cellStyle name="표준 5 2 4 3 2 2" xfId="40817"/>
    <cellStyle name="표준 5 2 4 3 3" xfId="32081"/>
    <cellStyle name="표준 5 2 4 4" xfId="12036"/>
    <cellStyle name="표준 5 2 4 4 2" xfId="20802"/>
    <cellStyle name="표준 5 2 4 4 2 2" xfId="41678"/>
    <cellStyle name="표준 5 2 4 4 3" xfId="32942"/>
    <cellStyle name="표준 5 2 4 5" xfId="13690"/>
    <cellStyle name="표준 5 2 4 5 2" xfId="34566"/>
    <cellStyle name="표준 5 2 4 6" xfId="25828"/>
    <cellStyle name="표준 5 2 5" xfId="3847"/>
    <cellStyle name="표준 5 2 6" xfId="5342"/>
    <cellStyle name="표준 5 2 6 2" xfId="14351"/>
    <cellStyle name="표준 5 2 6 2 2" xfId="35227"/>
    <cellStyle name="표준 5 2 6 3" xfId="26489"/>
    <cellStyle name="표준 5 2 7" xfId="7144"/>
    <cellStyle name="표준 5 2 7 2" xfId="16152"/>
    <cellStyle name="표준 5 2 7 2 2" xfId="37028"/>
    <cellStyle name="표준 5 2 7 3" xfId="28290"/>
    <cellStyle name="표준 5 2 8" xfId="7789"/>
    <cellStyle name="표준 5 2 8 2" xfId="16795"/>
    <cellStyle name="표준 5 2 8 2 2" xfId="37671"/>
    <cellStyle name="표준 5 2 8 3" xfId="28933"/>
    <cellStyle name="표준 5 2 9" xfId="8637"/>
    <cellStyle name="표준 5 2 9 2" xfId="17642"/>
    <cellStyle name="표준 5 2 9 2 2" xfId="38518"/>
    <cellStyle name="표준 5 2 9 3" xfId="29780"/>
    <cellStyle name="표준 5 20" xfId="12531"/>
    <cellStyle name="표준 5 20 2" xfId="33408"/>
    <cellStyle name="표준 5 21" xfId="20871"/>
    <cellStyle name="표준 5 22" xfId="12104"/>
    <cellStyle name="표준 5 23" xfId="24293"/>
    <cellStyle name="표준 5 24" xfId="24658"/>
    <cellStyle name="표준 5 3" xfId="3063"/>
    <cellStyle name="표준 5 3 10" xfId="9462"/>
    <cellStyle name="표준 5 3 10 2" xfId="18461"/>
    <cellStyle name="표준 5 3 10 2 2" xfId="39337"/>
    <cellStyle name="표준 5 3 10 3" xfId="30599"/>
    <cellStyle name="표준 5 3 11" xfId="10119"/>
    <cellStyle name="표준 5 3 12" xfId="10518"/>
    <cellStyle name="표준 5 3 12 2" xfId="19289"/>
    <cellStyle name="표준 5 3 12 2 2" xfId="40165"/>
    <cellStyle name="표준 5 3 12 3" xfId="31429"/>
    <cellStyle name="표준 5 3 13" xfId="11384"/>
    <cellStyle name="표준 5 3 13 2" xfId="20150"/>
    <cellStyle name="표준 5 3 13 2 2" xfId="41026"/>
    <cellStyle name="표준 5 3 13 3" xfId="32290"/>
    <cellStyle name="표준 5 3 14" xfId="12533"/>
    <cellStyle name="표준 5 3 14 2" xfId="33410"/>
    <cellStyle name="표준 5 3 15" xfId="24660"/>
    <cellStyle name="표준 5 3 2" xfId="3283"/>
    <cellStyle name="표준 5 3 2 10" xfId="10735"/>
    <cellStyle name="표준 5 3 2 10 2" xfId="19506"/>
    <cellStyle name="표준 5 3 2 10 2 2" xfId="40382"/>
    <cellStyle name="표준 5 3 2 10 3" xfId="31646"/>
    <cellStyle name="표준 5 3 2 11" xfId="11601"/>
    <cellStyle name="표준 5 3 2 11 2" xfId="20367"/>
    <cellStyle name="표준 5 3 2 11 2 2" xfId="41243"/>
    <cellStyle name="표준 5 3 2 11 3" xfId="32507"/>
    <cellStyle name="표준 5 3 2 12" xfId="12750"/>
    <cellStyle name="표준 5 3 2 12 2" xfId="33627"/>
    <cellStyle name="표준 5 3 2 13" xfId="24877"/>
    <cellStyle name="표준 5 3 2 2" xfId="3724"/>
    <cellStyle name="표준 5 3 2 2 2" xfId="5997"/>
    <cellStyle name="표준 5 3 2 2 2 2" xfId="15006"/>
    <cellStyle name="표준 5 3 2 2 2 2 2" xfId="35882"/>
    <cellStyle name="표준 5 3 2 2 2 3" xfId="27144"/>
    <cellStyle name="표준 5 3 2 2 3" xfId="13187"/>
    <cellStyle name="표준 5 3 2 2 3 2" xfId="34064"/>
    <cellStyle name="표준 5 3 2 2 4" xfId="25314"/>
    <cellStyle name="표준 5 3 2 3" xfId="4886"/>
    <cellStyle name="표준 5 3 2 3 2" xfId="6717"/>
    <cellStyle name="표준 5 3 2 3 2 2" xfId="15726"/>
    <cellStyle name="표준 5 3 2 3 2 2 2" xfId="36602"/>
    <cellStyle name="표준 5 3 2 3 2 3" xfId="27864"/>
    <cellStyle name="표준 5 3 2 3 3" xfId="13908"/>
    <cellStyle name="표준 5 3 2 3 3 2" xfId="34784"/>
    <cellStyle name="표준 5 3 2 3 4" xfId="26046"/>
    <cellStyle name="표준 5 3 2 4" xfId="5560"/>
    <cellStyle name="표준 5 3 2 4 2" xfId="14569"/>
    <cellStyle name="표준 5 3 2 4 2 2" xfId="35445"/>
    <cellStyle name="표준 5 3 2 4 3" xfId="26707"/>
    <cellStyle name="표준 5 3 2 5" xfId="7363"/>
    <cellStyle name="표준 5 3 2 5 2" xfId="16370"/>
    <cellStyle name="표준 5 3 2 5 2 2" xfId="37246"/>
    <cellStyle name="표준 5 3 2 5 3" xfId="28508"/>
    <cellStyle name="표준 5 3 2 6" xfId="8007"/>
    <cellStyle name="표준 5 3 2 6 2" xfId="17013"/>
    <cellStyle name="표준 5 3 2 6 2 2" xfId="37889"/>
    <cellStyle name="표준 5 3 2 6 3" xfId="29151"/>
    <cellStyle name="표준 5 3 2 7" xfId="8855"/>
    <cellStyle name="표준 5 3 2 7 2" xfId="17860"/>
    <cellStyle name="표준 5 3 2 7 2 2" xfId="38736"/>
    <cellStyle name="표준 5 3 2 7 3" xfId="29998"/>
    <cellStyle name="표준 5 3 2 8" xfId="9680"/>
    <cellStyle name="표준 5 3 2 8 2" xfId="18678"/>
    <cellStyle name="표준 5 3 2 8 2 2" xfId="39554"/>
    <cellStyle name="표준 5 3 2 8 3" xfId="30816"/>
    <cellStyle name="표준 5 3 2 9" xfId="10120"/>
    <cellStyle name="표준 5 3 3" xfId="3507"/>
    <cellStyle name="표준 5 3 3 10" xfId="12970"/>
    <cellStyle name="표준 5 3 3 10 2" xfId="33847"/>
    <cellStyle name="표준 5 3 3 11" xfId="25097"/>
    <cellStyle name="표준 5 3 3 2" xfId="5109"/>
    <cellStyle name="표준 5 3 3 2 2" xfId="6934"/>
    <cellStyle name="표준 5 3 3 2 2 2" xfId="15943"/>
    <cellStyle name="표준 5 3 3 2 2 2 2" xfId="36819"/>
    <cellStyle name="표준 5 3 3 2 2 3" xfId="28081"/>
    <cellStyle name="표준 5 3 3 2 3" xfId="14125"/>
    <cellStyle name="표준 5 3 3 2 3 2" xfId="35001"/>
    <cellStyle name="표준 5 3 3 2 4" xfId="26263"/>
    <cellStyle name="표준 5 3 3 3" xfId="5780"/>
    <cellStyle name="표준 5 3 3 3 2" xfId="14789"/>
    <cellStyle name="표준 5 3 3 3 2 2" xfId="35665"/>
    <cellStyle name="표준 5 3 3 3 3" xfId="26927"/>
    <cellStyle name="표준 5 3 3 4" xfId="7580"/>
    <cellStyle name="표준 5 3 3 4 2" xfId="16587"/>
    <cellStyle name="표준 5 3 3 4 2 2" xfId="37463"/>
    <cellStyle name="표준 5 3 3 4 3" xfId="28725"/>
    <cellStyle name="표준 5 3 3 5" xfId="8224"/>
    <cellStyle name="표준 5 3 3 5 2" xfId="17230"/>
    <cellStyle name="표준 5 3 3 5 2 2" xfId="38106"/>
    <cellStyle name="표준 5 3 3 5 3" xfId="29368"/>
    <cellStyle name="표준 5 3 3 6" xfId="9072"/>
    <cellStyle name="표준 5 3 3 6 2" xfId="18077"/>
    <cellStyle name="표준 5 3 3 6 2 2" xfId="38953"/>
    <cellStyle name="표준 5 3 3 6 3" xfId="30215"/>
    <cellStyle name="표준 5 3 3 7" xfId="9897"/>
    <cellStyle name="표준 5 3 3 7 2" xfId="18895"/>
    <cellStyle name="표준 5 3 3 7 2 2" xfId="39771"/>
    <cellStyle name="표준 5 3 3 7 3" xfId="31033"/>
    <cellStyle name="표준 5 3 3 8" xfId="10952"/>
    <cellStyle name="표준 5 3 3 8 2" xfId="19723"/>
    <cellStyle name="표준 5 3 3 8 2 2" xfId="40599"/>
    <cellStyle name="표준 5 3 3 8 3" xfId="31863"/>
    <cellStyle name="표준 5 3 3 9" xfId="11818"/>
    <cellStyle name="표준 5 3 3 9 2" xfId="20584"/>
    <cellStyle name="표준 5 3 3 9 2 2" xfId="41460"/>
    <cellStyle name="표준 5 3 3 9 3" xfId="32724"/>
    <cellStyle name="표준 5 3 4" xfId="4666"/>
    <cellStyle name="표준 5 3 4 2" xfId="6500"/>
    <cellStyle name="표준 5 3 4 2 2" xfId="15509"/>
    <cellStyle name="표준 5 3 4 2 2 2" xfId="36385"/>
    <cellStyle name="표준 5 3 4 2 3" xfId="27647"/>
    <cellStyle name="표준 5 3 4 3" xfId="11173"/>
    <cellStyle name="표준 5 3 4 3 2" xfId="19942"/>
    <cellStyle name="표준 5 3 4 3 2 2" xfId="40818"/>
    <cellStyle name="표준 5 3 4 3 3" xfId="32082"/>
    <cellStyle name="표준 5 3 4 4" xfId="12037"/>
    <cellStyle name="표준 5 3 4 4 2" xfId="20803"/>
    <cellStyle name="표준 5 3 4 4 2 2" xfId="41679"/>
    <cellStyle name="표준 5 3 4 4 3" xfId="32943"/>
    <cellStyle name="표준 5 3 4 5" xfId="13691"/>
    <cellStyle name="표준 5 3 4 5 2" xfId="34567"/>
    <cellStyle name="표준 5 3 4 6" xfId="25829"/>
    <cellStyle name="표준 5 3 5" xfId="5343"/>
    <cellStyle name="표준 5 3 5 2" xfId="14352"/>
    <cellStyle name="표준 5 3 5 2 2" xfId="35228"/>
    <cellStyle name="표준 5 3 5 3" xfId="26490"/>
    <cellStyle name="표준 5 3 6" xfId="7145"/>
    <cellStyle name="표준 5 3 6 2" xfId="16153"/>
    <cellStyle name="표준 5 3 6 2 2" xfId="37029"/>
    <cellStyle name="표준 5 3 6 3" xfId="28291"/>
    <cellStyle name="표준 5 3 7" xfId="7790"/>
    <cellStyle name="표준 5 3 7 2" xfId="16796"/>
    <cellStyle name="표준 5 3 7 2 2" xfId="37672"/>
    <cellStyle name="표준 5 3 7 3" xfId="28934"/>
    <cellStyle name="표준 5 3 8" xfId="8638"/>
    <cellStyle name="표준 5 3 8 2" xfId="17643"/>
    <cellStyle name="표준 5 3 8 2 2" xfId="38519"/>
    <cellStyle name="표준 5 3 8 3" xfId="29781"/>
    <cellStyle name="표준 5 3 9" xfId="9184"/>
    <cellStyle name="표준 5 3 9 2" xfId="18188"/>
    <cellStyle name="표준 5 3 9 2 2" xfId="39064"/>
    <cellStyle name="표준 5 3 9 3" xfId="30326"/>
    <cellStyle name="표준 5 4" xfId="3064"/>
    <cellStyle name="표준 5 4 10" xfId="9463"/>
    <cellStyle name="표준 5 4 10 2" xfId="18462"/>
    <cellStyle name="표준 5 4 10 2 2" xfId="39338"/>
    <cellStyle name="표준 5 4 10 3" xfId="30600"/>
    <cellStyle name="표준 5 4 11" xfId="10121"/>
    <cellStyle name="표준 5 4 12" xfId="10519"/>
    <cellStyle name="표준 5 4 12 2" xfId="19290"/>
    <cellStyle name="표준 5 4 12 2 2" xfId="40166"/>
    <cellStyle name="표준 5 4 12 3" xfId="31430"/>
    <cellStyle name="표준 5 4 13" xfId="11385"/>
    <cellStyle name="표준 5 4 13 2" xfId="20151"/>
    <cellStyle name="표준 5 4 13 2 2" xfId="41027"/>
    <cellStyle name="표준 5 4 13 3" xfId="32291"/>
    <cellStyle name="표준 5 4 14" xfId="12534"/>
    <cellStyle name="표준 5 4 14 2" xfId="33411"/>
    <cellStyle name="표준 5 4 15" xfId="24661"/>
    <cellStyle name="표준 5 4 2" xfId="3284"/>
    <cellStyle name="표준 5 4 2 10" xfId="10736"/>
    <cellStyle name="표준 5 4 2 10 2" xfId="19507"/>
    <cellStyle name="표준 5 4 2 10 2 2" xfId="40383"/>
    <cellStyle name="표준 5 4 2 10 3" xfId="31647"/>
    <cellStyle name="표준 5 4 2 11" xfId="11602"/>
    <cellStyle name="표준 5 4 2 11 2" xfId="20368"/>
    <cellStyle name="표준 5 4 2 11 2 2" xfId="41244"/>
    <cellStyle name="표준 5 4 2 11 3" xfId="32508"/>
    <cellStyle name="표준 5 4 2 12" xfId="12751"/>
    <cellStyle name="표준 5 4 2 12 2" xfId="33628"/>
    <cellStyle name="표준 5 4 2 13" xfId="24878"/>
    <cellStyle name="표준 5 4 2 2" xfId="3725"/>
    <cellStyle name="표준 5 4 2 2 2" xfId="5998"/>
    <cellStyle name="표준 5 4 2 2 2 2" xfId="15007"/>
    <cellStyle name="표준 5 4 2 2 2 2 2" xfId="35883"/>
    <cellStyle name="표준 5 4 2 2 2 3" xfId="27145"/>
    <cellStyle name="표준 5 4 2 2 3" xfId="13188"/>
    <cellStyle name="표준 5 4 2 2 3 2" xfId="34065"/>
    <cellStyle name="표준 5 4 2 2 4" xfId="25315"/>
    <cellStyle name="표준 5 4 2 3" xfId="4887"/>
    <cellStyle name="표준 5 4 2 3 2" xfId="6718"/>
    <cellStyle name="표준 5 4 2 3 2 2" xfId="15727"/>
    <cellStyle name="표준 5 4 2 3 2 2 2" xfId="36603"/>
    <cellStyle name="표준 5 4 2 3 2 3" xfId="27865"/>
    <cellStyle name="표준 5 4 2 3 3" xfId="13909"/>
    <cellStyle name="표준 5 4 2 3 3 2" xfId="34785"/>
    <cellStyle name="표준 5 4 2 3 4" xfId="26047"/>
    <cellStyle name="표준 5 4 2 4" xfId="5561"/>
    <cellStyle name="표준 5 4 2 4 2" xfId="14570"/>
    <cellStyle name="표준 5 4 2 4 2 2" xfId="35446"/>
    <cellStyle name="표준 5 4 2 4 3" xfId="26708"/>
    <cellStyle name="표준 5 4 2 5" xfId="7364"/>
    <cellStyle name="표준 5 4 2 5 2" xfId="16371"/>
    <cellStyle name="표준 5 4 2 5 2 2" xfId="37247"/>
    <cellStyle name="표준 5 4 2 5 3" xfId="28509"/>
    <cellStyle name="표준 5 4 2 6" xfId="8008"/>
    <cellStyle name="표준 5 4 2 6 2" xfId="17014"/>
    <cellStyle name="표준 5 4 2 6 2 2" xfId="37890"/>
    <cellStyle name="표준 5 4 2 6 3" xfId="29152"/>
    <cellStyle name="표준 5 4 2 7" xfId="8856"/>
    <cellStyle name="표준 5 4 2 7 2" xfId="17861"/>
    <cellStyle name="표준 5 4 2 7 2 2" xfId="38737"/>
    <cellStyle name="표준 5 4 2 7 3" xfId="29999"/>
    <cellStyle name="표준 5 4 2 8" xfId="9681"/>
    <cellStyle name="표준 5 4 2 8 2" xfId="18679"/>
    <cellStyle name="표준 5 4 2 8 2 2" xfId="39555"/>
    <cellStyle name="표준 5 4 2 8 3" xfId="30817"/>
    <cellStyle name="표준 5 4 2 9" xfId="10122"/>
    <cellStyle name="표준 5 4 3" xfId="3508"/>
    <cellStyle name="표준 5 4 3 10" xfId="12971"/>
    <cellStyle name="표준 5 4 3 10 2" xfId="33848"/>
    <cellStyle name="표준 5 4 3 11" xfId="25098"/>
    <cellStyle name="표준 5 4 3 2" xfId="5110"/>
    <cellStyle name="표준 5 4 3 2 2" xfId="6935"/>
    <cellStyle name="표준 5 4 3 2 2 2" xfId="15944"/>
    <cellStyle name="표준 5 4 3 2 2 2 2" xfId="36820"/>
    <cellStyle name="표준 5 4 3 2 2 3" xfId="28082"/>
    <cellStyle name="표준 5 4 3 2 3" xfId="14126"/>
    <cellStyle name="표준 5 4 3 2 3 2" xfId="35002"/>
    <cellStyle name="표준 5 4 3 2 4" xfId="26264"/>
    <cellStyle name="표준 5 4 3 3" xfId="5781"/>
    <cellStyle name="표준 5 4 3 3 2" xfId="14790"/>
    <cellStyle name="표준 5 4 3 3 2 2" xfId="35666"/>
    <cellStyle name="표준 5 4 3 3 3" xfId="26928"/>
    <cellStyle name="표준 5 4 3 4" xfId="7581"/>
    <cellStyle name="표준 5 4 3 4 2" xfId="16588"/>
    <cellStyle name="표준 5 4 3 4 2 2" xfId="37464"/>
    <cellStyle name="표준 5 4 3 4 3" xfId="28726"/>
    <cellStyle name="표준 5 4 3 5" xfId="8225"/>
    <cellStyle name="표준 5 4 3 5 2" xfId="17231"/>
    <cellStyle name="표준 5 4 3 5 2 2" xfId="38107"/>
    <cellStyle name="표준 5 4 3 5 3" xfId="29369"/>
    <cellStyle name="표준 5 4 3 6" xfId="9073"/>
    <cellStyle name="표준 5 4 3 6 2" xfId="18078"/>
    <cellStyle name="표준 5 4 3 6 2 2" xfId="38954"/>
    <cellStyle name="표준 5 4 3 6 3" xfId="30216"/>
    <cellStyle name="표준 5 4 3 7" xfId="9898"/>
    <cellStyle name="표준 5 4 3 7 2" xfId="18896"/>
    <cellStyle name="표준 5 4 3 7 2 2" xfId="39772"/>
    <cellStyle name="표준 5 4 3 7 3" xfId="31034"/>
    <cellStyle name="표준 5 4 3 8" xfId="10953"/>
    <cellStyle name="표준 5 4 3 8 2" xfId="19724"/>
    <cellStyle name="표준 5 4 3 8 2 2" xfId="40600"/>
    <cellStyle name="표준 5 4 3 8 3" xfId="31864"/>
    <cellStyle name="표준 5 4 3 9" xfId="11819"/>
    <cellStyle name="표준 5 4 3 9 2" xfId="20585"/>
    <cellStyle name="표준 5 4 3 9 2 2" xfId="41461"/>
    <cellStyle name="표준 5 4 3 9 3" xfId="32725"/>
    <cellStyle name="표준 5 4 4" xfId="4667"/>
    <cellStyle name="표준 5 4 4 2" xfId="6501"/>
    <cellStyle name="표준 5 4 4 2 2" xfId="15510"/>
    <cellStyle name="표준 5 4 4 2 2 2" xfId="36386"/>
    <cellStyle name="표준 5 4 4 2 3" xfId="27648"/>
    <cellStyle name="표준 5 4 4 3" xfId="11174"/>
    <cellStyle name="표준 5 4 4 3 2" xfId="19943"/>
    <cellStyle name="표준 5 4 4 3 2 2" xfId="40819"/>
    <cellStyle name="표준 5 4 4 3 3" xfId="32083"/>
    <cellStyle name="표준 5 4 4 4" xfId="12038"/>
    <cellStyle name="표준 5 4 4 4 2" xfId="20804"/>
    <cellStyle name="표준 5 4 4 4 2 2" xfId="41680"/>
    <cellStyle name="표준 5 4 4 4 3" xfId="32944"/>
    <cellStyle name="표준 5 4 4 5" xfId="13692"/>
    <cellStyle name="표준 5 4 4 5 2" xfId="34568"/>
    <cellStyle name="표준 5 4 4 6" xfId="25830"/>
    <cellStyle name="표준 5 4 5" xfId="5344"/>
    <cellStyle name="표준 5 4 5 2" xfId="14353"/>
    <cellStyle name="표준 5 4 5 2 2" xfId="35229"/>
    <cellStyle name="표준 5 4 5 3" xfId="26491"/>
    <cellStyle name="표준 5 4 6" xfId="7146"/>
    <cellStyle name="표준 5 4 6 2" xfId="16154"/>
    <cellStyle name="표준 5 4 6 2 2" xfId="37030"/>
    <cellStyle name="표준 5 4 6 3" xfId="28292"/>
    <cellStyle name="표준 5 4 7" xfId="7791"/>
    <cellStyle name="표준 5 4 7 2" xfId="16797"/>
    <cellStyle name="표준 5 4 7 2 2" xfId="37673"/>
    <cellStyle name="표준 5 4 7 3" xfId="28935"/>
    <cellStyle name="표준 5 4 8" xfId="8639"/>
    <cellStyle name="표준 5 4 8 2" xfId="17644"/>
    <cellStyle name="표준 5 4 8 2 2" xfId="38520"/>
    <cellStyle name="표준 5 4 8 3" xfId="29782"/>
    <cellStyle name="표준 5 4 9" xfId="9185"/>
    <cellStyle name="표준 5 4 9 2" xfId="18189"/>
    <cellStyle name="표준 5 4 9 2 2" xfId="39065"/>
    <cellStyle name="표준 5 4 9 3" xfId="30327"/>
    <cellStyle name="표준 5 5" xfId="3065"/>
    <cellStyle name="표준 5 5 10" xfId="9464"/>
    <cellStyle name="표준 5 5 10 2" xfId="18463"/>
    <cellStyle name="표준 5 5 10 2 2" xfId="39339"/>
    <cellStyle name="표준 5 5 10 3" xfId="30601"/>
    <cellStyle name="표준 5 5 11" xfId="10123"/>
    <cellStyle name="표준 5 5 12" xfId="10520"/>
    <cellStyle name="표준 5 5 12 2" xfId="19291"/>
    <cellStyle name="표준 5 5 12 2 2" xfId="40167"/>
    <cellStyle name="표준 5 5 12 3" xfId="31431"/>
    <cellStyle name="표준 5 5 13" xfId="11386"/>
    <cellStyle name="표준 5 5 13 2" xfId="20152"/>
    <cellStyle name="표준 5 5 13 2 2" xfId="41028"/>
    <cellStyle name="표준 5 5 13 3" xfId="32292"/>
    <cellStyle name="표준 5 5 14" xfId="12535"/>
    <cellStyle name="표준 5 5 14 2" xfId="33412"/>
    <cellStyle name="표준 5 5 15" xfId="24662"/>
    <cellStyle name="표준 5 5 2" xfId="3285"/>
    <cellStyle name="표준 5 5 2 10" xfId="10737"/>
    <cellStyle name="표준 5 5 2 10 2" xfId="19508"/>
    <cellStyle name="표준 5 5 2 10 2 2" xfId="40384"/>
    <cellStyle name="표준 5 5 2 10 3" xfId="31648"/>
    <cellStyle name="표준 5 5 2 11" xfId="11603"/>
    <cellStyle name="표준 5 5 2 11 2" xfId="20369"/>
    <cellStyle name="표준 5 5 2 11 2 2" xfId="41245"/>
    <cellStyle name="표준 5 5 2 11 3" xfId="32509"/>
    <cellStyle name="표준 5 5 2 12" xfId="12752"/>
    <cellStyle name="표준 5 5 2 12 2" xfId="33629"/>
    <cellStyle name="표준 5 5 2 13" xfId="24879"/>
    <cellStyle name="표준 5 5 2 2" xfId="3726"/>
    <cellStyle name="표준 5 5 2 2 2" xfId="5999"/>
    <cellStyle name="표준 5 5 2 2 2 2" xfId="15008"/>
    <cellStyle name="표준 5 5 2 2 2 2 2" xfId="35884"/>
    <cellStyle name="표준 5 5 2 2 2 3" xfId="27146"/>
    <cellStyle name="표준 5 5 2 2 3" xfId="13189"/>
    <cellStyle name="표준 5 5 2 2 3 2" xfId="34066"/>
    <cellStyle name="표준 5 5 2 2 4" xfId="25316"/>
    <cellStyle name="표준 5 5 2 3" xfId="4888"/>
    <cellStyle name="표준 5 5 2 3 2" xfId="6719"/>
    <cellStyle name="표준 5 5 2 3 2 2" xfId="15728"/>
    <cellStyle name="표준 5 5 2 3 2 2 2" xfId="36604"/>
    <cellStyle name="표준 5 5 2 3 2 3" xfId="27866"/>
    <cellStyle name="표준 5 5 2 3 3" xfId="13910"/>
    <cellStyle name="표준 5 5 2 3 3 2" xfId="34786"/>
    <cellStyle name="표준 5 5 2 3 4" xfId="26048"/>
    <cellStyle name="표준 5 5 2 4" xfId="5562"/>
    <cellStyle name="표준 5 5 2 4 2" xfId="14571"/>
    <cellStyle name="표준 5 5 2 4 2 2" xfId="35447"/>
    <cellStyle name="표준 5 5 2 4 3" xfId="26709"/>
    <cellStyle name="표준 5 5 2 5" xfId="7365"/>
    <cellStyle name="표준 5 5 2 5 2" xfId="16372"/>
    <cellStyle name="표준 5 5 2 5 2 2" xfId="37248"/>
    <cellStyle name="표준 5 5 2 5 3" xfId="28510"/>
    <cellStyle name="표준 5 5 2 6" xfId="8009"/>
    <cellStyle name="표준 5 5 2 6 2" xfId="17015"/>
    <cellStyle name="표준 5 5 2 6 2 2" xfId="37891"/>
    <cellStyle name="표준 5 5 2 6 3" xfId="29153"/>
    <cellStyle name="표준 5 5 2 7" xfId="8857"/>
    <cellStyle name="표준 5 5 2 7 2" xfId="17862"/>
    <cellStyle name="표준 5 5 2 7 2 2" xfId="38738"/>
    <cellStyle name="표준 5 5 2 7 3" xfId="30000"/>
    <cellStyle name="표준 5 5 2 8" xfId="9682"/>
    <cellStyle name="표준 5 5 2 8 2" xfId="18680"/>
    <cellStyle name="표준 5 5 2 8 2 2" xfId="39556"/>
    <cellStyle name="표준 5 5 2 8 3" xfId="30818"/>
    <cellStyle name="표준 5 5 2 9" xfId="10124"/>
    <cellStyle name="표준 5 5 3" xfId="3509"/>
    <cellStyle name="표준 5 5 3 10" xfId="12972"/>
    <cellStyle name="표준 5 5 3 10 2" xfId="33849"/>
    <cellStyle name="표준 5 5 3 11" xfId="25099"/>
    <cellStyle name="표준 5 5 3 2" xfId="5111"/>
    <cellStyle name="표준 5 5 3 2 2" xfId="6936"/>
    <cellStyle name="표준 5 5 3 2 2 2" xfId="15945"/>
    <cellStyle name="표준 5 5 3 2 2 2 2" xfId="36821"/>
    <cellStyle name="표준 5 5 3 2 2 3" xfId="28083"/>
    <cellStyle name="표준 5 5 3 2 3" xfId="14127"/>
    <cellStyle name="표준 5 5 3 2 3 2" xfId="35003"/>
    <cellStyle name="표준 5 5 3 2 4" xfId="26265"/>
    <cellStyle name="표준 5 5 3 3" xfId="5782"/>
    <cellStyle name="표준 5 5 3 3 2" xfId="14791"/>
    <cellStyle name="표준 5 5 3 3 2 2" xfId="35667"/>
    <cellStyle name="표준 5 5 3 3 3" xfId="26929"/>
    <cellStyle name="표준 5 5 3 4" xfId="7582"/>
    <cellStyle name="표준 5 5 3 4 2" xfId="16589"/>
    <cellStyle name="표준 5 5 3 4 2 2" xfId="37465"/>
    <cellStyle name="표준 5 5 3 4 3" xfId="28727"/>
    <cellStyle name="표준 5 5 3 5" xfId="8226"/>
    <cellStyle name="표준 5 5 3 5 2" xfId="17232"/>
    <cellStyle name="표준 5 5 3 5 2 2" xfId="38108"/>
    <cellStyle name="표준 5 5 3 5 3" xfId="29370"/>
    <cellStyle name="표준 5 5 3 6" xfId="9074"/>
    <cellStyle name="표준 5 5 3 6 2" xfId="18079"/>
    <cellStyle name="표준 5 5 3 6 2 2" xfId="38955"/>
    <cellStyle name="표준 5 5 3 6 3" xfId="30217"/>
    <cellStyle name="표준 5 5 3 7" xfId="9899"/>
    <cellStyle name="표준 5 5 3 7 2" xfId="18897"/>
    <cellStyle name="표준 5 5 3 7 2 2" xfId="39773"/>
    <cellStyle name="표준 5 5 3 7 3" xfId="31035"/>
    <cellStyle name="표준 5 5 3 8" xfId="10954"/>
    <cellStyle name="표준 5 5 3 8 2" xfId="19725"/>
    <cellStyle name="표준 5 5 3 8 2 2" xfId="40601"/>
    <cellStyle name="표준 5 5 3 8 3" xfId="31865"/>
    <cellStyle name="표준 5 5 3 9" xfId="11820"/>
    <cellStyle name="표준 5 5 3 9 2" xfId="20586"/>
    <cellStyle name="표준 5 5 3 9 2 2" xfId="41462"/>
    <cellStyle name="표준 5 5 3 9 3" xfId="32726"/>
    <cellStyle name="표준 5 5 4" xfId="4668"/>
    <cellStyle name="표준 5 5 4 2" xfId="6502"/>
    <cellStyle name="표준 5 5 4 2 2" xfId="15511"/>
    <cellStyle name="표준 5 5 4 2 2 2" xfId="36387"/>
    <cellStyle name="표준 5 5 4 2 3" xfId="27649"/>
    <cellStyle name="표준 5 5 4 3" xfId="11175"/>
    <cellStyle name="표준 5 5 4 3 2" xfId="19944"/>
    <cellStyle name="표준 5 5 4 3 2 2" xfId="40820"/>
    <cellStyle name="표준 5 5 4 3 3" xfId="32084"/>
    <cellStyle name="표준 5 5 4 4" xfId="12039"/>
    <cellStyle name="표준 5 5 4 4 2" xfId="20805"/>
    <cellStyle name="표준 5 5 4 4 2 2" xfId="41681"/>
    <cellStyle name="표준 5 5 4 4 3" xfId="32945"/>
    <cellStyle name="표준 5 5 4 5" xfId="13693"/>
    <cellStyle name="표준 5 5 4 5 2" xfId="34569"/>
    <cellStyle name="표준 5 5 4 6" xfId="25831"/>
    <cellStyle name="표준 5 5 5" xfId="5345"/>
    <cellStyle name="표준 5 5 5 2" xfId="14354"/>
    <cellStyle name="표준 5 5 5 2 2" xfId="35230"/>
    <cellStyle name="표준 5 5 5 3" xfId="26492"/>
    <cellStyle name="표준 5 5 6" xfId="7147"/>
    <cellStyle name="표준 5 5 6 2" xfId="16155"/>
    <cellStyle name="표준 5 5 6 2 2" xfId="37031"/>
    <cellStyle name="표준 5 5 6 3" xfId="28293"/>
    <cellStyle name="표준 5 5 7" xfId="7792"/>
    <cellStyle name="표준 5 5 7 2" xfId="16798"/>
    <cellStyle name="표준 5 5 7 2 2" xfId="37674"/>
    <cellStyle name="표준 5 5 7 3" xfId="28936"/>
    <cellStyle name="표준 5 5 8" xfId="8640"/>
    <cellStyle name="표준 5 5 8 2" xfId="17645"/>
    <cellStyle name="표준 5 5 8 2 2" xfId="38521"/>
    <cellStyle name="표준 5 5 8 3" xfId="29783"/>
    <cellStyle name="표준 5 5 9" xfId="9186"/>
    <cellStyle name="표준 5 5 9 2" xfId="18190"/>
    <cellStyle name="표준 5 5 9 2 2" xfId="39066"/>
    <cellStyle name="표준 5 5 9 3" xfId="30328"/>
    <cellStyle name="표준 5 6" xfId="3066"/>
    <cellStyle name="표준 5 6 10" xfId="10125"/>
    <cellStyle name="표준 5 6 11" xfId="10521"/>
    <cellStyle name="표준 5 6 11 2" xfId="19292"/>
    <cellStyle name="표준 5 6 11 2 2" xfId="40168"/>
    <cellStyle name="표준 5 6 11 3" xfId="31432"/>
    <cellStyle name="표준 5 6 12" xfId="11387"/>
    <cellStyle name="표준 5 6 12 2" xfId="20153"/>
    <cellStyle name="표준 5 6 12 2 2" xfId="41029"/>
    <cellStyle name="표준 5 6 12 3" xfId="32293"/>
    <cellStyle name="표준 5 6 13" xfId="12536"/>
    <cellStyle name="표준 5 6 13 2" xfId="33413"/>
    <cellStyle name="표준 5 6 14" xfId="24663"/>
    <cellStyle name="표준 5 6 2" xfId="3286"/>
    <cellStyle name="표준 5 6 2 10" xfId="11604"/>
    <cellStyle name="표준 5 6 2 10 2" xfId="20370"/>
    <cellStyle name="표준 5 6 2 10 2 2" xfId="41246"/>
    <cellStyle name="표준 5 6 2 10 3" xfId="32510"/>
    <cellStyle name="표준 5 6 2 11" xfId="12753"/>
    <cellStyle name="표준 5 6 2 11 2" xfId="33630"/>
    <cellStyle name="표준 5 6 2 12" xfId="24880"/>
    <cellStyle name="표준 5 6 2 2" xfId="3727"/>
    <cellStyle name="표준 5 6 2 2 2" xfId="6000"/>
    <cellStyle name="표준 5 6 2 2 2 2" xfId="15009"/>
    <cellStyle name="표준 5 6 2 2 2 2 2" xfId="35885"/>
    <cellStyle name="표준 5 6 2 2 2 3" xfId="27147"/>
    <cellStyle name="표준 5 6 2 2 3" xfId="13190"/>
    <cellStyle name="표준 5 6 2 2 3 2" xfId="34067"/>
    <cellStyle name="표준 5 6 2 2 4" xfId="25317"/>
    <cellStyle name="표준 5 6 2 3" xfId="4889"/>
    <cellStyle name="표준 5 6 2 3 2" xfId="6720"/>
    <cellStyle name="표준 5 6 2 3 2 2" xfId="15729"/>
    <cellStyle name="표준 5 6 2 3 2 2 2" xfId="36605"/>
    <cellStyle name="표준 5 6 2 3 2 3" xfId="27867"/>
    <cellStyle name="표준 5 6 2 3 3" xfId="13911"/>
    <cellStyle name="표준 5 6 2 3 3 2" xfId="34787"/>
    <cellStyle name="표준 5 6 2 3 4" xfId="26049"/>
    <cellStyle name="표준 5 6 2 4" xfId="5563"/>
    <cellStyle name="표준 5 6 2 4 2" xfId="14572"/>
    <cellStyle name="표준 5 6 2 4 2 2" xfId="35448"/>
    <cellStyle name="표준 5 6 2 4 3" xfId="26710"/>
    <cellStyle name="표준 5 6 2 5" xfId="7366"/>
    <cellStyle name="표준 5 6 2 5 2" xfId="16373"/>
    <cellStyle name="표준 5 6 2 5 2 2" xfId="37249"/>
    <cellStyle name="표준 5 6 2 5 3" xfId="28511"/>
    <cellStyle name="표준 5 6 2 6" xfId="8010"/>
    <cellStyle name="표준 5 6 2 6 2" xfId="17016"/>
    <cellStyle name="표준 5 6 2 6 2 2" xfId="37892"/>
    <cellStyle name="표준 5 6 2 6 3" xfId="29154"/>
    <cellStyle name="표준 5 6 2 7" xfId="8858"/>
    <cellStyle name="표준 5 6 2 7 2" xfId="17863"/>
    <cellStyle name="표준 5 6 2 7 2 2" xfId="38739"/>
    <cellStyle name="표준 5 6 2 7 3" xfId="30001"/>
    <cellStyle name="표준 5 6 2 8" xfId="9683"/>
    <cellStyle name="표준 5 6 2 8 2" xfId="18681"/>
    <cellStyle name="표준 5 6 2 8 2 2" xfId="39557"/>
    <cellStyle name="표준 5 6 2 8 3" xfId="30819"/>
    <cellStyle name="표준 5 6 2 9" xfId="10738"/>
    <cellStyle name="표준 5 6 2 9 2" xfId="19509"/>
    <cellStyle name="표준 5 6 2 9 2 2" xfId="40385"/>
    <cellStyle name="표준 5 6 2 9 3" xfId="31649"/>
    <cellStyle name="표준 5 6 3" xfId="3510"/>
    <cellStyle name="표준 5 6 3 10" xfId="12973"/>
    <cellStyle name="표준 5 6 3 10 2" xfId="33850"/>
    <cellStyle name="표준 5 6 3 11" xfId="25100"/>
    <cellStyle name="표준 5 6 3 2" xfId="5112"/>
    <cellStyle name="표준 5 6 3 2 2" xfId="6937"/>
    <cellStyle name="표준 5 6 3 2 2 2" xfId="15946"/>
    <cellStyle name="표준 5 6 3 2 2 2 2" xfId="36822"/>
    <cellStyle name="표준 5 6 3 2 2 3" xfId="28084"/>
    <cellStyle name="표준 5 6 3 2 3" xfId="14128"/>
    <cellStyle name="표준 5 6 3 2 3 2" xfId="35004"/>
    <cellStyle name="표준 5 6 3 2 4" xfId="26266"/>
    <cellStyle name="표준 5 6 3 3" xfId="5783"/>
    <cellStyle name="표준 5 6 3 3 2" xfId="14792"/>
    <cellStyle name="표준 5 6 3 3 2 2" xfId="35668"/>
    <cellStyle name="표준 5 6 3 3 3" xfId="26930"/>
    <cellStyle name="표준 5 6 3 4" xfId="7583"/>
    <cellStyle name="표준 5 6 3 4 2" xfId="16590"/>
    <cellStyle name="표준 5 6 3 4 2 2" xfId="37466"/>
    <cellStyle name="표준 5 6 3 4 3" xfId="28728"/>
    <cellStyle name="표준 5 6 3 5" xfId="8227"/>
    <cellStyle name="표준 5 6 3 5 2" xfId="17233"/>
    <cellStyle name="표준 5 6 3 5 2 2" xfId="38109"/>
    <cellStyle name="표준 5 6 3 5 3" xfId="29371"/>
    <cellStyle name="표준 5 6 3 6" xfId="9075"/>
    <cellStyle name="표준 5 6 3 6 2" xfId="18080"/>
    <cellStyle name="표준 5 6 3 6 2 2" xfId="38956"/>
    <cellStyle name="표준 5 6 3 6 3" xfId="30218"/>
    <cellStyle name="표준 5 6 3 7" xfId="9900"/>
    <cellStyle name="표준 5 6 3 7 2" xfId="18898"/>
    <cellStyle name="표준 5 6 3 7 2 2" xfId="39774"/>
    <cellStyle name="표준 5 6 3 7 3" xfId="31036"/>
    <cellStyle name="표준 5 6 3 8" xfId="10955"/>
    <cellStyle name="표준 5 6 3 8 2" xfId="19726"/>
    <cellStyle name="표준 5 6 3 8 2 2" xfId="40602"/>
    <cellStyle name="표준 5 6 3 8 3" xfId="31866"/>
    <cellStyle name="표준 5 6 3 9" xfId="11821"/>
    <cellStyle name="표준 5 6 3 9 2" xfId="20587"/>
    <cellStyle name="표준 5 6 3 9 2 2" xfId="41463"/>
    <cellStyle name="표준 5 6 3 9 3" xfId="32727"/>
    <cellStyle name="표준 5 6 4" xfId="4669"/>
    <cellStyle name="표준 5 6 4 2" xfId="6503"/>
    <cellStyle name="표준 5 6 4 2 2" xfId="15512"/>
    <cellStyle name="표준 5 6 4 2 2 2" xfId="36388"/>
    <cellStyle name="표준 5 6 4 2 3" xfId="27650"/>
    <cellStyle name="표준 5 6 4 3" xfId="11176"/>
    <cellStyle name="표준 5 6 4 3 2" xfId="19945"/>
    <cellStyle name="표준 5 6 4 3 2 2" xfId="40821"/>
    <cellStyle name="표준 5 6 4 3 3" xfId="32085"/>
    <cellStyle name="표준 5 6 4 4" xfId="12040"/>
    <cellStyle name="표준 5 6 4 4 2" xfId="20806"/>
    <cellStyle name="표준 5 6 4 4 2 2" xfId="41682"/>
    <cellStyle name="표준 5 6 4 4 3" xfId="32946"/>
    <cellStyle name="표준 5 6 4 5" xfId="13694"/>
    <cellStyle name="표준 5 6 4 5 2" xfId="34570"/>
    <cellStyle name="표준 5 6 4 6" xfId="25832"/>
    <cellStyle name="표준 5 6 5" xfId="5346"/>
    <cellStyle name="표준 5 6 5 2" xfId="14355"/>
    <cellStyle name="표준 5 6 5 2 2" xfId="35231"/>
    <cellStyle name="표준 5 6 5 3" xfId="26493"/>
    <cellStyle name="표준 5 6 6" xfId="7148"/>
    <cellStyle name="표준 5 6 6 2" xfId="16156"/>
    <cellStyle name="표준 5 6 6 2 2" xfId="37032"/>
    <cellStyle name="표준 5 6 6 3" xfId="28294"/>
    <cellStyle name="표준 5 6 7" xfId="7793"/>
    <cellStyle name="표준 5 6 7 2" xfId="16799"/>
    <cellStyle name="표준 5 6 7 2 2" xfId="37675"/>
    <cellStyle name="표준 5 6 7 3" xfId="28937"/>
    <cellStyle name="표준 5 6 8" xfId="8641"/>
    <cellStyle name="표준 5 6 8 2" xfId="17646"/>
    <cellStyle name="표준 5 6 8 2 2" xfId="38522"/>
    <cellStyle name="표준 5 6 8 3" xfId="29784"/>
    <cellStyle name="표준 5 6 9" xfId="9465"/>
    <cellStyle name="표준 5 6 9 2" xfId="18464"/>
    <cellStyle name="표준 5 6 9 2 2" xfId="39340"/>
    <cellStyle name="표준 5 6 9 3" xfId="30602"/>
    <cellStyle name="표준 5 7" xfId="3067"/>
    <cellStyle name="표준 5 7 10" xfId="10522"/>
    <cellStyle name="표준 5 7 10 2" xfId="19293"/>
    <cellStyle name="표준 5 7 10 2 2" xfId="40169"/>
    <cellStyle name="표준 5 7 10 3" xfId="31433"/>
    <cellStyle name="표준 5 7 11" xfId="11388"/>
    <cellStyle name="표준 5 7 11 2" xfId="20154"/>
    <cellStyle name="표준 5 7 11 2 2" xfId="41030"/>
    <cellStyle name="표준 5 7 11 3" xfId="32294"/>
    <cellStyle name="표준 5 7 12" xfId="12537"/>
    <cellStyle name="표준 5 7 12 2" xfId="33414"/>
    <cellStyle name="표준 5 7 13" xfId="24664"/>
    <cellStyle name="표준 5 7 2" xfId="3287"/>
    <cellStyle name="표준 5 7 2 10" xfId="11605"/>
    <cellStyle name="표준 5 7 2 10 2" xfId="20371"/>
    <cellStyle name="표준 5 7 2 10 2 2" xfId="41247"/>
    <cellStyle name="표준 5 7 2 10 3" xfId="32511"/>
    <cellStyle name="표준 5 7 2 11" xfId="12754"/>
    <cellStyle name="표준 5 7 2 11 2" xfId="33631"/>
    <cellStyle name="표준 5 7 2 12" xfId="24881"/>
    <cellStyle name="표준 5 7 2 2" xfId="3728"/>
    <cellStyle name="표준 5 7 2 2 2" xfId="6001"/>
    <cellStyle name="표준 5 7 2 2 2 2" xfId="15010"/>
    <cellStyle name="표준 5 7 2 2 2 2 2" xfId="35886"/>
    <cellStyle name="표준 5 7 2 2 2 3" xfId="27148"/>
    <cellStyle name="표준 5 7 2 2 3" xfId="13191"/>
    <cellStyle name="표준 5 7 2 2 3 2" xfId="34068"/>
    <cellStyle name="표준 5 7 2 2 4" xfId="25318"/>
    <cellStyle name="표준 5 7 2 3" xfId="4890"/>
    <cellStyle name="표준 5 7 2 3 2" xfId="6721"/>
    <cellStyle name="표준 5 7 2 3 2 2" xfId="15730"/>
    <cellStyle name="표준 5 7 2 3 2 2 2" xfId="36606"/>
    <cellStyle name="표준 5 7 2 3 2 3" xfId="27868"/>
    <cellStyle name="표준 5 7 2 3 3" xfId="13912"/>
    <cellStyle name="표준 5 7 2 3 3 2" xfId="34788"/>
    <cellStyle name="표준 5 7 2 3 4" xfId="26050"/>
    <cellStyle name="표준 5 7 2 4" xfId="5564"/>
    <cellStyle name="표준 5 7 2 4 2" xfId="14573"/>
    <cellStyle name="표준 5 7 2 4 2 2" xfId="35449"/>
    <cellStyle name="표준 5 7 2 4 3" xfId="26711"/>
    <cellStyle name="표준 5 7 2 5" xfId="7367"/>
    <cellStyle name="표준 5 7 2 5 2" xfId="16374"/>
    <cellStyle name="표준 5 7 2 5 2 2" xfId="37250"/>
    <cellStyle name="표준 5 7 2 5 3" xfId="28512"/>
    <cellStyle name="표준 5 7 2 6" xfId="8011"/>
    <cellStyle name="표준 5 7 2 6 2" xfId="17017"/>
    <cellStyle name="표준 5 7 2 6 2 2" xfId="37893"/>
    <cellStyle name="표준 5 7 2 6 3" xfId="29155"/>
    <cellStyle name="표준 5 7 2 7" xfId="8859"/>
    <cellStyle name="표준 5 7 2 7 2" xfId="17864"/>
    <cellStyle name="표준 5 7 2 7 2 2" xfId="38740"/>
    <cellStyle name="표준 5 7 2 7 3" xfId="30002"/>
    <cellStyle name="표준 5 7 2 8" xfId="9684"/>
    <cellStyle name="표준 5 7 2 8 2" xfId="18682"/>
    <cellStyle name="표준 5 7 2 8 2 2" xfId="39558"/>
    <cellStyle name="표준 5 7 2 8 3" xfId="30820"/>
    <cellStyle name="표준 5 7 2 9" xfId="10739"/>
    <cellStyle name="표준 5 7 2 9 2" xfId="19510"/>
    <cellStyle name="표준 5 7 2 9 2 2" xfId="40386"/>
    <cellStyle name="표준 5 7 2 9 3" xfId="31650"/>
    <cellStyle name="표준 5 7 3" xfId="3511"/>
    <cellStyle name="표준 5 7 3 10" xfId="12974"/>
    <cellStyle name="표준 5 7 3 10 2" xfId="33851"/>
    <cellStyle name="표준 5 7 3 11" xfId="25101"/>
    <cellStyle name="표준 5 7 3 2" xfId="5113"/>
    <cellStyle name="표준 5 7 3 2 2" xfId="6938"/>
    <cellStyle name="표준 5 7 3 2 2 2" xfId="15947"/>
    <cellStyle name="표준 5 7 3 2 2 2 2" xfId="36823"/>
    <cellStyle name="표준 5 7 3 2 2 3" xfId="28085"/>
    <cellStyle name="표준 5 7 3 2 3" xfId="14129"/>
    <cellStyle name="표준 5 7 3 2 3 2" xfId="35005"/>
    <cellStyle name="표준 5 7 3 2 4" xfId="26267"/>
    <cellStyle name="표준 5 7 3 3" xfId="5784"/>
    <cellStyle name="표준 5 7 3 3 2" xfId="14793"/>
    <cellStyle name="표준 5 7 3 3 2 2" xfId="35669"/>
    <cellStyle name="표준 5 7 3 3 3" xfId="26931"/>
    <cellStyle name="표준 5 7 3 4" xfId="7584"/>
    <cellStyle name="표준 5 7 3 4 2" xfId="16591"/>
    <cellStyle name="표준 5 7 3 4 2 2" xfId="37467"/>
    <cellStyle name="표준 5 7 3 4 3" xfId="28729"/>
    <cellStyle name="표준 5 7 3 5" xfId="8228"/>
    <cellStyle name="표준 5 7 3 5 2" xfId="17234"/>
    <cellStyle name="표준 5 7 3 5 2 2" xfId="38110"/>
    <cellStyle name="표준 5 7 3 5 3" xfId="29372"/>
    <cellStyle name="표준 5 7 3 6" xfId="9076"/>
    <cellStyle name="표준 5 7 3 6 2" xfId="18081"/>
    <cellStyle name="표준 5 7 3 6 2 2" xfId="38957"/>
    <cellStyle name="표준 5 7 3 6 3" xfId="30219"/>
    <cellStyle name="표준 5 7 3 7" xfId="9901"/>
    <cellStyle name="표준 5 7 3 7 2" xfId="18899"/>
    <cellStyle name="표준 5 7 3 7 2 2" xfId="39775"/>
    <cellStyle name="표준 5 7 3 7 3" xfId="31037"/>
    <cellStyle name="표준 5 7 3 8" xfId="10956"/>
    <cellStyle name="표준 5 7 3 8 2" xfId="19727"/>
    <cellStyle name="표준 5 7 3 8 2 2" xfId="40603"/>
    <cellStyle name="표준 5 7 3 8 3" xfId="31867"/>
    <cellStyle name="표준 5 7 3 9" xfId="11822"/>
    <cellStyle name="표준 5 7 3 9 2" xfId="20588"/>
    <cellStyle name="표준 5 7 3 9 2 2" xfId="41464"/>
    <cellStyle name="표준 5 7 3 9 3" xfId="32728"/>
    <cellStyle name="표준 5 7 4" xfId="4670"/>
    <cellStyle name="표준 5 7 4 2" xfId="6504"/>
    <cellStyle name="표준 5 7 4 2 2" xfId="15513"/>
    <cellStyle name="표준 5 7 4 2 2 2" xfId="36389"/>
    <cellStyle name="표준 5 7 4 2 3" xfId="27651"/>
    <cellStyle name="표준 5 7 4 3" xfId="11177"/>
    <cellStyle name="표준 5 7 4 3 2" xfId="19946"/>
    <cellStyle name="표준 5 7 4 3 2 2" xfId="40822"/>
    <cellStyle name="표준 5 7 4 3 3" xfId="32086"/>
    <cellStyle name="표준 5 7 4 4" xfId="12041"/>
    <cellStyle name="표준 5 7 4 4 2" xfId="20807"/>
    <cellStyle name="표준 5 7 4 4 2 2" xfId="41683"/>
    <cellStyle name="표준 5 7 4 4 3" xfId="32947"/>
    <cellStyle name="표준 5 7 4 5" xfId="13695"/>
    <cellStyle name="표준 5 7 4 5 2" xfId="34571"/>
    <cellStyle name="표준 5 7 4 6" xfId="25833"/>
    <cellStyle name="표준 5 7 5" xfId="5347"/>
    <cellStyle name="표준 5 7 5 2" xfId="14356"/>
    <cellStyle name="표준 5 7 5 2 2" xfId="35232"/>
    <cellStyle name="표준 5 7 5 3" xfId="26494"/>
    <cellStyle name="표준 5 7 6" xfId="7149"/>
    <cellStyle name="표준 5 7 6 2" xfId="16157"/>
    <cellStyle name="표준 5 7 6 2 2" xfId="37033"/>
    <cellStyle name="표준 5 7 6 3" xfId="28295"/>
    <cellStyle name="표준 5 7 7" xfId="7794"/>
    <cellStyle name="표준 5 7 7 2" xfId="16800"/>
    <cellStyle name="표준 5 7 7 2 2" xfId="37676"/>
    <cellStyle name="표준 5 7 7 3" xfId="28938"/>
    <cellStyle name="표준 5 7 8" xfId="8642"/>
    <cellStyle name="표준 5 7 8 2" xfId="17647"/>
    <cellStyle name="표준 5 7 8 2 2" xfId="38523"/>
    <cellStyle name="표준 5 7 8 3" xfId="29785"/>
    <cellStyle name="표준 5 7 9" xfId="9466"/>
    <cellStyle name="표준 5 7 9 2" xfId="18465"/>
    <cellStyle name="표준 5 7 9 2 2" xfId="39341"/>
    <cellStyle name="표준 5 7 9 3" xfId="30603"/>
    <cellStyle name="표준 5 8" xfId="3281"/>
    <cellStyle name="표준 5 8 10" xfId="11599"/>
    <cellStyle name="표준 5 8 10 2" xfId="20365"/>
    <cellStyle name="표준 5 8 10 2 2" xfId="41241"/>
    <cellStyle name="표준 5 8 10 3" xfId="32505"/>
    <cellStyle name="표준 5 8 11" xfId="12748"/>
    <cellStyle name="표준 5 8 11 2" xfId="33625"/>
    <cellStyle name="표준 5 8 12" xfId="24875"/>
    <cellStyle name="표준 5 8 2" xfId="3722"/>
    <cellStyle name="표준 5 8 2 2" xfId="5995"/>
    <cellStyle name="표준 5 8 2 2 2" xfId="15004"/>
    <cellStyle name="표준 5 8 2 2 2 2" xfId="35880"/>
    <cellStyle name="표준 5 8 2 2 3" xfId="27142"/>
    <cellStyle name="표준 5 8 2 3" xfId="13185"/>
    <cellStyle name="표준 5 8 2 3 2" xfId="34062"/>
    <cellStyle name="표준 5 8 2 4" xfId="25312"/>
    <cellStyle name="표준 5 8 3" xfId="4884"/>
    <cellStyle name="표준 5 8 3 2" xfId="6715"/>
    <cellStyle name="표준 5 8 3 2 2" xfId="15724"/>
    <cellStyle name="표준 5 8 3 2 2 2" xfId="36600"/>
    <cellStyle name="표준 5 8 3 2 3" xfId="27862"/>
    <cellStyle name="표준 5 8 3 3" xfId="13906"/>
    <cellStyle name="표준 5 8 3 3 2" xfId="34782"/>
    <cellStyle name="표준 5 8 3 4" xfId="26044"/>
    <cellStyle name="표준 5 8 4" xfId="5558"/>
    <cellStyle name="표준 5 8 4 2" xfId="14567"/>
    <cellStyle name="표준 5 8 4 2 2" xfId="35443"/>
    <cellStyle name="표준 5 8 4 3" xfId="26705"/>
    <cellStyle name="표준 5 8 5" xfId="7361"/>
    <cellStyle name="표준 5 8 5 2" xfId="16368"/>
    <cellStyle name="표준 5 8 5 2 2" xfId="37244"/>
    <cellStyle name="표준 5 8 5 3" xfId="28506"/>
    <cellStyle name="표준 5 8 6" xfId="8005"/>
    <cellStyle name="표준 5 8 6 2" xfId="17011"/>
    <cellStyle name="표준 5 8 6 2 2" xfId="37887"/>
    <cellStyle name="표준 5 8 6 3" xfId="29149"/>
    <cellStyle name="표준 5 8 7" xfId="8853"/>
    <cellStyle name="표준 5 8 7 2" xfId="17858"/>
    <cellStyle name="표준 5 8 7 2 2" xfId="38734"/>
    <cellStyle name="표준 5 8 7 3" xfId="29996"/>
    <cellStyle name="표준 5 8 8" xfId="9678"/>
    <cellStyle name="표준 5 8 8 2" xfId="18676"/>
    <cellStyle name="표준 5 8 8 2 2" xfId="39552"/>
    <cellStyle name="표준 5 8 8 3" xfId="30814"/>
    <cellStyle name="표준 5 8 9" xfId="10733"/>
    <cellStyle name="표준 5 8 9 2" xfId="19504"/>
    <cellStyle name="표준 5 8 9 2 2" xfId="40380"/>
    <cellStyle name="표준 5 8 9 3" xfId="31644"/>
    <cellStyle name="표준 5 9" xfId="3505"/>
    <cellStyle name="표준 5 9 10" xfId="12968"/>
    <cellStyle name="표준 5 9 10 2" xfId="33845"/>
    <cellStyle name="표준 5 9 11" xfId="25095"/>
    <cellStyle name="표준 5 9 2" xfId="5107"/>
    <cellStyle name="표준 5 9 2 2" xfId="6932"/>
    <cellStyle name="표준 5 9 2 2 2" xfId="15941"/>
    <cellStyle name="표준 5 9 2 2 2 2" xfId="36817"/>
    <cellStyle name="표준 5 9 2 2 3" xfId="28079"/>
    <cellStyle name="표준 5 9 2 3" xfId="14123"/>
    <cellStyle name="표준 5 9 2 3 2" xfId="34999"/>
    <cellStyle name="표준 5 9 2 4" xfId="26261"/>
    <cellStyle name="표준 5 9 3" xfId="5778"/>
    <cellStyle name="표준 5 9 3 2" xfId="14787"/>
    <cellStyle name="표준 5 9 3 2 2" xfId="35663"/>
    <cellStyle name="표준 5 9 3 3" xfId="26925"/>
    <cellStyle name="표준 5 9 4" xfId="7578"/>
    <cellStyle name="표준 5 9 4 2" xfId="16585"/>
    <cellStyle name="표준 5 9 4 2 2" xfId="37461"/>
    <cellStyle name="표준 5 9 4 3" xfId="28723"/>
    <cellStyle name="표준 5 9 5" xfId="8222"/>
    <cellStyle name="표준 5 9 5 2" xfId="17228"/>
    <cellStyle name="표준 5 9 5 2 2" xfId="38104"/>
    <cellStyle name="표준 5 9 5 3" xfId="29366"/>
    <cellStyle name="표준 5 9 6" xfId="9070"/>
    <cellStyle name="표준 5 9 6 2" xfId="18075"/>
    <cellStyle name="표준 5 9 6 2 2" xfId="38951"/>
    <cellStyle name="표준 5 9 6 3" xfId="30213"/>
    <cellStyle name="표준 5 9 7" xfId="9895"/>
    <cellStyle name="표준 5 9 7 2" xfId="18893"/>
    <cellStyle name="표준 5 9 7 2 2" xfId="39769"/>
    <cellStyle name="표준 5 9 7 3" xfId="31031"/>
    <cellStyle name="표준 5 9 8" xfId="10950"/>
    <cellStyle name="표준 5 9 8 2" xfId="19721"/>
    <cellStyle name="표준 5 9 8 2 2" xfId="40597"/>
    <cellStyle name="표준 5 9 8 3" xfId="31861"/>
    <cellStyle name="표준 5 9 9" xfId="11816"/>
    <cellStyle name="표준 5 9 9 2" xfId="20582"/>
    <cellStyle name="표준 5 9 9 2 2" xfId="41458"/>
    <cellStyle name="표준 5 9 9 3" xfId="32722"/>
    <cellStyle name="표준 50" xfId="3842"/>
    <cellStyle name="표준 50 2" xfId="6071"/>
    <cellStyle name="표준 50 2 2" xfId="15080"/>
    <cellStyle name="표준 50 2 2 2" xfId="35956"/>
    <cellStyle name="표준 50 2 3" xfId="27218"/>
    <cellStyle name="표준 50 3" xfId="13262"/>
    <cellStyle name="표준 50 3 2" xfId="34138"/>
    <cellStyle name="표준 50 4" xfId="25400"/>
    <cellStyle name="표준 51" xfId="3843"/>
    <cellStyle name="표준 52" xfId="4699"/>
    <cellStyle name="표준 53" xfId="5145"/>
    <cellStyle name="표준 53 2" xfId="14158"/>
    <cellStyle name="표준 53 2 2" xfId="35034"/>
    <cellStyle name="표준 53 3" xfId="26296"/>
    <cellStyle name="표준 54" xfId="5147"/>
    <cellStyle name="표준 54 2" xfId="14160"/>
    <cellStyle name="표준 54 2 2" xfId="35036"/>
    <cellStyle name="표준 54 3" xfId="26298"/>
    <cellStyle name="표준 55" xfId="5148"/>
    <cellStyle name="표준 55 2" xfId="14161"/>
    <cellStyle name="표준 55 2 2" xfId="35037"/>
    <cellStyle name="표준 55 3" xfId="26299"/>
    <cellStyle name="표준 56" xfId="5149"/>
    <cellStyle name="표준 56 2" xfId="14162"/>
    <cellStyle name="표준 56 2 2" xfId="35038"/>
    <cellStyle name="표준 56 3" xfId="26300"/>
    <cellStyle name="표준 57" xfId="5163"/>
    <cellStyle name="표준 58" xfId="5150"/>
    <cellStyle name="표준 58 2" xfId="14163"/>
    <cellStyle name="표준 58 2 2" xfId="35039"/>
    <cellStyle name="표준 58 3" xfId="26301"/>
    <cellStyle name="표준 59" xfId="6967"/>
    <cellStyle name="표준 6" xfId="3068"/>
    <cellStyle name="표준 6 10" xfId="4671"/>
    <cellStyle name="표준 6 10 2" xfId="6505"/>
    <cellStyle name="표준 6 10 2 2" xfId="15514"/>
    <cellStyle name="표준 6 10 2 2 2" xfId="36390"/>
    <cellStyle name="표준 6 10 2 3" xfId="27652"/>
    <cellStyle name="표준 6 10 3" xfId="11178"/>
    <cellStyle name="표준 6 10 3 2" xfId="19947"/>
    <cellStyle name="표준 6 10 3 2 2" xfId="40823"/>
    <cellStyle name="표준 6 10 3 3" xfId="32087"/>
    <cellStyle name="표준 6 10 4" xfId="12042"/>
    <cellStyle name="표준 6 10 4 2" xfId="20808"/>
    <cellStyle name="표준 6 10 4 2 2" xfId="41684"/>
    <cellStyle name="표준 6 10 4 3" xfId="32948"/>
    <cellStyle name="표준 6 10 5" xfId="13696"/>
    <cellStyle name="표준 6 10 5 2" xfId="34572"/>
    <cellStyle name="표준 6 10 6" xfId="25834"/>
    <cellStyle name="표준 6 11" xfId="5348"/>
    <cellStyle name="표준 6 11 2" xfId="14357"/>
    <cellStyle name="표준 6 11 2 2" xfId="35233"/>
    <cellStyle name="표준 6 11 3" xfId="26495"/>
    <cellStyle name="표준 6 12" xfId="7150"/>
    <cellStyle name="표준 6 12 2" xfId="16158"/>
    <cellStyle name="표준 6 12 2 2" xfId="37034"/>
    <cellStyle name="표준 6 12 3" xfId="28296"/>
    <cellStyle name="표준 6 13" xfId="7795"/>
    <cellStyle name="표준 6 13 2" xfId="16801"/>
    <cellStyle name="표준 6 13 2 2" xfId="37677"/>
    <cellStyle name="표준 6 13 3" xfId="28939"/>
    <cellStyle name="표준 6 14" xfId="8643"/>
    <cellStyle name="표준 6 14 2" xfId="17648"/>
    <cellStyle name="표준 6 14 2 2" xfId="38524"/>
    <cellStyle name="표준 6 14 3" xfId="29786"/>
    <cellStyle name="표준 6 15" xfId="9187"/>
    <cellStyle name="표준 6 15 2" xfId="18191"/>
    <cellStyle name="표준 6 15 2 2" xfId="39067"/>
    <cellStyle name="표준 6 15 3" xfId="30329"/>
    <cellStyle name="표준 6 16" xfId="9467"/>
    <cellStyle name="표준 6 16 2" xfId="18466"/>
    <cellStyle name="표준 6 16 2 2" xfId="39342"/>
    <cellStyle name="표준 6 16 3" xfId="30604"/>
    <cellStyle name="표준 6 17" xfId="10126"/>
    <cellStyle name="표준 6 18" xfId="10523"/>
    <cellStyle name="표준 6 18 2" xfId="19294"/>
    <cellStyle name="표준 6 18 2 2" xfId="40170"/>
    <cellStyle name="표준 6 18 3" xfId="31434"/>
    <cellStyle name="표준 6 19" xfId="11389"/>
    <cellStyle name="표준 6 19 2" xfId="20155"/>
    <cellStyle name="표준 6 19 2 2" xfId="41031"/>
    <cellStyle name="표준 6 19 3" xfId="32295"/>
    <cellStyle name="표준 6 2" xfId="3069"/>
    <cellStyle name="표준 6 2 10" xfId="9468"/>
    <cellStyle name="표준 6 2 10 2" xfId="18467"/>
    <cellStyle name="표준 6 2 10 2 2" xfId="39343"/>
    <cellStyle name="표준 6 2 10 3" xfId="30605"/>
    <cellStyle name="표준 6 2 11" xfId="10127"/>
    <cellStyle name="표준 6 2 12" xfId="10524"/>
    <cellStyle name="표준 6 2 12 2" xfId="19295"/>
    <cellStyle name="표준 6 2 12 2 2" xfId="40171"/>
    <cellStyle name="표준 6 2 12 3" xfId="31435"/>
    <cellStyle name="표준 6 2 13" xfId="11390"/>
    <cellStyle name="표준 6 2 13 2" xfId="20156"/>
    <cellStyle name="표준 6 2 13 2 2" xfId="41032"/>
    <cellStyle name="표준 6 2 13 3" xfId="32296"/>
    <cellStyle name="표준 6 2 14" xfId="12539"/>
    <cellStyle name="표준 6 2 14 2" xfId="33416"/>
    <cellStyle name="표준 6 2 15" xfId="24666"/>
    <cellStyle name="표준 6 2 2" xfId="3289"/>
    <cellStyle name="표준 6 2 2 10" xfId="10741"/>
    <cellStyle name="표준 6 2 2 10 2" xfId="19512"/>
    <cellStyle name="표준 6 2 2 10 2 2" xfId="40388"/>
    <cellStyle name="표준 6 2 2 10 3" xfId="31652"/>
    <cellStyle name="표준 6 2 2 11" xfId="11607"/>
    <cellStyle name="표준 6 2 2 11 2" xfId="20373"/>
    <cellStyle name="표준 6 2 2 11 2 2" xfId="41249"/>
    <cellStyle name="표준 6 2 2 11 3" xfId="32513"/>
    <cellStyle name="표준 6 2 2 12" xfId="12756"/>
    <cellStyle name="표준 6 2 2 12 2" xfId="33633"/>
    <cellStyle name="표준 6 2 2 13" xfId="24883"/>
    <cellStyle name="표준 6 2 2 2" xfId="3730"/>
    <cellStyle name="표준 6 2 2 2 2" xfId="6003"/>
    <cellStyle name="표준 6 2 2 2 2 2" xfId="15012"/>
    <cellStyle name="표준 6 2 2 2 2 2 2" xfId="35888"/>
    <cellStyle name="표준 6 2 2 2 2 3" xfId="27150"/>
    <cellStyle name="표준 6 2 2 2 3" xfId="13193"/>
    <cellStyle name="표준 6 2 2 2 3 2" xfId="34070"/>
    <cellStyle name="표준 6 2 2 2 4" xfId="25320"/>
    <cellStyle name="표준 6 2 2 3" xfId="4892"/>
    <cellStyle name="표준 6 2 2 3 2" xfId="6723"/>
    <cellStyle name="표준 6 2 2 3 2 2" xfId="15732"/>
    <cellStyle name="표준 6 2 2 3 2 2 2" xfId="36608"/>
    <cellStyle name="표준 6 2 2 3 2 3" xfId="27870"/>
    <cellStyle name="표준 6 2 2 3 3" xfId="13914"/>
    <cellStyle name="표준 6 2 2 3 3 2" xfId="34790"/>
    <cellStyle name="표준 6 2 2 3 4" xfId="26052"/>
    <cellStyle name="표준 6 2 2 4" xfId="5566"/>
    <cellStyle name="표준 6 2 2 4 2" xfId="14575"/>
    <cellStyle name="표준 6 2 2 4 2 2" xfId="35451"/>
    <cellStyle name="표준 6 2 2 4 3" xfId="26713"/>
    <cellStyle name="표준 6 2 2 5" xfId="7369"/>
    <cellStyle name="표준 6 2 2 5 2" xfId="16376"/>
    <cellStyle name="표준 6 2 2 5 2 2" xfId="37252"/>
    <cellStyle name="표준 6 2 2 5 3" xfId="28514"/>
    <cellStyle name="표준 6 2 2 6" xfId="8013"/>
    <cellStyle name="표준 6 2 2 6 2" xfId="17019"/>
    <cellStyle name="표준 6 2 2 6 2 2" xfId="37895"/>
    <cellStyle name="표준 6 2 2 6 3" xfId="29157"/>
    <cellStyle name="표준 6 2 2 7" xfId="8861"/>
    <cellStyle name="표준 6 2 2 7 2" xfId="17866"/>
    <cellStyle name="표준 6 2 2 7 2 2" xfId="38742"/>
    <cellStyle name="표준 6 2 2 7 3" xfId="30004"/>
    <cellStyle name="표준 6 2 2 8" xfId="9686"/>
    <cellStyle name="표준 6 2 2 8 2" xfId="18684"/>
    <cellStyle name="표준 6 2 2 8 2 2" xfId="39560"/>
    <cellStyle name="표준 6 2 2 8 3" xfId="30822"/>
    <cellStyle name="표준 6 2 2 9" xfId="10128"/>
    <cellStyle name="표준 6 2 3" xfId="3513"/>
    <cellStyle name="표준 6 2 3 10" xfId="12976"/>
    <cellStyle name="표준 6 2 3 10 2" xfId="33853"/>
    <cellStyle name="표준 6 2 3 11" xfId="25103"/>
    <cellStyle name="표준 6 2 3 2" xfId="5115"/>
    <cellStyle name="표준 6 2 3 2 2" xfId="6940"/>
    <cellStyle name="표준 6 2 3 2 2 2" xfId="15949"/>
    <cellStyle name="표준 6 2 3 2 2 2 2" xfId="36825"/>
    <cellStyle name="표준 6 2 3 2 2 3" xfId="28087"/>
    <cellStyle name="표준 6 2 3 2 3" xfId="14131"/>
    <cellStyle name="표준 6 2 3 2 3 2" xfId="35007"/>
    <cellStyle name="표준 6 2 3 2 4" xfId="26269"/>
    <cellStyle name="표준 6 2 3 3" xfId="5786"/>
    <cellStyle name="표준 6 2 3 3 2" xfId="14795"/>
    <cellStyle name="표준 6 2 3 3 2 2" xfId="35671"/>
    <cellStyle name="표준 6 2 3 3 3" xfId="26933"/>
    <cellStyle name="표준 6 2 3 4" xfId="7586"/>
    <cellStyle name="표준 6 2 3 4 2" xfId="16593"/>
    <cellStyle name="표준 6 2 3 4 2 2" xfId="37469"/>
    <cellStyle name="표준 6 2 3 4 3" xfId="28731"/>
    <cellStyle name="표준 6 2 3 5" xfId="8230"/>
    <cellStyle name="표준 6 2 3 5 2" xfId="17236"/>
    <cellStyle name="표준 6 2 3 5 2 2" xfId="38112"/>
    <cellStyle name="표준 6 2 3 5 3" xfId="29374"/>
    <cellStyle name="표준 6 2 3 6" xfId="9078"/>
    <cellStyle name="표준 6 2 3 6 2" xfId="18083"/>
    <cellStyle name="표준 6 2 3 6 2 2" xfId="38959"/>
    <cellStyle name="표준 6 2 3 6 3" xfId="30221"/>
    <cellStyle name="표준 6 2 3 7" xfId="9903"/>
    <cellStyle name="표준 6 2 3 7 2" xfId="18901"/>
    <cellStyle name="표준 6 2 3 7 2 2" xfId="39777"/>
    <cellStyle name="표준 6 2 3 7 3" xfId="31039"/>
    <cellStyle name="표준 6 2 3 8" xfId="10958"/>
    <cellStyle name="표준 6 2 3 8 2" xfId="19729"/>
    <cellStyle name="표준 6 2 3 8 2 2" xfId="40605"/>
    <cellStyle name="표준 6 2 3 8 3" xfId="31869"/>
    <cellStyle name="표준 6 2 3 9" xfId="11824"/>
    <cellStyle name="표준 6 2 3 9 2" xfId="20590"/>
    <cellStyle name="표준 6 2 3 9 2 2" xfId="41466"/>
    <cellStyle name="표준 6 2 3 9 3" xfId="32730"/>
    <cellStyle name="표준 6 2 4" xfId="4672"/>
    <cellStyle name="표준 6 2 4 2" xfId="6506"/>
    <cellStyle name="표준 6 2 4 2 2" xfId="15515"/>
    <cellStyle name="표준 6 2 4 2 2 2" xfId="36391"/>
    <cellStyle name="표준 6 2 4 2 3" xfId="27653"/>
    <cellStyle name="표준 6 2 4 3" xfId="11179"/>
    <cellStyle name="표준 6 2 4 3 2" xfId="19948"/>
    <cellStyle name="표준 6 2 4 3 2 2" xfId="40824"/>
    <cellStyle name="표준 6 2 4 3 3" xfId="32088"/>
    <cellStyle name="표준 6 2 4 4" xfId="12043"/>
    <cellStyle name="표준 6 2 4 4 2" xfId="20809"/>
    <cellStyle name="표준 6 2 4 4 2 2" xfId="41685"/>
    <cellStyle name="표준 6 2 4 4 3" xfId="32949"/>
    <cellStyle name="표준 6 2 4 5" xfId="13697"/>
    <cellStyle name="표준 6 2 4 5 2" xfId="34573"/>
    <cellStyle name="표준 6 2 4 6" xfId="25835"/>
    <cellStyle name="표준 6 2 5" xfId="5349"/>
    <cellStyle name="표준 6 2 5 2" xfId="14358"/>
    <cellStyle name="표준 6 2 5 2 2" xfId="35234"/>
    <cellStyle name="표준 6 2 5 3" xfId="26496"/>
    <cellStyle name="표준 6 2 6" xfId="7151"/>
    <cellStyle name="표준 6 2 6 2" xfId="16159"/>
    <cellStyle name="표준 6 2 6 2 2" xfId="37035"/>
    <cellStyle name="표준 6 2 6 3" xfId="28297"/>
    <cellStyle name="표준 6 2 7" xfId="7796"/>
    <cellStyle name="표준 6 2 7 2" xfId="16802"/>
    <cellStyle name="표준 6 2 7 2 2" xfId="37678"/>
    <cellStyle name="표준 6 2 7 3" xfId="28940"/>
    <cellStyle name="표준 6 2 8" xfId="8644"/>
    <cellStyle name="표준 6 2 8 2" xfId="17649"/>
    <cellStyle name="표준 6 2 8 2 2" xfId="38525"/>
    <cellStyle name="표준 6 2 8 3" xfId="29787"/>
    <cellStyle name="표준 6 2 9" xfId="9188"/>
    <cellStyle name="표준 6 2 9 2" xfId="18192"/>
    <cellStyle name="표준 6 2 9 2 2" xfId="39068"/>
    <cellStyle name="표준 6 2 9 3" xfId="30330"/>
    <cellStyle name="표준 6 20" xfId="12538"/>
    <cellStyle name="표준 6 20 2" xfId="33415"/>
    <cellStyle name="표준 6 21" xfId="24294"/>
    <cellStyle name="표준 6 22" xfId="24665"/>
    <cellStyle name="표준 6 3" xfId="3070"/>
    <cellStyle name="표준 6 3 10" xfId="9469"/>
    <cellStyle name="표준 6 3 10 2" xfId="18468"/>
    <cellStyle name="표준 6 3 10 2 2" xfId="39344"/>
    <cellStyle name="표준 6 3 10 3" xfId="30606"/>
    <cellStyle name="표준 6 3 11" xfId="10129"/>
    <cellStyle name="표준 6 3 12" xfId="10525"/>
    <cellStyle name="표준 6 3 12 2" xfId="19296"/>
    <cellStyle name="표준 6 3 12 2 2" xfId="40172"/>
    <cellStyle name="표준 6 3 12 3" xfId="31436"/>
    <cellStyle name="표준 6 3 13" xfId="11391"/>
    <cellStyle name="표준 6 3 13 2" xfId="20157"/>
    <cellStyle name="표준 6 3 13 2 2" xfId="41033"/>
    <cellStyle name="표준 6 3 13 3" xfId="32297"/>
    <cellStyle name="표준 6 3 14" xfId="12540"/>
    <cellStyle name="표준 6 3 14 2" xfId="33417"/>
    <cellStyle name="표준 6 3 15" xfId="24667"/>
    <cellStyle name="표준 6 3 2" xfId="3290"/>
    <cellStyle name="표준 6 3 2 10" xfId="10742"/>
    <cellStyle name="표준 6 3 2 10 2" xfId="19513"/>
    <cellStyle name="표준 6 3 2 10 2 2" xfId="40389"/>
    <cellStyle name="표준 6 3 2 10 3" xfId="31653"/>
    <cellStyle name="표준 6 3 2 11" xfId="11608"/>
    <cellStyle name="표준 6 3 2 11 2" xfId="20374"/>
    <cellStyle name="표준 6 3 2 11 2 2" xfId="41250"/>
    <cellStyle name="표준 6 3 2 11 3" xfId="32514"/>
    <cellStyle name="표준 6 3 2 12" xfId="12757"/>
    <cellStyle name="표준 6 3 2 12 2" xfId="33634"/>
    <cellStyle name="표준 6 3 2 13" xfId="24884"/>
    <cellStyle name="표준 6 3 2 2" xfId="3731"/>
    <cellStyle name="표준 6 3 2 2 2" xfId="6004"/>
    <cellStyle name="표준 6 3 2 2 2 2" xfId="15013"/>
    <cellStyle name="표준 6 3 2 2 2 2 2" xfId="35889"/>
    <cellStyle name="표준 6 3 2 2 2 3" xfId="27151"/>
    <cellStyle name="표준 6 3 2 2 3" xfId="13194"/>
    <cellStyle name="표준 6 3 2 2 3 2" xfId="34071"/>
    <cellStyle name="표준 6 3 2 2 4" xfId="25321"/>
    <cellStyle name="표준 6 3 2 3" xfId="4893"/>
    <cellStyle name="표준 6 3 2 3 2" xfId="6724"/>
    <cellStyle name="표준 6 3 2 3 2 2" xfId="15733"/>
    <cellStyle name="표준 6 3 2 3 2 2 2" xfId="36609"/>
    <cellStyle name="표준 6 3 2 3 2 3" xfId="27871"/>
    <cellStyle name="표준 6 3 2 3 3" xfId="13915"/>
    <cellStyle name="표준 6 3 2 3 3 2" xfId="34791"/>
    <cellStyle name="표준 6 3 2 3 4" xfId="26053"/>
    <cellStyle name="표준 6 3 2 4" xfId="5567"/>
    <cellStyle name="표준 6 3 2 4 2" xfId="14576"/>
    <cellStyle name="표준 6 3 2 4 2 2" xfId="35452"/>
    <cellStyle name="표준 6 3 2 4 3" xfId="26714"/>
    <cellStyle name="표준 6 3 2 5" xfId="7370"/>
    <cellStyle name="표준 6 3 2 5 2" xfId="16377"/>
    <cellStyle name="표준 6 3 2 5 2 2" xfId="37253"/>
    <cellStyle name="표준 6 3 2 5 3" xfId="28515"/>
    <cellStyle name="표준 6 3 2 6" xfId="8014"/>
    <cellStyle name="표준 6 3 2 6 2" xfId="17020"/>
    <cellStyle name="표준 6 3 2 6 2 2" xfId="37896"/>
    <cellStyle name="표준 6 3 2 6 3" xfId="29158"/>
    <cellStyle name="표준 6 3 2 7" xfId="8862"/>
    <cellStyle name="표준 6 3 2 7 2" xfId="17867"/>
    <cellStyle name="표준 6 3 2 7 2 2" xfId="38743"/>
    <cellStyle name="표준 6 3 2 7 3" xfId="30005"/>
    <cellStyle name="표준 6 3 2 8" xfId="9687"/>
    <cellStyle name="표준 6 3 2 8 2" xfId="18685"/>
    <cellStyle name="표준 6 3 2 8 2 2" xfId="39561"/>
    <cellStyle name="표준 6 3 2 8 3" xfId="30823"/>
    <cellStyle name="표준 6 3 2 9" xfId="10130"/>
    <cellStyle name="표준 6 3 3" xfId="3514"/>
    <cellStyle name="표준 6 3 3 10" xfId="12977"/>
    <cellStyle name="표준 6 3 3 10 2" xfId="33854"/>
    <cellStyle name="표준 6 3 3 11" xfId="25104"/>
    <cellStyle name="표준 6 3 3 2" xfId="5116"/>
    <cellStyle name="표준 6 3 3 2 2" xfId="6941"/>
    <cellStyle name="표준 6 3 3 2 2 2" xfId="15950"/>
    <cellStyle name="표준 6 3 3 2 2 2 2" xfId="36826"/>
    <cellStyle name="표준 6 3 3 2 2 3" xfId="28088"/>
    <cellStyle name="표준 6 3 3 2 3" xfId="14132"/>
    <cellStyle name="표준 6 3 3 2 3 2" xfId="35008"/>
    <cellStyle name="표준 6 3 3 2 4" xfId="26270"/>
    <cellStyle name="표준 6 3 3 3" xfId="5787"/>
    <cellStyle name="표준 6 3 3 3 2" xfId="14796"/>
    <cellStyle name="표준 6 3 3 3 2 2" xfId="35672"/>
    <cellStyle name="표준 6 3 3 3 3" xfId="26934"/>
    <cellStyle name="표준 6 3 3 4" xfId="7587"/>
    <cellStyle name="표준 6 3 3 4 2" xfId="16594"/>
    <cellStyle name="표준 6 3 3 4 2 2" xfId="37470"/>
    <cellStyle name="표준 6 3 3 4 3" xfId="28732"/>
    <cellStyle name="표준 6 3 3 5" xfId="8231"/>
    <cellStyle name="표준 6 3 3 5 2" xfId="17237"/>
    <cellStyle name="표준 6 3 3 5 2 2" xfId="38113"/>
    <cellStyle name="표준 6 3 3 5 3" xfId="29375"/>
    <cellStyle name="표준 6 3 3 6" xfId="9079"/>
    <cellStyle name="표준 6 3 3 6 2" xfId="18084"/>
    <cellStyle name="표준 6 3 3 6 2 2" xfId="38960"/>
    <cellStyle name="표준 6 3 3 6 3" xfId="30222"/>
    <cellStyle name="표준 6 3 3 7" xfId="9904"/>
    <cellStyle name="표준 6 3 3 7 2" xfId="18902"/>
    <cellStyle name="표준 6 3 3 7 2 2" xfId="39778"/>
    <cellStyle name="표준 6 3 3 7 3" xfId="31040"/>
    <cellStyle name="표준 6 3 3 8" xfId="10959"/>
    <cellStyle name="표준 6 3 3 8 2" xfId="19730"/>
    <cellStyle name="표준 6 3 3 8 2 2" xfId="40606"/>
    <cellStyle name="표준 6 3 3 8 3" xfId="31870"/>
    <cellStyle name="표준 6 3 3 9" xfId="11825"/>
    <cellStyle name="표준 6 3 3 9 2" xfId="20591"/>
    <cellStyle name="표준 6 3 3 9 2 2" xfId="41467"/>
    <cellStyle name="표준 6 3 3 9 3" xfId="32731"/>
    <cellStyle name="표준 6 3 4" xfId="4673"/>
    <cellStyle name="표준 6 3 4 2" xfId="6507"/>
    <cellStyle name="표준 6 3 4 2 2" xfId="15516"/>
    <cellStyle name="표준 6 3 4 2 2 2" xfId="36392"/>
    <cellStyle name="표준 6 3 4 2 3" xfId="27654"/>
    <cellStyle name="표준 6 3 4 3" xfId="11180"/>
    <cellStyle name="표준 6 3 4 3 2" xfId="19949"/>
    <cellStyle name="표준 6 3 4 3 2 2" xfId="40825"/>
    <cellStyle name="표준 6 3 4 3 3" xfId="32089"/>
    <cellStyle name="표준 6 3 4 4" xfId="12044"/>
    <cellStyle name="표준 6 3 4 4 2" xfId="20810"/>
    <cellStyle name="표준 6 3 4 4 2 2" xfId="41686"/>
    <cellStyle name="표준 6 3 4 4 3" xfId="32950"/>
    <cellStyle name="표준 6 3 4 5" xfId="13698"/>
    <cellStyle name="표준 6 3 4 5 2" xfId="34574"/>
    <cellStyle name="표준 6 3 4 6" xfId="25836"/>
    <cellStyle name="표준 6 3 5" xfId="5350"/>
    <cellStyle name="표준 6 3 5 2" xfId="14359"/>
    <cellStyle name="표준 6 3 5 2 2" xfId="35235"/>
    <cellStyle name="표준 6 3 5 3" xfId="26497"/>
    <cellStyle name="표준 6 3 6" xfId="7152"/>
    <cellStyle name="표준 6 3 6 2" xfId="16160"/>
    <cellStyle name="표준 6 3 6 2 2" xfId="37036"/>
    <cellStyle name="표준 6 3 6 3" xfId="28298"/>
    <cellStyle name="표준 6 3 7" xfId="7797"/>
    <cellStyle name="표준 6 3 7 2" xfId="16803"/>
    <cellStyle name="표준 6 3 7 2 2" xfId="37679"/>
    <cellStyle name="표준 6 3 7 3" xfId="28941"/>
    <cellStyle name="표준 6 3 8" xfId="8645"/>
    <cellStyle name="표준 6 3 8 2" xfId="17650"/>
    <cellStyle name="표준 6 3 8 2 2" xfId="38526"/>
    <cellStyle name="표준 6 3 8 3" xfId="29788"/>
    <cellStyle name="표준 6 3 9" xfId="9189"/>
    <cellStyle name="표준 6 3 9 2" xfId="18193"/>
    <cellStyle name="표준 6 3 9 2 2" xfId="39069"/>
    <cellStyle name="표준 6 3 9 3" xfId="30331"/>
    <cellStyle name="표준 6 4" xfId="3071"/>
    <cellStyle name="표준 6 4 10" xfId="9470"/>
    <cellStyle name="표준 6 4 10 2" xfId="18469"/>
    <cellStyle name="표준 6 4 10 2 2" xfId="39345"/>
    <cellStyle name="표준 6 4 10 3" xfId="30607"/>
    <cellStyle name="표준 6 4 11" xfId="10131"/>
    <cellStyle name="표준 6 4 12" xfId="10526"/>
    <cellStyle name="표준 6 4 12 2" xfId="19297"/>
    <cellStyle name="표준 6 4 12 2 2" xfId="40173"/>
    <cellStyle name="표준 6 4 12 3" xfId="31437"/>
    <cellStyle name="표준 6 4 13" xfId="11392"/>
    <cellStyle name="표준 6 4 13 2" xfId="20158"/>
    <cellStyle name="표준 6 4 13 2 2" xfId="41034"/>
    <cellStyle name="표준 6 4 13 3" xfId="32298"/>
    <cellStyle name="표준 6 4 14" xfId="12541"/>
    <cellStyle name="표준 6 4 14 2" xfId="33418"/>
    <cellStyle name="표준 6 4 15" xfId="24668"/>
    <cellStyle name="표준 6 4 2" xfId="3291"/>
    <cellStyle name="표준 6 4 2 10" xfId="10743"/>
    <cellStyle name="표준 6 4 2 10 2" xfId="19514"/>
    <cellStyle name="표준 6 4 2 10 2 2" xfId="40390"/>
    <cellStyle name="표준 6 4 2 10 3" xfId="31654"/>
    <cellStyle name="표준 6 4 2 11" xfId="11609"/>
    <cellStyle name="표준 6 4 2 11 2" xfId="20375"/>
    <cellStyle name="표준 6 4 2 11 2 2" xfId="41251"/>
    <cellStyle name="표준 6 4 2 11 3" xfId="32515"/>
    <cellStyle name="표준 6 4 2 12" xfId="12758"/>
    <cellStyle name="표준 6 4 2 12 2" xfId="33635"/>
    <cellStyle name="표준 6 4 2 13" xfId="24885"/>
    <cellStyle name="표준 6 4 2 2" xfId="3732"/>
    <cellStyle name="표준 6 4 2 2 2" xfId="6005"/>
    <cellStyle name="표준 6 4 2 2 2 2" xfId="15014"/>
    <cellStyle name="표준 6 4 2 2 2 2 2" xfId="35890"/>
    <cellStyle name="표준 6 4 2 2 2 3" xfId="27152"/>
    <cellStyle name="표준 6 4 2 2 3" xfId="13195"/>
    <cellStyle name="표준 6 4 2 2 3 2" xfId="34072"/>
    <cellStyle name="표준 6 4 2 2 4" xfId="25322"/>
    <cellStyle name="표준 6 4 2 3" xfId="4894"/>
    <cellStyle name="표준 6 4 2 3 2" xfId="6725"/>
    <cellStyle name="표준 6 4 2 3 2 2" xfId="15734"/>
    <cellStyle name="표준 6 4 2 3 2 2 2" xfId="36610"/>
    <cellStyle name="표준 6 4 2 3 2 3" xfId="27872"/>
    <cellStyle name="표준 6 4 2 3 3" xfId="13916"/>
    <cellStyle name="표준 6 4 2 3 3 2" xfId="34792"/>
    <cellStyle name="표준 6 4 2 3 4" xfId="26054"/>
    <cellStyle name="표준 6 4 2 4" xfId="5568"/>
    <cellStyle name="표준 6 4 2 4 2" xfId="14577"/>
    <cellStyle name="표준 6 4 2 4 2 2" xfId="35453"/>
    <cellStyle name="표준 6 4 2 4 3" xfId="26715"/>
    <cellStyle name="표준 6 4 2 5" xfId="7371"/>
    <cellStyle name="표준 6 4 2 5 2" xfId="16378"/>
    <cellStyle name="표준 6 4 2 5 2 2" xfId="37254"/>
    <cellStyle name="표준 6 4 2 5 3" xfId="28516"/>
    <cellStyle name="표준 6 4 2 6" xfId="8015"/>
    <cellStyle name="표준 6 4 2 6 2" xfId="17021"/>
    <cellStyle name="표준 6 4 2 6 2 2" xfId="37897"/>
    <cellStyle name="표준 6 4 2 6 3" xfId="29159"/>
    <cellStyle name="표준 6 4 2 7" xfId="8863"/>
    <cellStyle name="표준 6 4 2 7 2" xfId="17868"/>
    <cellStyle name="표준 6 4 2 7 2 2" xfId="38744"/>
    <cellStyle name="표준 6 4 2 7 3" xfId="30006"/>
    <cellStyle name="표준 6 4 2 8" xfId="9688"/>
    <cellStyle name="표준 6 4 2 8 2" xfId="18686"/>
    <cellStyle name="표준 6 4 2 8 2 2" xfId="39562"/>
    <cellStyle name="표준 6 4 2 8 3" xfId="30824"/>
    <cellStyle name="표준 6 4 2 9" xfId="10132"/>
    <cellStyle name="표준 6 4 3" xfId="3515"/>
    <cellStyle name="표준 6 4 3 10" xfId="12978"/>
    <cellStyle name="표준 6 4 3 10 2" xfId="33855"/>
    <cellStyle name="표준 6 4 3 11" xfId="25105"/>
    <cellStyle name="표준 6 4 3 2" xfId="5117"/>
    <cellStyle name="표준 6 4 3 2 2" xfId="6942"/>
    <cellStyle name="표준 6 4 3 2 2 2" xfId="15951"/>
    <cellStyle name="표준 6 4 3 2 2 2 2" xfId="36827"/>
    <cellStyle name="표준 6 4 3 2 2 3" xfId="28089"/>
    <cellStyle name="표준 6 4 3 2 3" xfId="14133"/>
    <cellStyle name="표준 6 4 3 2 3 2" xfId="35009"/>
    <cellStyle name="표준 6 4 3 2 4" xfId="26271"/>
    <cellStyle name="표준 6 4 3 3" xfId="5788"/>
    <cellStyle name="표준 6 4 3 3 2" xfId="14797"/>
    <cellStyle name="표준 6 4 3 3 2 2" xfId="35673"/>
    <cellStyle name="표준 6 4 3 3 3" xfId="26935"/>
    <cellStyle name="표준 6 4 3 4" xfId="7588"/>
    <cellStyle name="표준 6 4 3 4 2" xfId="16595"/>
    <cellStyle name="표준 6 4 3 4 2 2" xfId="37471"/>
    <cellStyle name="표준 6 4 3 4 3" xfId="28733"/>
    <cellStyle name="표준 6 4 3 5" xfId="8232"/>
    <cellStyle name="표준 6 4 3 5 2" xfId="17238"/>
    <cellStyle name="표준 6 4 3 5 2 2" xfId="38114"/>
    <cellStyle name="표준 6 4 3 5 3" xfId="29376"/>
    <cellStyle name="표준 6 4 3 6" xfId="9080"/>
    <cellStyle name="표준 6 4 3 6 2" xfId="18085"/>
    <cellStyle name="표준 6 4 3 6 2 2" xfId="38961"/>
    <cellStyle name="표준 6 4 3 6 3" xfId="30223"/>
    <cellStyle name="표준 6 4 3 7" xfId="9905"/>
    <cellStyle name="표준 6 4 3 7 2" xfId="18903"/>
    <cellStyle name="표준 6 4 3 7 2 2" xfId="39779"/>
    <cellStyle name="표준 6 4 3 7 3" xfId="31041"/>
    <cellStyle name="표준 6 4 3 8" xfId="10960"/>
    <cellStyle name="표준 6 4 3 8 2" xfId="19731"/>
    <cellStyle name="표준 6 4 3 8 2 2" xfId="40607"/>
    <cellStyle name="표준 6 4 3 8 3" xfId="31871"/>
    <cellStyle name="표준 6 4 3 9" xfId="11826"/>
    <cellStyle name="표준 6 4 3 9 2" xfId="20592"/>
    <cellStyle name="표준 6 4 3 9 2 2" xfId="41468"/>
    <cellStyle name="표준 6 4 3 9 3" xfId="32732"/>
    <cellStyle name="표준 6 4 4" xfId="4674"/>
    <cellStyle name="표준 6 4 4 2" xfId="6508"/>
    <cellStyle name="표준 6 4 4 2 2" xfId="15517"/>
    <cellStyle name="표준 6 4 4 2 2 2" xfId="36393"/>
    <cellStyle name="표준 6 4 4 2 3" xfId="27655"/>
    <cellStyle name="표준 6 4 4 3" xfId="11181"/>
    <cellStyle name="표준 6 4 4 3 2" xfId="19950"/>
    <cellStyle name="표준 6 4 4 3 2 2" xfId="40826"/>
    <cellStyle name="표준 6 4 4 3 3" xfId="32090"/>
    <cellStyle name="표준 6 4 4 4" xfId="12045"/>
    <cellStyle name="표준 6 4 4 4 2" xfId="20811"/>
    <cellStyle name="표준 6 4 4 4 2 2" xfId="41687"/>
    <cellStyle name="표준 6 4 4 4 3" xfId="32951"/>
    <cellStyle name="표준 6 4 4 5" xfId="13699"/>
    <cellStyle name="표준 6 4 4 5 2" xfId="34575"/>
    <cellStyle name="표준 6 4 4 6" xfId="25837"/>
    <cellStyle name="표준 6 4 5" xfId="5351"/>
    <cellStyle name="표준 6 4 5 2" xfId="14360"/>
    <cellStyle name="표준 6 4 5 2 2" xfId="35236"/>
    <cellStyle name="표준 6 4 5 3" xfId="26498"/>
    <cellStyle name="표준 6 4 6" xfId="7153"/>
    <cellStyle name="표준 6 4 6 2" xfId="16161"/>
    <cellStyle name="표준 6 4 6 2 2" xfId="37037"/>
    <cellStyle name="표준 6 4 6 3" xfId="28299"/>
    <cellStyle name="표준 6 4 7" xfId="7798"/>
    <cellStyle name="표준 6 4 7 2" xfId="16804"/>
    <cellStyle name="표준 6 4 7 2 2" xfId="37680"/>
    <cellStyle name="표준 6 4 7 3" xfId="28942"/>
    <cellStyle name="표준 6 4 8" xfId="8646"/>
    <cellStyle name="표준 6 4 8 2" xfId="17651"/>
    <cellStyle name="표준 6 4 8 2 2" xfId="38527"/>
    <cellStyle name="표준 6 4 8 3" xfId="29789"/>
    <cellStyle name="표준 6 4 9" xfId="9190"/>
    <cellStyle name="표준 6 4 9 2" xfId="18194"/>
    <cellStyle name="표준 6 4 9 2 2" xfId="39070"/>
    <cellStyle name="표준 6 4 9 3" xfId="30332"/>
    <cellStyle name="표준 6 5" xfId="3072"/>
    <cellStyle name="표준 6 5 10" xfId="10133"/>
    <cellStyle name="표준 6 5 11" xfId="10527"/>
    <cellStyle name="표준 6 5 11 2" xfId="19298"/>
    <cellStyle name="표준 6 5 11 2 2" xfId="40174"/>
    <cellStyle name="표준 6 5 11 3" xfId="31438"/>
    <cellStyle name="표준 6 5 12" xfId="11393"/>
    <cellStyle name="표준 6 5 12 2" xfId="20159"/>
    <cellStyle name="표준 6 5 12 2 2" xfId="41035"/>
    <cellStyle name="표준 6 5 12 3" xfId="32299"/>
    <cellStyle name="표준 6 5 13" xfId="12542"/>
    <cellStyle name="표준 6 5 13 2" xfId="33419"/>
    <cellStyle name="표준 6 5 14" xfId="24669"/>
    <cellStyle name="표준 6 5 2" xfId="3292"/>
    <cellStyle name="표준 6 5 2 10" xfId="11610"/>
    <cellStyle name="표준 6 5 2 10 2" xfId="20376"/>
    <cellStyle name="표준 6 5 2 10 2 2" xfId="41252"/>
    <cellStyle name="표준 6 5 2 10 3" xfId="32516"/>
    <cellStyle name="표준 6 5 2 11" xfId="12759"/>
    <cellStyle name="표준 6 5 2 11 2" xfId="33636"/>
    <cellStyle name="표준 6 5 2 12" xfId="24886"/>
    <cellStyle name="표준 6 5 2 2" xfId="3733"/>
    <cellStyle name="표준 6 5 2 2 2" xfId="6006"/>
    <cellStyle name="표준 6 5 2 2 2 2" xfId="15015"/>
    <cellStyle name="표준 6 5 2 2 2 2 2" xfId="35891"/>
    <cellStyle name="표준 6 5 2 2 2 3" xfId="27153"/>
    <cellStyle name="표준 6 5 2 2 3" xfId="13196"/>
    <cellStyle name="표준 6 5 2 2 3 2" xfId="34073"/>
    <cellStyle name="표준 6 5 2 2 4" xfId="25323"/>
    <cellStyle name="표준 6 5 2 3" xfId="4895"/>
    <cellStyle name="표준 6 5 2 3 2" xfId="6726"/>
    <cellStyle name="표준 6 5 2 3 2 2" xfId="15735"/>
    <cellStyle name="표준 6 5 2 3 2 2 2" xfId="36611"/>
    <cellStyle name="표준 6 5 2 3 2 3" xfId="27873"/>
    <cellStyle name="표준 6 5 2 3 3" xfId="13917"/>
    <cellStyle name="표준 6 5 2 3 3 2" xfId="34793"/>
    <cellStyle name="표준 6 5 2 3 4" xfId="26055"/>
    <cellStyle name="표준 6 5 2 4" xfId="5569"/>
    <cellStyle name="표준 6 5 2 4 2" xfId="14578"/>
    <cellStyle name="표준 6 5 2 4 2 2" xfId="35454"/>
    <cellStyle name="표준 6 5 2 4 3" xfId="26716"/>
    <cellStyle name="표준 6 5 2 5" xfId="7372"/>
    <cellStyle name="표준 6 5 2 5 2" xfId="16379"/>
    <cellStyle name="표준 6 5 2 5 2 2" xfId="37255"/>
    <cellStyle name="표준 6 5 2 5 3" xfId="28517"/>
    <cellStyle name="표준 6 5 2 6" xfId="8016"/>
    <cellStyle name="표준 6 5 2 6 2" xfId="17022"/>
    <cellStyle name="표준 6 5 2 6 2 2" xfId="37898"/>
    <cellStyle name="표준 6 5 2 6 3" xfId="29160"/>
    <cellStyle name="표준 6 5 2 7" xfId="8864"/>
    <cellStyle name="표준 6 5 2 7 2" xfId="17869"/>
    <cellStyle name="표준 6 5 2 7 2 2" xfId="38745"/>
    <cellStyle name="표준 6 5 2 7 3" xfId="30007"/>
    <cellStyle name="표준 6 5 2 8" xfId="9689"/>
    <cellStyle name="표준 6 5 2 8 2" xfId="18687"/>
    <cellStyle name="표준 6 5 2 8 2 2" xfId="39563"/>
    <cellStyle name="표준 6 5 2 8 3" xfId="30825"/>
    <cellStyle name="표준 6 5 2 9" xfId="10744"/>
    <cellStyle name="표준 6 5 2 9 2" xfId="19515"/>
    <cellStyle name="표준 6 5 2 9 2 2" xfId="40391"/>
    <cellStyle name="표준 6 5 2 9 3" xfId="31655"/>
    <cellStyle name="표준 6 5 3" xfId="3516"/>
    <cellStyle name="표준 6 5 3 10" xfId="12979"/>
    <cellStyle name="표준 6 5 3 10 2" xfId="33856"/>
    <cellStyle name="표준 6 5 3 11" xfId="25106"/>
    <cellStyle name="표준 6 5 3 2" xfId="5118"/>
    <cellStyle name="표준 6 5 3 2 2" xfId="6943"/>
    <cellStyle name="표준 6 5 3 2 2 2" xfId="15952"/>
    <cellStyle name="표준 6 5 3 2 2 2 2" xfId="36828"/>
    <cellStyle name="표준 6 5 3 2 2 3" xfId="28090"/>
    <cellStyle name="표준 6 5 3 2 3" xfId="14134"/>
    <cellStyle name="표준 6 5 3 2 3 2" xfId="35010"/>
    <cellStyle name="표준 6 5 3 2 4" xfId="26272"/>
    <cellStyle name="표준 6 5 3 3" xfId="5789"/>
    <cellStyle name="표준 6 5 3 3 2" xfId="14798"/>
    <cellStyle name="표준 6 5 3 3 2 2" xfId="35674"/>
    <cellStyle name="표준 6 5 3 3 3" xfId="26936"/>
    <cellStyle name="표준 6 5 3 4" xfId="7589"/>
    <cellStyle name="표준 6 5 3 4 2" xfId="16596"/>
    <cellStyle name="표준 6 5 3 4 2 2" xfId="37472"/>
    <cellStyle name="표준 6 5 3 4 3" xfId="28734"/>
    <cellStyle name="표준 6 5 3 5" xfId="8233"/>
    <cellStyle name="표준 6 5 3 5 2" xfId="17239"/>
    <cellStyle name="표준 6 5 3 5 2 2" xfId="38115"/>
    <cellStyle name="표준 6 5 3 5 3" xfId="29377"/>
    <cellStyle name="표준 6 5 3 6" xfId="9081"/>
    <cellStyle name="표준 6 5 3 6 2" xfId="18086"/>
    <cellStyle name="표준 6 5 3 6 2 2" xfId="38962"/>
    <cellStyle name="표준 6 5 3 6 3" xfId="30224"/>
    <cellStyle name="표준 6 5 3 7" xfId="9906"/>
    <cellStyle name="표준 6 5 3 7 2" xfId="18904"/>
    <cellStyle name="표준 6 5 3 7 2 2" xfId="39780"/>
    <cellStyle name="표준 6 5 3 7 3" xfId="31042"/>
    <cellStyle name="표준 6 5 3 8" xfId="10961"/>
    <cellStyle name="표준 6 5 3 8 2" xfId="19732"/>
    <cellStyle name="표준 6 5 3 8 2 2" xfId="40608"/>
    <cellStyle name="표준 6 5 3 8 3" xfId="31872"/>
    <cellStyle name="표준 6 5 3 9" xfId="11827"/>
    <cellStyle name="표준 6 5 3 9 2" xfId="20593"/>
    <cellStyle name="표준 6 5 3 9 2 2" xfId="41469"/>
    <cellStyle name="표준 6 5 3 9 3" xfId="32733"/>
    <cellStyle name="표준 6 5 4" xfId="4675"/>
    <cellStyle name="표준 6 5 4 2" xfId="6509"/>
    <cellStyle name="표준 6 5 4 2 2" xfId="15518"/>
    <cellStyle name="표준 6 5 4 2 2 2" xfId="36394"/>
    <cellStyle name="표준 6 5 4 2 3" xfId="27656"/>
    <cellStyle name="표준 6 5 4 3" xfId="11182"/>
    <cellStyle name="표준 6 5 4 3 2" xfId="19951"/>
    <cellStyle name="표준 6 5 4 3 2 2" xfId="40827"/>
    <cellStyle name="표준 6 5 4 3 3" xfId="32091"/>
    <cellStyle name="표준 6 5 4 4" xfId="12046"/>
    <cellStyle name="표준 6 5 4 4 2" xfId="20812"/>
    <cellStyle name="표준 6 5 4 4 2 2" xfId="41688"/>
    <cellStyle name="표준 6 5 4 4 3" xfId="32952"/>
    <cellStyle name="표준 6 5 4 5" xfId="13700"/>
    <cellStyle name="표준 6 5 4 5 2" xfId="34576"/>
    <cellStyle name="표준 6 5 4 6" xfId="25838"/>
    <cellStyle name="표준 6 5 5" xfId="5352"/>
    <cellStyle name="표준 6 5 5 2" xfId="14361"/>
    <cellStyle name="표준 6 5 5 2 2" xfId="35237"/>
    <cellStyle name="표준 6 5 5 3" xfId="26499"/>
    <cellStyle name="표준 6 5 6" xfId="7154"/>
    <cellStyle name="표준 6 5 6 2" xfId="16162"/>
    <cellStyle name="표준 6 5 6 2 2" xfId="37038"/>
    <cellStyle name="표준 6 5 6 3" xfId="28300"/>
    <cellStyle name="표준 6 5 7" xfId="7799"/>
    <cellStyle name="표준 6 5 7 2" xfId="16805"/>
    <cellStyle name="표준 6 5 7 2 2" xfId="37681"/>
    <cellStyle name="표준 6 5 7 3" xfId="28943"/>
    <cellStyle name="표준 6 5 8" xfId="8647"/>
    <cellStyle name="표준 6 5 8 2" xfId="17652"/>
    <cellStyle name="표준 6 5 8 2 2" xfId="38528"/>
    <cellStyle name="표준 6 5 8 3" xfId="29790"/>
    <cellStyle name="표준 6 5 9" xfId="9471"/>
    <cellStyle name="표준 6 5 9 2" xfId="18470"/>
    <cellStyle name="표준 6 5 9 2 2" xfId="39346"/>
    <cellStyle name="표준 6 5 9 3" xfId="30608"/>
    <cellStyle name="표준 6 6" xfId="3073"/>
    <cellStyle name="표준 6 6 10" xfId="10528"/>
    <cellStyle name="표준 6 6 10 2" xfId="19299"/>
    <cellStyle name="표준 6 6 10 2 2" xfId="40175"/>
    <cellStyle name="표준 6 6 10 3" xfId="31439"/>
    <cellStyle name="표준 6 6 11" xfId="11394"/>
    <cellStyle name="표준 6 6 11 2" xfId="20160"/>
    <cellStyle name="표준 6 6 11 2 2" xfId="41036"/>
    <cellStyle name="표준 6 6 11 3" xfId="32300"/>
    <cellStyle name="표준 6 6 12" xfId="12543"/>
    <cellStyle name="표준 6 6 12 2" xfId="33420"/>
    <cellStyle name="표준 6 6 13" xfId="24670"/>
    <cellStyle name="표준 6 6 2" xfId="3293"/>
    <cellStyle name="표준 6 6 2 10" xfId="11611"/>
    <cellStyle name="표준 6 6 2 10 2" xfId="20377"/>
    <cellStyle name="표준 6 6 2 10 2 2" xfId="41253"/>
    <cellStyle name="표준 6 6 2 10 3" xfId="32517"/>
    <cellStyle name="표준 6 6 2 11" xfId="12760"/>
    <cellStyle name="표준 6 6 2 11 2" xfId="33637"/>
    <cellStyle name="표준 6 6 2 12" xfId="24887"/>
    <cellStyle name="표준 6 6 2 2" xfId="3734"/>
    <cellStyle name="표준 6 6 2 2 2" xfId="6007"/>
    <cellStyle name="표준 6 6 2 2 2 2" xfId="15016"/>
    <cellStyle name="표준 6 6 2 2 2 2 2" xfId="35892"/>
    <cellStyle name="표준 6 6 2 2 2 3" xfId="27154"/>
    <cellStyle name="표준 6 6 2 2 3" xfId="13197"/>
    <cellStyle name="표준 6 6 2 2 3 2" xfId="34074"/>
    <cellStyle name="표준 6 6 2 2 4" xfId="25324"/>
    <cellStyle name="표준 6 6 2 3" xfId="4896"/>
    <cellStyle name="표준 6 6 2 3 2" xfId="6727"/>
    <cellStyle name="표준 6 6 2 3 2 2" xfId="15736"/>
    <cellStyle name="표준 6 6 2 3 2 2 2" xfId="36612"/>
    <cellStyle name="표준 6 6 2 3 2 3" xfId="27874"/>
    <cellStyle name="표준 6 6 2 3 3" xfId="13918"/>
    <cellStyle name="표준 6 6 2 3 3 2" xfId="34794"/>
    <cellStyle name="표준 6 6 2 3 4" xfId="26056"/>
    <cellStyle name="표준 6 6 2 4" xfId="5570"/>
    <cellStyle name="표준 6 6 2 4 2" xfId="14579"/>
    <cellStyle name="표준 6 6 2 4 2 2" xfId="35455"/>
    <cellStyle name="표준 6 6 2 4 3" xfId="26717"/>
    <cellStyle name="표준 6 6 2 5" xfId="7373"/>
    <cellStyle name="표준 6 6 2 5 2" xfId="16380"/>
    <cellStyle name="표준 6 6 2 5 2 2" xfId="37256"/>
    <cellStyle name="표준 6 6 2 5 3" xfId="28518"/>
    <cellStyle name="표준 6 6 2 6" xfId="8017"/>
    <cellStyle name="표준 6 6 2 6 2" xfId="17023"/>
    <cellStyle name="표준 6 6 2 6 2 2" xfId="37899"/>
    <cellStyle name="표준 6 6 2 6 3" xfId="29161"/>
    <cellStyle name="표준 6 6 2 7" xfId="8865"/>
    <cellStyle name="표준 6 6 2 7 2" xfId="17870"/>
    <cellStyle name="표준 6 6 2 7 2 2" xfId="38746"/>
    <cellStyle name="표준 6 6 2 7 3" xfId="30008"/>
    <cellStyle name="표준 6 6 2 8" xfId="9690"/>
    <cellStyle name="표준 6 6 2 8 2" xfId="18688"/>
    <cellStyle name="표준 6 6 2 8 2 2" xfId="39564"/>
    <cellStyle name="표준 6 6 2 8 3" xfId="30826"/>
    <cellStyle name="표준 6 6 2 9" xfId="10745"/>
    <cellStyle name="표준 6 6 2 9 2" xfId="19516"/>
    <cellStyle name="표준 6 6 2 9 2 2" xfId="40392"/>
    <cellStyle name="표준 6 6 2 9 3" xfId="31656"/>
    <cellStyle name="표준 6 6 3" xfId="3517"/>
    <cellStyle name="표준 6 6 3 10" xfId="12980"/>
    <cellStyle name="표준 6 6 3 10 2" xfId="33857"/>
    <cellStyle name="표준 6 6 3 11" xfId="25107"/>
    <cellStyle name="표준 6 6 3 2" xfId="5119"/>
    <cellStyle name="표준 6 6 3 2 2" xfId="6944"/>
    <cellStyle name="표준 6 6 3 2 2 2" xfId="15953"/>
    <cellStyle name="표준 6 6 3 2 2 2 2" xfId="36829"/>
    <cellStyle name="표준 6 6 3 2 2 3" xfId="28091"/>
    <cellStyle name="표준 6 6 3 2 3" xfId="14135"/>
    <cellStyle name="표준 6 6 3 2 3 2" xfId="35011"/>
    <cellStyle name="표준 6 6 3 2 4" xfId="26273"/>
    <cellStyle name="표준 6 6 3 3" xfId="5790"/>
    <cellStyle name="표준 6 6 3 3 2" xfId="14799"/>
    <cellStyle name="표준 6 6 3 3 2 2" xfId="35675"/>
    <cellStyle name="표준 6 6 3 3 3" xfId="26937"/>
    <cellStyle name="표준 6 6 3 4" xfId="7590"/>
    <cellStyle name="표준 6 6 3 4 2" xfId="16597"/>
    <cellStyle name="표준 6 6 3 4 2 2" xfId="37473"/>
    <cellStyle name="표준 6 6 3 4 3" xfId="28735"/>
    <cellStyle name="표준 6 6 3 5" xfId="8234"/>
    <cellStyle name="표준 6 6 3 5 2" xfId="17240"/>
    <cellStyle name="표준 6 6 3 5 2 2" xfId="38116"/>
    <cellStyle name="표준 6 6 3 5 3" xfId="29378"/>
    <cellStyle name="표준 6 6 3 6" xfId="9082"/>
    <cellStyle name="표준 6 6 3 6 2" xfId="18087"/>
    <cellStyle name="표준 6 6 3 6 2 2" xfId="38963"/>
    <cellStyle name="표준 6 6 3 6 3" xfId="30225"/>
    <cellStyle name="표준 6 6 3 7" xfId="9907"/>
    <cellStyle name="표준 6 6 3 7 2" xfId="18905"/>
    <cellStyle name="표준 6 6 3 7 2 2" xfId="39781"/>
    <cellStyle name="표준 6 6 3 7 3" xfId="31043"/>
    <cellStyle name="표준 6 6 3 8" xfId="10962"/>
    <cellStyle name="표준 6 6 3 8 2" xfId="19733"/>
    <cellStyle name="표준 6 6 3 8 2 2" xfId="40609"/>
    <cellStyle name="표준 6 6 3 8 3" xfId="31873"/>
    <cellStyle name="표준 6 6 3 9" xfId="11828"/>
    <cellStyle name="표준 6 6 3 9 2" xfId="20594"/>
    <cellStyle name="표준 6 6 3 9 2 2" xfId="41470"/>
    <cellStyle name="표준 6 6 3 9 3" xfId="32734"/>
    <cellStyle name="표준 6 6 4" xfId="4676"/>
    <cellStyle name="표준 6 6 4 2" xfId="6510"/>
    <cellStyle name="표준 6 6 4 2 2" xfId="15519"/>
    <cellStyle name="표준 6 6 4 2 2 2" xfId="36395"/>
    <cellStyle name="표준 6 6 4 2 3" xfId="27657"/>
    <cellStyle name="표준 6 6 4 3" xfId="11183"/>
    <cellStyle name="표준 6 6 4 3 2" xfId="19952"/>
    <cellStyle name="표준 6 6 4 3 2 2" xfId="40828"/>
    <cellStyle name="표준 6 6 4 3 3" xfId="32092"/>
    <cellStyle name="표준 6 6 4 4" xfId="12047"/>
    <cellStyle name="표준 6 6 4 4 2" xfId="20813"/>
    <cellStyle name="표준 6 6 4 4 2 2" xfId="41689"/>
    <cellStyle name="표준 6 6 4 4 3" xfId="32953"/>
    <cellStyle name="표준 6 6 4 5" xfId="13701"/>
    <cellStyle name="표준 6 6 4 5 2" xfId="34577"/>
    <cellStyle name="표준 6 6 4 6" xfId="25839"/>
    <cellStyle name="표준 6 6 5" xfId="5353"/>
    <cellStyle name="표준 6 6 5 2" xfId="14362"/>
    <cellStyle name="표준 6 6 5 2 2" xfId="35238"/>
    <cellStyle name="표준 6 6 5 3" xfId="26500"/>
    <cellStyle name="표준 6 6 6" xfId="7155"/>
    <cellStyle name="표준 6 6 6 2" xfId="16163"/>
    <cellStyle name="표준 6 6 6 2 2" xfId="37039"/>
    <cellStyle name="표준 6 6 6 3" xfId="28301"/>
    <cellStyle name="표준 6 6 7" xfId="7800"/>
    <cellStyle name="표준 6 6 7 2" xfId="16806"/>
    <cellStyle name="표준 6 6 7 2 2" xfId="37682"/>
    <cellStyle name="표준 6 6 7 3" xfId="28944"/>
    <cellStyle name="표준 6 6 8" xfId="8648"/>
    <cellStyle name="표준 6 6 8 2" xfId="17653"/>
    <cellStyle name="표준 6 6 8 2 2" xfId="38529"/>
    <cellStyle name="표준 6 6 8 3" xfId="29791"/>
    <cellStyle name="표준 6 6 9" xfId="9472"/>
    <cellStyle name="표준 6 6 9 2" xfId="18471"/>
    <cellStyle name="표준 6 6 9 2 2" xfId="39347"/>
    <cellStyle name="표준 6 6 9 3" xfId="30609"/>
    <cellStyle name="표준 6 7" xfId="3074"/>
    <cellStyle name="표준 6 7 10" xfId="10529"/>
    <cellStyle name="표준 6 7 10 2" xfId="19300"/>
    <cellStyle name="표준 6 7 10 2 2" xfId="40176"/>
    <cellStyle name="표준 6 7 10 3" xfId="31440"/>
    <cellStyle name="표준 6 7 11" xfId="11395"/>
    <cellStyle name="표준 6 7 11 2" xfId="20161"/>
    <cellStyle name="표준 6 7 11 2 2" xfId="41037"/>
    <cellStyle name="표준 6 7 11 3" xfId="32301"/>
    <cellStyle name="표준 6 7 12" xfId="12544"/>
    <cellStyle name="표준 6 7 12 2" xfId="33421"/>
    <cellStyle name="표준 6 7 13" xfId="24671"/>
    <cellStyle name="표준 6 7 2" xfId="3294"/>
    <cellStyle name="표준 6 7 2 10" xfId="11612"/>
    <cellStyle name="표준 6 7 2 10 2" xfId="20378"/>
    <cellStyle name="표준 6 7 2 10 2 2" xfId="41254"/>
    <cellStyle name="표준 6 7 2 10 3" xfId="32518"/>
    <cellStyle name="표준 6 7 2 11" xfId="12761"/>
    <cellStyle name="표준 6 7 2 11 2" xfId="33638"/>
    <cellStyle name="표준 6 7 2 12" xfId="24888"/>
    <cellStyle name="표준 6 7 2 2" xfId="3735"/>
    <cellStyle name="표준 6 7 2 2 2" xfId="6008"/>
    <cellStyle name="표준 6 7 2 2 2 2" xfId="15017"/>
    <cellStyle name="표준 6 7 2 2 2 2 2" xfId="35893"/>
    <cellStyle name="표준 6 7 2 2 2 3" xfId="27155"/>
    <cellStyle name="표준 6 7 2 2 3" xfId="13198"/>
    <cellStyle name="표준 6 7 2 2 3 2" xfId="34075"/>
    <cellStyle name="표준 6 7 2 2 4" xfId="25325"/>
    <cellStyle name="표준 6 7 2 3" xfId="4897"/>
    <cellStyle name="표준 6 7 2 3 2" xfId="6728"/>
    <cellStyle name="표준 6 7 2 3 2 2" xfId="15737"/>
    <cellStyle name="표준 6 7 2 3 2 2 2" xfId="36613"/>
    <cellStyle name="표준 6 7 2 3 2 3" xfId="27875"/>
    <cellStyle name="표준 6 7 2 3 3" xfId="13919"/>
    <cellStyle name="표준 6 7 2 3 3 2" xfId="34795"/>
    <cellStyle name="표준 6 7 2 3 4" xfId="26057"/>
    <cellStyle name="표준 6 7 2 4" xfId="5571"/>
    <cellStyle name="표준 6 7 2 4 2" xfId="14580"/>
    <cellStyle name="표준 6 7 2 4 2 2" xfId="35456"/>
    <cellStyle name="표준 6 7 2 4 3" xfId="26718"/>
    <cellStyle name="표준 6 7 2 5" xfId="7374"/>
    <cellStyle name="표준 6 7 2 5 2" xfId="16381"/>
    <cellStyle name="표준 6 7 2 5 2 2" xfId="37257"/>
    <cellStyle name="표준 6 7 2 5 3" xfId="28519"/>
    <cellStyle name="표준 6 7 2 6" xfId="8018"/>
    <cellStyle name="표준 6 7 2 6 2" xfId="17024"/>
    <cellStyle name="표준 6 7 2 6 2 2" xfId="37900"/>
    <cellStyle name="표준 6 7 2 6 3" xfId="29162"/>
    <cellStyle name="표준 6 7 2 7" xfId="8866"/>
    <cellStyle name="표준 6 7 2 7 2" xfId="17871"/>
    <cellStyle name="표준 6 7 2 7 2 2" xfId="38747"/>
    <cellStyle name="표준 6 7 2 7 3" xfId="30009"/>
    <cellStyle name="표준 6 7 2 8" xfId="9691"/>
    <cellStyle name="표준 6 7 2 8 2" xfId="18689"/>
    <cellStyle name="표준 6 7 2 8 2 2" xfId="39565"/>
    <cellStyle name="표준 6 7 2 8 3" xfId="30827"/>
    <cellStyle name="표준 6 7 2 9" xfId="10746"/>
    <cellStyle name="표준 6 7 2 9 2" xfId="19517"/>
    <cellStyle name="표준 6 7 2 9 2 2" xfId="40393"/>
    <cellStyle name="표준 6 7 2 9 3" xfId="31657"/>
    <cellStyle name="표준 6 7 3" xfId="3518"/>
    <cellStyle name="표준 6 7 3 10" xfId="12981"/>
    <cellStyle name="표준 6 7 3 10 2" xfId="33858"/>
    <cellStyle name="표준 6 7 3 11" xfId="25108"/>
    <cellStyle name="표준 6 7 3 2" xfId="5120"/>
    <cellStyle name="표준 6 7 3 2 2" xfId="6945"/>
    <cellStyle name="표준 6 7 3 2 2 2" xfId="15954"/>
    <cellStyle name="표준 6 7 3 2 2 2 2" xfId="36830"/>
    <cellStyle name="표준 6 7 3 2 2 3" xfId="28092"/>
    <cellStyle name="표준 6 7 3 2 3" xfId="14136"/>
    <cellStyle name="표준 6 7 3 2 3 2" xfId="35012"/>
    <cellStyle name="표준 6 7 3 2 4" xfId="26274"/>
    <cellStyle name="표준 6 7 3 3" xfId="5791"/>
    <cellStyle name="표준 6 7 3 3 2" xfId="14800"/>
    <cellStyle name="표준 6 7 3 3 2 2" xfId="35676"/>
    <cellStyle name="표준 6 7 3 3 3" xfId="26938"/>
    <cellStyle name="표준 6 7 3 4" xfId="7591"/>
    <cellStyle name="표준 6 7 3 4 2" xfId="16598"/>
    <cellStyle name="표준 6 7 3 4 2 2" xfId="37474"/>
    <cellStyle name="표준 6 7 3 4 3" xfId="28736"/>
    <cellStyle name="표준 6 7 3 5" xfId="8235"/>
    <cellStyle name="표준 6 7 3 5 2" xfId="17241"/>
    <cellStyle name="표준 6 7 3 5 2 2" xfId="38117"/>
    <cellStyle name="표준 6 7 3 5 3" xfId="29379"/>
    <cellStyle name="표준 6 7 3 6" xfId="9083"/>
    <cellStyle name="표준 6 7 3 6 2" xfId="18088"/>
    <cellStyle name="표준 6 7 3 6 2 2" xfId="38964"/>
    <cellStyle name="표준 6 7 3 6 3" xfId="30226"/>
    <cellStyle name="표준 6 7 3 7" xfId="9908"/>
    <cellStyle name="표준 6 7 3 7 2" xfId="18906"/>
    <cellStyle name="표준 6 7 3 7 2 2" xfId="39782"/>
    <cellStyle name="표준 6 7 3 7 3" xfId="31044"/>
    <cellStyle name="표준 6 7 3 8" xfId="10963"/>
    <cellStyle name="표준 6 7 3 8 2" xfId="19734"/>
    <cellStyle name="표준 6 7 3 8 2 2" xfId="40610"/>
    <cellStyle name="표준 6 7 3 8 3" xfId="31874"/>
    <cellStyle name="표준 6 7 3 9" xfId="11829"/>
    <cellStyle name="표준 6 7 3 9 2" xfId="20595"/>
    <cellStyle name="표준 6 7 3 9 2 2" xfId="41471"/>
    <cellStyle name="표준 6 7 3 9 3" xfId="32735"/>
    <cellStyle name="표준 6 7 4" xfId="4677"/>
    <cellStyle name="표준 6 7 4 2" xfId="6511"/>
    <cellStyle name="표준 6 7 4 2 2" xfId="15520"/>
    <cellStyle name="표준 6 7 4 2 2 2" xfId="36396"/>
    <cellStyle name="표준 6 7 4 2 3" xfId="27658"/>
    <cellStyle name="표준 6 7 4 3" xfId="11184"/>
    <cellStyle name="표준 6 7 4 3 2" xfId="19953"/>
    <cellStyle name="표준 6 7 4 3 2 2" xfId="40829"/>
    <cellStyle name="표준 6 7 4 3 3" xfId="32093"/>
    <cellStyle name="표준 6 7 4 4" xfId="12048"/>
    <cellStyle name="표준 6 7 4 4 2" xfId="20814"/>
    <cellStyle name="표준 6 7 4 4 2 2" xfId="41690"/>
    <cellStyle name="표준 6 7 4 4 3" xfId="32954"/>
    <cellStyle name="표준 6 7 4 5" xfId="13702"/>
    <cellStyle name="표준 6 7 4 5 2" xfId="34578"/>
    <cellStyle name="표준 6 7 4 6" xfId="25840"/>
    <cellStyle name="표준 6 7 5" xfId="5354"/>
    <cellStyle name="표준 6 7 5 2" xfId="14363"/>
    <cellStyle name="표준 6 7 5 2 2" xfId="35239"/>
    <cellStyle name="표준 6 7 5 3" xfId="26501"/>
    <cellStyle name="표준 6 7 6" xfId="7156"/>
    <cellStyle name="표준 6 7 6 2" xfId="16164"/>
    <cellStyle name="표준 6 7 6 2 2" xfId="37040"/>
    <cellStyle name="표준 6 7 6 3" xfId="28302"/>
    <cellStyle name="표준 6 7 7" xfId="7801"/>
    <cellStyle name="표준 6 7 7 2" xfId="16807"/>
    <cellStyle name="표준 6 7 7 2 2" xfId="37683"/>
    <cellStyle name="표준 6 7 7 3" xfId="28945"/>
    <cellStyle name="표준 6 7 8" xfId="8649"/>
    <cellStyle name="표준 6 7 8 2" xfId="17654"/>
    <cellStyle name="표준 6 7 8 2 2" xfId="38530"/>
    <cellStyle name="표준 6 7 8 3" xfId="29792"/>
    <cellStyle name="표준 6 7 9" xfId="9473"/>
    <cellStyle name="표준 6 7 9 2" xfId="18472"/>
    <cellStyle name="표준 6 7 9 2 2" xfId="39348"/>
    <cellStyle name="표준 6 7 9 3" xfId="30610"/>
    <cellStyle name="표준 6 8" xfId="3288"/>
    <cellStyle name="표준 6 8 10" xfId="11606"/>
    <cellStyle name="표준 6 8 10 2" xfId="20372"/>
    <cellStyle name="표준 6 8 10 2 2" xfId="41248"/>
    <cellStyle name="표준 6 8 10 3" xfId="32512"/>
    <cellStyle name="표준 6 8 11" xfId="12755"/>
    <cellStyle name="표준 6 8 11 2" xfId="33632"/>
    <cellStyle name="표준 6 8 12" xfId="24882"/>
    <cellStyle name="표준 6 8 2" xfId="3729"/>
    <cellStyle name="표준 6 8 2 2" xfId="6002"/>
    <cellStyle name="표준 6 8 2 2 2" xfId="15011"/>
    <cellStyle name="표준 6 8 2 2 2 2" xfId="35887"/>
    <cellStyle name="표준 6 8 2 2 3" xfId="27149"/>
    <cellStyle name="표준 6 8 2 3" xfId="13192"/>
    <cellStyle name="표준 6 8 2 3 2" xfId="34069"/>
    <cellStyle name="표준 6 8 2 4" xfId="25319"/>
    <cellStyle name="표준 6 8 3" xfId="4891"/>
    <cellStyle name="표준 6 8 3 2" xfId="6722"/>
    <cellStyle name="표준 6 8 3 2 2" xfId="15731"/>
    <cellStyle name="표준 6 8 3 2 2 2" xfId="36607"/>
    <cellStyle name="표준 6 8 3 2 3" xfId="27869"/>
    <cellStyle name="표준 6 8 3 3" xfId="13913"/>
    <cellStyle name="표준 6 8 3 3 2" xfId="34789"/>
    <cellStyle name="표준 6 8 3 4" xfId="26051"/>
    <cellStyle name="표준 6 8 4" xfId="5565"/>
    <cellStyle name="표준 6 8 4 2" xfId="14574"/>
    <cellStyle name="표준 6 8 4 2 2" xfId="35450"/>
    <cellStyle name="표준 6 8 4 3" xfId="26712"/>
    <cellStyle name="표준 6 8 5" xfId="7368"/>
    <cellStyle name="표준 6 8 5 2" xfId="16375"/>
    <cellStyle name="표준 6 8 5 2 2" xfId="37251"/>
    <cellStyle name="표준 6 8 5 3" xfId="28513"/>
    <cellStyle name="표준 6 8 6" xfId="8012"/>
    <cellStyle name="표준 6 8 6 2" xfId="17018"/>
    <cellStyle name="표준 6 8 6 2 2" xfId="37894"/>
    <cellStyle name="표준 6 8 6 3" xfId="29156"/>
    <cellStyle name="표준 6 8 7" xfId="8860"/>
    <cellStyle name="표준 6 8 7 2" xfId="17865"/>
    <cellStyle name="표준 6 8 7 2 2" xfId="38741"/>
    <cellStyle name="표준 6 8 7 3" xfId="30003"/>
    <cellStyle name="표준 6 8 8" xfId="9685"/>
    <cellStyle name="표준 6 8 8 2" xfId="18683"/>
    <cellStyle name="표준 6 8 8 2 2" xfId="39559"/>
    <cellStyle name="표준 6 8 8 3" xfId="30821"/>
    <cellStyle name="표준 6 8 9" xfId="10740"/>
    <cellStyle name="표준 6 8 9 2" xfId="19511"/>
    <cellStyle name="표준 6 8 9 2 2" xfId="40387"/>
    <cellStyle name="표준 6 8 9 3" xfId="31651"/>
    <cellStyle name="표준 6 9" xfId="3512"/>
    <cellStyle name="표준 6 9 10" xfId="12975"/>
    <cellStyle name="표준 6 9 10 2" xfId="33852"/>
    <cellStyle name="표준 6 9 11" xfId="25102"/>
    <cellStyle name="표준 6 9 2" xfId="5114"/>
    <cellStyle name="표준 6 9 2 2" xfId="6939"/>
    <cellStyle name="표준 6 9 2 2 2" xfId="15948"/>
    <cellStyle name="표준 6 9 2 2 2 2" xfId="36824"/>
    <cellStyle name="표준 6 9 2 2 3" xfId="28086"/>
    <cellStyle name="표준 6 9 2 3" xfId="14130"/>
    <cellStyle name="표준 6 9 2 3 2" xfId="35006"/>
    <cellStyle name="표준 6 9 2 4" xfId="26268"/>
    <cellStyle name="표준 6 9 3" xfId="5785"/>
    <cellStyle name="표준 6 9 3 2" xfId="14794"/>
    <cellStyle name="표준 6 9 3 2 2" xfId="35670"/>
    <cellStyle name="표준 6 9 3 3" xfId="26932"/>
    <cellStyle name="표준 6 9 4" xfId="7585"/>
    <cellStyle name="표준 6 9 4 2" xfId="16592"/>
    <cellStyle name="표준 6 9 4 2 2" xfId="37468"/>
    <cellStyle name="표준 6 9 4 3" xfId="28730"/>
    <cellStyle name="표준 6 9 5" xfId="8229"/>
    <cellStyle name="표준 6 9 5 2" xfId="17235"/>
    <cellStyle name="표준 6 9 5 2 2" xfId="38111"/>
    <cellStyle name="표준 6 9 5 3" xfId="29373"/>
    <cellStyle name="표준 6 9 6" xfId="9077"/>
    <cellStyle name="표준 6 9 6 2" xfId="18082"/>
    <cellStyle name="표준 6 9 6 2 2" xfId="38958"/>
    <cellStyle name="표준 6 9 6 3" xfId="30220"/>
    <cellStyle name="표준 6 9 7" xfId="9902"/>
    <cellStyle name="표준 6 9 7 2" xfId="18900"/>
    <cellStyle name="표준 6 9 7 2 2" xfId="39776"/>
    <cellStyle name="표준 6 9 7 3" xfId="31038"/>
    <cellStyle name="표준 6 9 8" xfId="10957"/>
    <cellStyle name="표준 6 9 8 2" xfId="19728"/>
    <cellStyle name="표준 6 9 8 2 2" xfId="40604"/>
    <cellStyle name="표준 6 9 8 3" xfId="31868"/>
    <cellStyle name="표준 6 9 9" xfId="11823"/>
    <cellStyle name="표준 6 9 9 2" xfId="20589"/>
    <cellStyle name="표준 6 9 9 2 2" xfId="41465"/>
    <cellStyle name="표준 6 9 9 3" xfId="32729"/>
    <cellStyle name="표준 60" xfId="7178"/>
    <cellStyle name="표준 61" xfId="7613"/>
    <cellStyle name="표준 62" xfId="8257"/>
    <cellStyle name="표준 63" xfId="9105"/>
    <cellStyle name="표준 63 2" xfId="18110"/>
    <cellStyle name="표준 63 2 2" xfId="38986"/>
    <cellStyle name="표준 63 3" xfId="30248"/>
    <cellStyle name="표준 64" xfId="9106"/>
    <cellStyle name="표준 65" xfId="9203"/>
    <cellStyle name="표준 66" xfId="9495"/>
    <cellStyle name="표준 67" xfId="9930"/>
    <cellStyle name="표준 68" xfId="9273"/>
    <cellStyle name="표준 69" xfId="9934"/>
    <cellStyle name="표준 7" xfId="3075"/>
    <cellStyle name="표준 7 10" xfId="4678"/>
    <cellStyle name="표준 7 10 2" xfId="6512"/>
    <cellStyle name="표준 7 10 2 2" xfId="15521"/>
    <cellStyle name="표준 7 10 2 2 2" xfId="36397"/>
    <cellStyle name="표준 7 10 2 3" xfId="27659"/>
    <cellStyle name="표준 7 10 3" xfId="11185"/>
    <cellStyle name="표준 7 10 3 2" xfId="19954"/>
    <cellStyle name="표준 7 10 3 2 2" xfId="40830"/>
    <cellStyle name="표준 7 10 3 3" xfId="32094"/>
    <cellStyle name="표준 7 10 4" xfId="12049"/>
    <cellStyle name="표준 7 10 4 2" xfId="20815"/>
    <cellStyle name="표준 7 10 4 2 2" xfId="41691"/>
    <cellStyle name="표준 7 10 4 3" xfId="32955"/>
    <cellStyle name="표준 7 10 5" xfId="13703"/>
    <cellStyle name="표준 7 10 5 2" xfId="34579"/>
    <cellStyle name="표준 7 10 6" xfId="25841"/>
    <cellStyle name="표준 7 11" xfId="3846"/>
    <cellStyle name="표준 7 12" xfId="5355"/>
    <cellStyle name="표준 7 12 2" xfId="14364"/>
    <cellStyle name="표준 7 12 2 2" xfId="35240"/>
    <cellStyle name="표준 7 12 3" xfId="26502"/>
    <cellStyle name="표준 7 13" xfId="7157"/>
    <cellStyle name="표준 7 13 2" xfId="16165"/>
    <cellStyle name="표준 7 13 2 2" xfId="37041"/>
    <cellStyle name="표준 7 13 3" xfId="28303"/>
    <cellStyle name="표준 7 14" xfId="7802"/>
    <cellStyle name="표준 7 14 2" xfId="16808"/>
    <cellStyle name="표준 7 14 2 2" xfId="37684"/>
    <cellStyle name="표준 7 14 3" xfId="28946"/>
    <cellStyle name="표준 7 15" xfId="8650"/>
    <cellStyle name="표준 7 15 2" xfId="17655"/>
    <cellStyle name="표준 7 15 2 2" xfId="38531"/>
    <cellStyle name="표준 7 15 3" xfId="29793"/>
    <cellStyle name="표준 7 16" xfId="9474"/>
    <cellStyle name="표준 7 16 2" xfId="18473"/>
    <cellStyle name="표준 7 16 2 2" xfId="39349"/>
    <cellStyle name="표준 7 16 3" xfId="30611"/>
    <cellStyle name="표준 7 17" xfId="10530"/>
    <cellStyle name="표준 7 17 2" xfId="19301"/>
    <cellStyle name="표준 7 17 2 2" xfId="40177"/>
    <cellStyle name="표준 7 17 3" xfId="31441"/>
    <cellStyle name="표준 7 18" xfId="11396"/>
    <cellStyle name="표준 7 18 2" xfId="20162"/>
    <cellStyle name="표준 7 18 2 2" xfId="41038"/>
    <cellStyle name="표준 7 18 3" xfId="32302"/>
    <cellStyle name="표준 7 19" xfId="12545"/>
    <cellStyle name="표준 7 19 2" xfId="33422"/>
    <cellStyle name="표준 7 2" xfId="3076"/>
    <cellStyle name="표준 7 2 10" xfId="9475"/>
    <cellStyle name="표준 7 2 10 2" xfId="18474"/>
    <cellStyle name="표준 7 2 10 2 2" xfId="39350"/>
    <cellStyle name="표준 7 2 10 3" xfId="30612"/>
    <cellStyle name="표준 7 2 11" xfId="10134"/>
    <cellStyle name="표준 7 2 12" xfId="10531"/>
    <cellStyle name="표준 7 2 12 2" xfId="19302"/>
    <cellStyle name="표준 7 2 12 2 2" xfId="40178"/>
    <cellStyle name="표준 7 2 12 3" xfId="31442"/>
    <cellStyle name="표준 7 2 13" xfId="11397"/>
    <cellStyle name="표준 7 2 13 2" xfId="20163"/>
    <cellStyle name="표준 7 2 13 2 2" xfId="41039"/>
    <cellStyle name="표준 7 2 13 3" xfId="32303"/>
    <cellStyle name="표준 7 2 14" xfId="12546"/>
    <cellStyle name="표준 7 2 14 2" xfId="33423"/>
    <cellStyle name="표준 7 2 15" xfId="24673"/>
    <cellStyle name="표준 7 2 2" xfId="3296"/>
    <cellStyle name="표준 7 2 2 10" xfId="10748"/>
    <cellStyle name="표준 7 2 2 10 2" xfId="19519"/>
    <cellStyle name="표준 7 2 2 10 2 2" xfId="40395"/>
    <cellStyle name="표준 7 2 2 10 3" xfId="31659"/>
    <cellStyle name="표준 7 2 2 11" xfId="11614"/>
    <cellStyle name="표준 7 2 2 11 2" xfId="20380"/>
    <cellStyle name="표준 7 2 2 11 2 2" xfId="41256"/>
    <cellStyle name="표준 7 2 2 11 3" xfId="32520"/>
    <cellStyle name="표준 7 2 2 12" xfId="12763"/>
    <cellStyle name="표준 7 2 2 12 2" xfId="33640"/>
    <cellStyle name="표준 7 2 2 13" xfId="24890"/>
    <cellStyle name="표준 7 2 2 2" xfId="3737"/>
    <cellStyle name="표준 7 2 2 2 2" xfId="6010"/>
    <cellStyle name="표준 7 2 2 2 2 2" xfId="15019"/>
    <cellStyle name="표준 7 2 2 2 2 2 2" xfId="35895"/>
    <cellStyle name="표준 7 2 2 2 2 3" xfId="27157"/>
    <cellStyle name="표준 7 2 2 2 3" xfId="13200"/>
    <cellStyle name="표준 7 2 2 2 3 2" xfId="34077"/>
    <cellStyle name="표준 7 2 2 2 4" xfId="25327"/>
    <cellStyle name="표준 7 2 2 3" xfId="4899"/>
    <cellStyle name="표준 7 2 2 3 2" xfId="6730"/>
    <cellStyle name="표준 7 2 2 3 2 2" xfId="15739"/>
    <cellStyle name="표준 7 2 2 3 2 2 2" xfId="36615"/>
    <cellStyle name="표준 7 2 2 3 2 3" xfId="27877"/>
    <cellStyle name="표준 7 2 2 3 3" xfId="13921"/>
    <cellStyle name="표준 7 2 2 3 3 2" xfId="34797"/>
    <cellStyle name="표준 7 2 2 3 4" xfId="26059"/>
    <cellStyle name="표준 7 2 2 4" xfId="5573"/>
    <cellStyle name="표준 7 2 2 4 2" xfId="14582"/>
    <cellStyle name="표준 7 2 2 4 2 2" xfId="35458"/>
    <cellStyle name="표준 7 2 2 4 3" xfId="26720"/>
    <cellStyle name="표준 7 2 2 5" xfId="7376"/>
    <cellStyle name="표준 7 2 2 5 2" xfId="16383"/>
    <cellStyle name="표준 7 2 2 5 2 2" xfId="37259"/>
    <cellStyle name="표준 7 2 2 5 3" xfId="28521"/>
    <cellStyle name="표준 7 2 2 6" xfId="8020"/>
    <cellStyle name="표준 7 2 2 6 2" xfId="17026"/>
    <cellStyle name="표준 7 2 2 6 2 2" xfId="37902"/>
    <cellStyle name="표준 7 2 2 6 3" xfId="29164"/>
    <cellStyle name="표준 7 2 2 7" xfId="8868"/>
    <cellStyle name="표준 7 2 2 7 2" xfId="17873"/>
    <cellStyle name="표준 7 2 2 7 2 2" xfId="38749"/>
    <cellStyle name="표준 7 2 2 7 3" xfId="30011"/>
    <cellStyle name="표준 7 2 2 8" xfId="9693"/>
    <cellStyle name="표준 7 2 2 8 2" xfId="18691"/>
    <cellStyle name="표준 7 2 2 8 2 2" xfId="39567"/>
    <cellStyle name="표준 7 2 2 8 3" xfId="30829"/>
    <cellStyle name="표준 7 2 2 9" xfId="10135"/>
    <cellStyle name="표준 7 2 3" xfId="3520"/>
    <cellStyle name="표준 7 2 3 10" xfId="12983"/>
    <cellStyle name="표준 7 2 3 10 2" xfId="33860"/>
    <cellStyle name="표준 7 2 3 11" xfId="25110"/>
    <cellStyle name="표준 7 2 3 2" xfId="5122"/>
    <cellStyle name="표준 7 2 3 2 2" xfId="6947"/>
    <cellStyle name="표준 7 2 3 2 2 2" xfId="15956"/>
    <cellStyle name="표준 7 2 3 2 2 2 2" xfId="36832"/>
    <cellStyle name="표준 7 2 3 2 2 3" xfId="28094"/>
    <cellStyle name="표준 7 2 3 2 3" xfId="14138"/>
    <cellStyle name="표준 7 2 3 2 3 2" xfId="35014"/>
    <cellStyle name="표준 7 2 3 2 4" xfId="26276"/>
    <cellStyle name="표준 7 2 3 3" xfId="5793"/>
    <cellStyle name="표준 7 2 3 3 2" xfId="14802"/>
    <cellStyle name="표준 7 2 3 3 2 2" xfId="35678"/>
    <cellStyle name="표준 7 2 3 3 3" xfId="26940"/>
    <cellStyle name="표준 7 2 3 4" xfId="7593"/>
    <cellStyle name="표준 7 2 3 4 2" xfId="16600"/>
    <cellStyle name="표준 7 2 3 4 2 2" xfId="37476"/>
    <cellStyle name="표준 7 2 3 4 3" xfId="28738"/>
    <cellStyle name="표준 7 2 3 5" xfId="8237"/>
    <cellStyle name="표준 7 2 3 5 2" xfId="17243"/>
    <cellStyle name="표준 7 2 3 5 2 2" xfId="38119"/>
    <cellStyle name="표준 7 2 3 5 3" xfId="29381"/>
    <cellStyle name="표준 7 2 3 6" xfId="9085"/>
    <cellStyle name="표준 7 2 3 6 2" xfId="18090"/>
    <cellStyle name="표준 7 2 3 6 2 2" xfId="38966"/>
    <cellStyle name="표준 7 2 3 6 3" xfId="30228"/>
    <cellStyle name="표준 7 2 3 7" xfId="9910"/>
    <cellStyle name="표준 7 2 3 7 2" xfId="18908"/>
    <cellStyle name="표준 7 2 3 7 2 2" xfId="39784"/>
    <cellStyle name="표준 7 2 3 7 3" xfId="31046"/>
    <cellStyle name="표준 7 2 3 8" xfId="10965"/>
    <cellStyle name="표준 7 2 3 8 2" xfId="19736"/>
    <cellStyle name="표준 7 2 3 8 2 2" xfId="40612"/>
    <cellStyle name="표준 7 2 3 8 3" xfId="31876"/>
    <cellStyle name="표준 7 2 3 9" xfId="11831"/>
    <cellStyle name="표준 7 2 3 9 2" xfId="20597"/>
    <cellStyle name="표준 7 2 3 9 2 2" xfId="41473"/>
    <cellStyle name="표준 7 2 3 9 3" xfId="32737"/>
    <cellStyle name="표준 7 2 4" xfId="4679"/>
    <cellStyle name="표준 7 2 4 2" xfId="6513"/>
    <cellStyle name="표준 7 2 4 2 2" xfId="15522"/>
    <cellStyle name="표준 7 2 4 2 2 2" xfId="36398"/>
    <cellStyle name="표준 7 2 4 2 3" xfId="27660"/>
    <cellStyle name="표준 7 2 4 3" xfId="11186"/>
    <cellStyle name="표준 7 2 4 3 2" xfId="19955"/>
    <cellStyle name="표준 7 2 4 3 2 2" xfId="40831"/>
    <cellStyle name="표준 7 2 4 3 3" xfId="32095"/>
    <cellStyle name="표준 7 2 4 4" xfId="12050"/>
    <cellStyle name="표준 7 2 4 4 2" xfId="20816"/>
    <cellStyle name="표준 7 2 4 4 2 2" xfId="41692"/>
    <cellStyle name="표준 7 2 4 4 3" xfId="32956"/>
    <cellStyle name="표준 7 2 4 5" xfId="13704"/>
    <cellStyle name="표준 7 2 4 5 2" xfId="34580"/>
    <cellStyle name="표준 7 2 4 6" xfId="25842"/>
    <cellStyle name="표준 7 2 5" xfId="5356"/>
    <cellStyle name="표준 7 2 5 2" xfId="14365"/>
    <cellStyle name="표준 7 2 5 2 2" xfId="35241"/>
    <cellStyle name="표준 7 2 5 3" xfId="26503"/>
    <cellStyle name="표준 7 2 6" xfId="7158"/>
    <cellStyle name="표준 7 2 6 2" xfId="16166"/>
    <cellStyle name="표준 7 2 6 2 2" xfId="37042"/>
    <cellStyle name="표준 7 2 6 3" xfId="28304"/>
    <cellStyle name="표준 7 2 7" xfId="7803"/>
    <cellStyle name="표준 7 2 7 2" xfId="16809"/>
    <cellStyle name="표준 7 2 7 2 2" xfId="37685"/>
    <cellStyle name="표준 7 2 7 3" xfId="28947"/>
    <cellStyle name="표준 7 2 8" xfId="8651"/>
    <cellStyle name="표준 7 2 8 2" xfId="17656"/>
    <cellStyle name="표준 7 2 8 2 2" xfId="38532"/>
    <cellStyle name="표준 7 2 8 3" xfId="29794"/>
    <cellStyle name="표준 7 2 9" xfId="9191"/>
    <cellStyle name="표준 7 2 9 2" xfId="18195"/>
    <cellStyle name="표준 7 2 9 2 2" xfId="39071"/>
    <cellStyle name="표준 7 2 9 3" xfId="30333"/>
    <cellStyle name="표준 7 20" xfId="24672"/>
    <cellStyle name="표준 7 3" xfId="3077"/>
    <cellStyle name="표준 7 3 10" xfId="9476"/>
    <cellStyle name="표준 7 3 10 2" xfId="18475"/>
    <cellStyle name="표준 7 3 10 2 2" xfId="39351"/>
    <cellStyle name="표준 7 3 10 3" xfId="30613"/>
    <cellStyle name="표준 7 3 11" xfId="10136"/>
    <cellStyle name="표준 7 3 12" xfId="10532"/>
    <cellStyle name="표준 7 3 12 2" xfId="19303"/>
    <cellStyle name="표준 7 3 12 2 2" xfId="40179"/>
    <cellStyle name="표준 7 3 12 3" xfId="31443"/>
    <cellStyle name="표준 7 3 13" xfId="11398"/>
    <cellStyle name="표준 7 3 13 2" xfId="20164"/>
    <cellStyle name="표준 7 3 13 2 2" xfId="41040"/>
    <cellStyle name="표준 7 3 13 3" xfId="32304"/>
    <cellStyle name="표준 7 3 14" xfId="12547"/>
    <cellStyle name="표준 7 3 14 2" xfId="33424"/>
    <cellStyle name="표준 7 3 15" xfId="24674"/>
    <cellStyle name="표준 7 3 2" xfId="3297"/>
    <cellStyle name="표준 7 3 2 10" xfId="10749"/>
    <cellStyle name="표준 7 3 2 10 2" xfId="19520"/>
    <cellStyle name="표준 7 3 2 10 2 2" xfId="40396"/>
    <cellStyle name="표준 7 3 2 10 3" xfId="31660"/>
    <cellStyle name="표준 7 3 2 11" xfId="11615"/>
    <cellStyle name="표준 7 3 2 11 2" xfId="20381"/>
    <cellStyle name="표준 7 3 2 11 2 2" xfId="41257"/>
    <cellStyle name="표준 7 3 2 11 3" xfId="32521"/>
    <cellStyle name="표준 7 3 2 12" xfId="12764"/>
    <cellStyle name="표준 7 3 2 12 2" xfId="33641"/>
    <cellStyle name="표준 7 3 2 13" xfId="24891"/>
    <cellStyle name="표준 7 3 2 2" xfId="3738"/>
    <cellStyle name="표준 7 3 2 2 2" xfId="6011"/>
    <cellStyle name="표준 7 3 2 2 2 2" xfId="15020"/>
    <cellStyle name="표준 7 3 2 2 2 2 2" xfId="35896"/>
    <cellStyle name="표준 7 3 2 2 2 3" xfId="27158"/>
    <cellStyle name="표준 7 3 2 2 3" xfId="13201"/>
    <cellStyle name="표준 7 3 2 2 3 2" xfId="34078"/>
    <cellStyle name="표준 7 3 2 2 4" xfId="25328"/>
    <cellStyle name="표준 7 3 2 3" xfId="4900"/>
    <cellStyle name="표준 7 3 2 3 2" xfId="6731"/>
    <cellStyle name="표준 7 3 2 3 2 2" xfId="15740"/>
    <cellStyle name="표준 7 3 2 3 2 2 2" xfId="36616"/>
    <cellStyle name="표준 7 3 2 3 2 3" xfId="27878"/>
    <cellStyle name="표준 7 3 2 3 3" xfId="13922"/>
    <cellStyle name="표준 7 3 2 3 3 2" xfId="34798"/>
    <cellStyle name="표준 7 3 2 3 4" xfId="26060"/>
    <cellStyle name="표준 7 3 2 4" xfId="5574"/>
    <cellStyle name="표준 7 3 2 4 2" xfId="14583"/>
    <cellStyle name="표준 7 3 2 4 2 2" xfId="35459"/>
    <cellStyle name="표준 7 3 2 4 3" xfId="26721"/>
    <cellStyle name="표준 7 3 2 5" xfId="7377"/>
    <cellStyle name="표준 7 3 2 5 2" xfId="16384"/>
    <cellStyle name="표준 7 3 2 5 2 2" xfId="37260"/>
    <cellStyle name="표준 7 3 2 5 3" xfId="28522"/>
    <cellStyle name="표준 7 3 2 6" xfId="8021"/>
    <cellStyle name="표준 7 3 2 6 2" xfId="17027"/>
    <cellStyle name="표준 7 3 2 6 2 2" xfId="37903"/>
    <cellStyle name="표준 7 3 2 6 3" xfId="29165"/>
    <cellStyle name="표준 7 3 2 7" xfId="8869"/>
    <cellStyle name="표준 7 3 2 7 2" xfId="17874"/>
    <cellStyle name="표준 7 3 2 7 2 2" xfId="38750"/>
    <cellStyle name="표준 7 3 2 7 3" xfId="30012"/>
    <cellStyle name="표준 7 3 2 8" xfId="9694"/>
    <cellStyle name="표준 7 3 2 8 2" xfId="18692"/>
    <cellStyle name="표준 7 3 2 8 2 2" xfId="39568"/>
    <cellStyle name="표준 7 3 2 8 3" xfId="30830"/>
    <cellStyle name="표준 7 3 2 9" xfId="10137"/>
    <cellStyle name="표준 7 3 3" xfId="3521"/>
    <cellStyle name="표준 7 3 3 10" xfId="12984"/>
    <cellStyle name="표준 7 3 3 10 2" xfId="33861"/>
    <cellStyle name="표준 7 3 3 11" xfId="25111"/>
    <cellStyle name="표준 7 3 3 2" xfId="5123"/>
    <cellStyle name="표준 7 3 3 2 2" xfId="6948"/>
    <cellStyle name="표준 7 3 3 2 2 2" xfId="15957"/>
    <cellStyle name="표준 7 3 3 2 2 2 2" xfId="36833"/>
    <cellStyle name="표준 7 3 3 2 2 3" xfId="28095"/>
    <cellStyle name="표준 7 3 3 2 3" xfId="14139"/>
    <cellStyle name="표준 7 3 3 2 3 2" xfId="35015"/>
    <cellStyle name="표준 7 3 3 2 4" xfId="26277"/>
    <cellStyle name="표준 7 3 3 3" xfId="5794"/>
    <cellStyle name="표준 7 3 3 3 2" xfId="14803"/>
    <cellStyle name="표준 7 3 3 3 2 2" xfId="35679"/>
    <cellStyle name="표준 7 3 3 3 3" xfId="26941"/>
    <cellStyle name="표준 7 3 3 4" xfId="7594"/>
    <cellStyle name="표준 7 3 3 4 2" xfId="16601"/>
    <cellStyle name="표준 7 3 3 4 2 2" xfId="37477"/>
    <cellStyle name="표준 7 3 3 4 3" xfId="28739"/>
    <cellStyle name="표준 7 3 3 5" xfId="8238"/>
    <cellStyle name="표준 7 3 3 5 2" xfId="17244"/>
    <cellStyle name="표준 7 3 3 5 2 2" xfId="38120"/>
    <cellStyle name="표준 7 3 3 5 3" xfId="29382"/>
    <cellStyle name="표준 7 3 3 6" xfId="9086"/>
    <cellStyle name="표준 7 3 3 6 2" xfId="18091"/>
    <cellStyle name="표준 7 3 3 6 2 2" xfId="38967"/>
    <cellStyle name="표준 7 3 3 6 3" xfId="30229"/>
    <cellStyle name="표준 7 3 3 7" xfId="9911"/>
    <cellStyle name="표준 7 3 3 7 2" xfId="18909"/>
    <cellStyle name="표준 7 3 3 7 2 2" xfId="39785"/>
    <cellStyle name="표준 7 3 3 7 3" xfId="31047"/>
    <cellStyle name="표준 7 3 3 8" xfId="10966"/>
    <cellStyle name="표준 7 3 3 8 2" xfId="19737"/>
    <cellStyle name="표준 7 3 3 8 2 2" xfId="40613"/>
    <cellStyle name="표준 7 3 3 8 3" xfId="31877"/>
    <cellStyle name="표준 7 3 3 9" xfId="11832"/>
    <cellStyle name="표준 7 3 3 9 2" xfId="20598"/>
    <cellStyle name="표준 7 3 3 9 2 2" xfId="41474"/>
    <cellStyle name="표준 7 3 3 9 3" xfId="32738"/>
    <cellStyle name="표준 7 3 4" xfId="4680"/>
    <cellStyle name="표준 7 3 4 2" xfId="6514"/>
    <cellStyle name="표준 7 3 4 2 2" xfId="15523"/>
    <cellStyle name="표준 7 3 4 2 2 2" xfId="36399"/>
    <cellStyle name="표준 7 3 4 2 3" xfId="27661"/>
    <cellStyle name="표준 7 3 4 3" xfId="11187"/>
    <cellStyle name="표준 7 3 4 3 2" xfId="19956"/>
    <cellStyle name="표준 7 3 4 3 2 2" xfId="40832"/>
    <cellStyle name="표준 7 3 4 3 3" xfId="32096"/>
    <cellStyle name="표준 7 3 4 4" xfId="12051"/>
    <cellStyle name="표준 7 3 4 4 2" xfId="20817"/>
    <cellStyle name="표준 7 3 4 4 2 2" xfId="41693"/>
    <cellStyle name="표준 7 3 4 4 3" xfId="32957"/>
    <cellStyle name="표준 7 3 4 5" xfId="13705"/>
    <cellStyle name="표준 7 3 4 5 2" xfId="34581"/>
    <cellStyle name="표준 7 3 4 6" xfId="25843"/>
    <cellStyle name="표준 7 3 5" xfId="5357"/>
    <cellStyle name="표준 7 3 5 2" xfId="14366"/>
    <cellStyle name="표준 7 3 5 2 2" xfId="35242"/>
    <cellStyle name="표준 7 3 5 3" xfId="26504"/>
    <cellStyle name="표준 7 3 6" xfId="7159"/>
    <cellStyle name="표준 7 3 6 2" xfId="16167"/>
    <cellStyle name="표준 7 3 6 2 2" xfId="37043"/>
    <cellStyle name="표준 7 3 6 3" xfId="28305"/>
    <cellStyle name="표준 7 3 7" xfId="7804"/>
    <cellStyle name="표준 7 3 7 2" xfId="16810"/>
    <cellStyle name="표준 7 3 7 2 2" xfId="37686"/>
    <cellStyle name="표준 7 3 7 3" xfId="28948"/>
    <cellStyle name="표준 7 3 8" xfId="8652"/>
    <cellStyle name="표준 7 3 8 2" xfId="17657"/>
    <cellStyle name="표준 7 3 8 2 2" xfId="38533"/>
    <cellStyle name="표준 7 3 8 3" xfId="29795"/>
    <cellStyle name="표준 7 3 9" xfId="9192"/>
    <cellStyle name="표준 7 3 9 2" xfId="18196"/>
    <cellStyle name="표준 7 3 9 2 2" xfId="39072"/>
    <cellStyle name="표준 7 3 9 3" xfId="30334"/>
    <cellStyle name="표준 7 4" xfId="3078"/>
    <cellStyle name="표준 7 4 10" xfId="9477"/>
    <cellStyle name="표준 7 4 10 2" xfId="18476"/>
    <cellStyle name="표준 7 4 10 2 2" xfId="39352"/>
    <cellStyle name="표준 7 4 10 3" xfId="30614"/>
    <cellStyle name="표준 7 4 11" xfId="10138"/>
    <cellStyle name="표준 7 4 12" xfId="10533"/>
    <cellStyle name="표준 7 4 12 2" xfId="19304"/>
    <cellStyle name="표준 7 4 12 2 2" xfId="40180"/>
    <cellStyle name="표준 7 4 12 3" xfId="31444"/>
    <cellStyle name="표준 7 4 13" xfId="11399"/>
    <cellStyle name="표준 7 4 13 2" xfId="20165"/>
    <cellStyle name="표준 7 4 13 2 2" xfId="41041"/>
    <cellStyle name="표준 7 4 13 3" xfId="32305"/>
    <cellStyle name="표준 7 4 14" xfId="12548"/>
    <cellStyle name="표준 7 4 14 2" xfId="33425"/>
    <cellStyle name="표준 7 4 15" xfId="24675"/>
    <cellStyle name="표준 7 4 2" xfId="3298"/>
    <cellStyle name="표준 7 4 2 10" xfId="10750"/>
    <cellStyle name="표준 7 4 2 10 2" xfId="19521"/>
    <cellStyle name="표준 7 4 2 10 2 2" xfId="40397"/>
    <cellStyle name="표준 7 4 2 10 3" xfId="31661"/>
    <cellStyle name="표준 7 4 2 11" xfId="11616"/>
    <cellStyle name="표준 7 4 2 11 2" xfId="20382"/>
    <cellStyle name="표준 7 4 2 11 2 2" xfId="41258"/>
    <cellStyle name="표준 7 4 2 11 3" xfId="32522"/>
    <cellStyle name="표준 7 4 2 12" xfId="12765"/>
    <cellStyle name="표준 7 4 2 12 2" xfId="33642"/>
    <cellStyle name="표준 7 4 2 13" xfId="24892"/>
    <cellStyle name="표준 7 4 2 2" xfId="3739"/>
    <cellStyle name="표준 7 4 2 2 2" xfId="6012"/>
    <cellStyle name="표준 7 4 2 2 2 2" xfId="15021"/>
    <cellStyle name="표준 7 4 2 2 2 2 2" xfId="35897"/>
    <cellStyle name="표준 7 4 2 2 2 3" xfId="27159"/>
    <cellStyle name="표준 7 4 2 2 3" xfId="13202"/>
    <cellStyle name="표준 7 4 2 2 3 2" xfId="34079"/>
    <cellStyle name="표준 7 4 2 2 4" xfId="25329"/>
    <cellStyle name="표준 7 4 2 3" xfId="4901"/>
    <cellStyle name="표준 7 4 2 3 2" xfId="6732"/>
    <cellStyle name="표준 7 4 2 3 2 2" xfId="15741"/>
    <cellStyle name="표준 7 4 2 3 2 2 2" xfId="36617"/>
    <cellStyle name="표준 7 4 2 3 2 3" xfId="27879"/>
    <cellStyle name="표준 7 4 2 3 3" xfId="13923"/>
    <cellStyle name="표준 7 4 2 3 3 2" xfId="34799"/>
    <cellStyle name="표준 7 4 2 3 4" xfId="26061"/>
    <cellStyle name="표준 7 4 2 4" xfId="5575"/>
    <cellStyle name="표준 7 4 2 4 2" xfId="14584"/>
    <cellStyle name="표준 7 4 2 4 2 2" xfId="35460"/>
    <cellStyle name="표준 7 4 2 4 3" xfId="26722"/>
    <cellStyle name="표준 7 4 2 5" xfId="7378"/>
    <cellStyle name="표준 7 4 2 5 2" xfId="16385"/>
    <cellStyle name="표준 7 4 2 5 2 2" xfId="37261"/>
    <cellStyle name="표준 7 4 2 5 3" xfId="28523"/>
    <cellStyle name="표준 7 4 2 6" xfId="8022"/>
    <cellStyle name="표준 7 4 2 6 2" xfId="17028"/>
    <cellStyle name="표준 7 4 2 6 2 2" xfId="37904"/>
    <cellStyle name="표준 7 4 2 6 3" xfId="29166"/>
    <cellStyle name="표준 7 4 2 7" xfId="8870"/>
    <cellStyle name="표준 7 4 2 7 2" xfId="17875"/>
    <cellStyle name="표준 7 4 2 7 2 2" xfId="38751"/>
    <cellStyle name="표준 7 4 2 7 3" xfId="30013"/>
    <cellStyle name="표준 7 4 2 8" xfId="9695"/>
    <cellStyle name="표준 7 4 2 8 2" xfId="18693"/>
    <cellStyle name="표준 7 4 2 8 2 2" xfId="39569"/>
    <cellStyle name="표준 7 4 2 8 3" xfId="30831"/>
    <cellStyle name="표준 7 4 2 9" xfId="10139"/>
    <cellStyle name="표준 7 4 3" xfId="3522"/>
    <cellStyle name="표준 7 4 3 10" xfId="12985"/>
    <cellStyle name="표준 7 4 3 10 2" xfId="33862"/>
    <cellStyle name="표준 7 4 3 11" xfId="25112"/>
    <cellStyle name="표준 7 4 3 2" xfId="5124"/>
    <cellStyle name="표준 7 4 3 2 2" xfId="6949"/>
    <cellStyle name="표준 7 4 3 2 2 2" xfId="15958"/>
    <cellStyle name="표준 7 4 3 2 2 2 2" xfId="36834"/>
    <cellStyle name="표준 7 4 3 2 2 3" xfId="28096"/>
    <cellStyle name="표준 7 4 3 2 3" xfId="14140"/>
    <cellStyle name="표준 7 4 3 2 3 2" xfId="35016"/>
    <cellStyle name="표준 7 4 3 2 4" xfId="26278"/>
    <cellStyle name="표준 7 4 3 3" xfId="5795"/>
    <cellStyle name="표준 7 4 3 3 2" xfId="14804"/>
    <cellStyle name="표준 7 4 3 3 2 2" xfId="35680"/>
    <cellStyle name="표준 7 4 3 3 3" xfId="26942"/>
    <cellStyle name="표준 7 4 3 4" xfId="7595"/>
    <cellStyle name="표준 7 4 3 4 2" xfId="16602"/>
    <cellStyle name="표준 7 4 3 4 2 2" xfId="37478"/>
    <cellStyle name="표준 7 4 3 4 3" xfId="28740"/>
    <cellStyle name="표준 7 4 3 5" xfId="8239"/>
    <cellStyle name="표준 7 4 3 5 2" xfId="17245"/>
    <cellStyle name="표준 7 4 3 5 2 2" xfId="38121"/>
    <cellStyle name="표준 7 4 3 5 3" xfId="29383"/>
    <cellStyle name="표준 7 4 3 6" xfId="9087"/>
    <cellStyle name="표준 7 4 3 6 2" xfId="18092"/>
    <cellStyle name="표준 7 4 3 6 2 2" xfId="38968"/>
    <cellStyle name="표준 7 4 3 6 3" xfId="30230"/>
    <cellStyle name="표준 7 4 3 7" xfId="9912"/>
    <cellStyle name="표준 7 4 3 7 2" xfId="18910"/>
    <cellStyle name="표준 7 4 3 7 2 2" xfId="39786"/>
    <cellStyle name="표준 7 4 3 7 3" xfId="31048"/>
    <cellStyle name="표준 7 4 3 8" xfId="10967"/>
    <cellStyle name="표준 7 4 3 8 2" xfId="19738"/>
    <cellStyle name="표준 7 4 3 8 2 2" xfId="40614"/>
    <cellStyle name="표준 7 4 3 8 3" xfId="31878"/>
    <cellStyle name="표준 7 4 3 9" xfId="11833"/>
    <cellStyle name="표준 7 4 3 9 2" xfId="20599"/>
    <cellStyle name="표준 7 4 3 9 2 2" xfId="41475"/>
    <cellStyle name="표준 7 4 3 9 3" xfId="32739"/>
    <cellStyle name="표준 7 4 4" xfId="4681"/>
    <cellStyle name="표준 7 4 4 2" xfId="6515"/>
    <cellStyle name="표준 7 4 4 2 2" xfId="15524"/>
    <cellStyle name="표준 7 4 4 2 2 2" xfId="36400"/>
    <cellStyle name="표준 7 4 4 2 3" xfId="27662"/>
    <cellStyle name="표준 7 4 4 3" xfId="11188"/>
    <cellStyle name="표준 7 4 4 3 2" xfId="19957"/>
    <cellStyle name="표준 7 4 4 3 2 2" xfId="40833"/>
    <cellStyle name="표준 7 4 4 3 3" xfId="32097"/>
    <cellStyle name="표준 7 4 4 4" xfId="12052"/>
    <cellStyle name="표준 7 4 4 4 2" xfId="20818"/>
    <cellStyle name="표준 7 4 4 4 2 2" xfId="41694"/>
    <cellStyle name="표준 7 4 4 4 3" xfId="32958"/>
    <cellStyle name="표준 7 4 4 5" xfId="13706"/>
    <cellStyle name="표준 7 4 4 5 2" xfId="34582"/>
    <cellStyle name="표준 7 4 4 6" xfId="25844"/>
    <cellStyle name="표준 7 4 5" xfId="5358"/>
    <cellStyle name="표준 7 4 5 2" xfId="14367"/>
    <cellStyle name="표준 7 4 5 2 2" xfId="35243"/>
    <cellStyle name="표준 7 4 5 3" xfId="26505"/>
    <cellStyle name="표준 7 4 6" xfId="7160"/>
    <cellStyle name="표준 7 4 6 2" xfId="16168"/>
    <cellStyle name="표준 7 4 6 2 2" xfId="37044"/>
    <cellStyle name="표준 7 4 6 3" xfId="28306"/>
    <cellStyle name="표준 7 4 7" xfId="7805"/>
    <cellStyle name="표준 7 4 7 2" xfId="16811"/>
    <cellStyle name="표준 7 4 7 2 2" xfId="37687"/>
    <cellStyle name="표준 7 4 7 3" xfId="28949"/>
    <cellStyle name="표준 7 4 8" xfId="8653"/>
    <cellStyle name="표준 7 4 8 2" xfId="17658"/>
    <cellStyle name="표준 7 4 8 2 2" xfId="38534"/>
    <cellStyle name="표준 7 4 8 3" xfId="29796"/>
    <cellStyle name="표준 7 4 9" xfId="9193"/>
    <cellStyle name="표준 7 4 9 2" xfId="18197"/>
    <cellStyle name="표준 7 4 9 2 2" xfId="39073"/>
    <cellStyle name="표준 7 4 9 3" xfId="30335"/>
    <cellStyle name="표준 7 5" xfId="3079"/>
    <cellStyle name="표준 7 5 10" xfId="10140"/>
    <cellStyle name="표준 7 5 11" xfId="10534"/>
    <cellStyle name="표준 7 5 11 2" xfId="19305"/>
    <cellStyle name="표준 7 5 11 2 2" xfId="40181"/>
    <cellStyle name="표준 7 5 11 3" xfId="31445"/>
    <cellStyle name="표준 7 5 12" xfId="11400"/>
    <cellStyle name="표준 7 5 12 2" xfId="20166"/>
    <cellStyle name="표준 7 5 12 2 2" xfId="41042"/>
    <cellStyle name="표준 7 5 12 3" xfId="32306"/>
    <cellStyle name="표준 7 5 13" xfId="12549"/>
    <cellStyle name="표준 7 5 13 2" xfId="33426"/>
    <cellStyle name="표준 7 5 14" xfId="24676"/>
    <cellStyle name="표준 7 5 2" xfId="3299"/>
    <cellStyle name="표준 7 5 2 10" xfId="11617"/>
    <cellStyle name="표준 7 5 2 10 2" xfId="20383"/>
    <cellStyle name="표준 7 5 2 10 2 2" xfId="41259"/>
    <cellStyle name="표준 7 5 2 10 3" xfId="32523"/>
    <cellStyle name="표준 7 5 2 11" xfId="12766"/>
    <cellStyle name="표준 7 5 2 11 2" xfId="33643"/>
    <cellStyle name="표준 7 5 2 12" xfId="24893"/>
    <cellStyle name="표준 7 5 2 2" xfId="3740"/>
    <cellStyle name="표준 7 5 2 2 2" xfId="6013"/>
    <cellStyle name="표준 7 5 2 2 2 2" xfId="15022"/>
    <cellStyle name="표준 7 5 2 2 2 2 2" xfId="35898"/>
    <cellStyle name="표준 7 5 2 2 2 3" xfId="27160"/>
    <cellStyle name="표준 7 5 2 2 3" xfId="13203"/>
    <cellStyle name="표준 7 5 2 2 3 2" xfId="34080"/>
    <cellStyle name="표준 7 5 2 2 4" xfId="25330"/>
    <cellStyle name="표준 7 5 2 3" xfId="4902"/>
    <cellStyle name="표준 7 5 2 3 2" xfId="6733"/>
    <cellStyle name="표준 7 5 2 3 2 2" xfId="15742"/>
    <cellStyle name="표준 7 5 2 3 2 2 2" xfId="36618"/>
    <cellStyle name="표준 7 5 2 3 2 3" xfId="27880"/>
    <cellStyle name="표준 7 5 2 3 3" xfId="13924"/>
    <cellStyle name="표준 7 5 2 3 3 2" xfId="34800"/>
    <cellStyle name="표준 7 5 2 3 4" xfId="26062"/>
    <cellStyle name="표준 7 5 2 4" xfId="5576"/>
    <cellStyle name="표준 7 5 2 4 2" xfId="14585"/>
    <cellStyle name="표준 7 5 2 4 2 2" xfId="35461"/>
    <cellStyle name="표준 7 5 2 4 3" xfId="26723"/>
    <cellStyle name="표준 7 5 2 5" xfId="7379"/>
    <cellStyle name="표준 7 5 2 5 2" xfId="16386"/>
    <cellStyle name="표준 7 5 2 5 2 2" xfId="37262"/>
    <cellStyle name="표준 7 5 2 5 3" xfId="28524"/>
    <cellStyle name="표준 7 5 2 6" xfId="8023"/>
    <cellStyle name="표준 7 5 2 6 2" xfId="17029"/>
    <cellStyle name="표준 7 5 2 6 2 2" xfId="37905"/>
    <cellStyle name="표준 7 5 2 6 3" xfId="29167"/>
    <cellStyle name="표준 7 5 2 7" xfId="8871"/>
    <cellStyle name="표준 7 5 2 7 2" xfId="17876"/>
    <cellStyle name="표준 7 5 2 7 2 2" xfId="38752"/>
    <cellStyle name="표준 7 5 2 7 3" xfId="30014"/>
    <cellStyle name="표준 7 5 2 8" xfId="9696"/>
    <cellStyle name="표준 7 5 2 8 2" xfId="18694"/>
    <cellStyle name="표준 7 5 2 8 2 2" xfId="39570"/>
    <cellStyle name="표준 7 5 2 8 3" xfId="30832"/>
    <cellStyle name="표준 7 5 2 9" xfId="10751"/>
    <cellStyle name="표준 7 5 2 9 2" xfId="19522"/>
    <cellStyle name="표준 7 5 2 9 2 2" xfId="40398"/>
    <cellStyle name="표준 7 5 2 9 3" xfId="31662"/>
    <cellStyle name="표준 7 5 3" xfId="3523"/>
    <cellStyle name="표준 7 5 3 10" xfId="12986"/>
    <cellStyle name="표준 7 5 3 10 2" xfId="33863"/>
    <cellStyle name="표준 7 5 3 11" xfId="25113"/>
    <cellStyle name="표준 7 5 3 2" xfId="5125"/>
    <cellStyle name="표준 7 5 3 2 2" xfId="6950"/>
    <cellStyle name="표준 7 5 3 2 2 2" xfId="15959"/>
    <cellStyle name="표준 7 5 3 2 2 2 2" xfId="36835"/>
    <cellStyle name="표준 7 5 3 2 2 3" xfId="28097"/>
    <cellStyle name="표준 7 5 3 2 3" xfId="14141"/>
    <cellStyle name="표준 7 5 3 2 3 2" xfId="35017"/>
    <cellStyle name="표준 7 5 3 2 4" xfId="26279"/>
    <cellStyle name="표준 7 5 3 3" xfId="5796"/>
    <cellStyle name="표준 7 5 3 3 2" xfId="14805"/>
    <cellStyle name="표준 7 5 3 3 2 2" xfId="35681"/>
    <cellStyle name="표준 7 5 3 3 3" xfId="26943"/>
    <cellStyle name="표준 7 5 3 4" xfId="7596"/>
    <cellStyle name="표준 7 5 3 4 2" xfId="16603"/>
    <cellStyle name="표준 7 5 3 4 2 2" xfId="37479"/>
    <cellStyle name="표준 7 5 3 4 3" xfId="28741"/>
    <cellStyle name="표준 7 5 3 5" xfId="8240"/>
    <cellStyle name="표준 7 5 3 5 2" xfId="17246"/>
    <cellStyle name="표준 7 5 3 5 2 2" xfId="38122"/>
    <cellStyle name="표준 7 5 3 5 3" xfId="29384"/>
    <cellStyle name="표준 7 5 3 6" xfId="9088"/>
    <cellStyle name="표준 7 5 3 6 2" xfId="18093"/>
    <cellStyle name="표준 7 5 3 6 2 2" xfId="38969"/>
    <cellStyle name="표준 7 5 3 6 3" xfId="30231"/>
    <cellStyle name="표준 7 5 3 7" xfId="9913"/>
    <cellStyle name="표준 7 5 3 7 2" xfId="18911"/>
    <cellStyle name="표준 7 5 3 7 2 2" xfId="39787"/>
    <cellStyle name="표준 7 5 3 7 3" xfId="31049"/>
    <cellStyle name="표준 7 5 3 8" xfId="10968"/>
    <cellStyle name="표준 7 5 3 8 2" xfId="19739"/>
    <cellStyle name="표준 7 5 3 8 2 2" xfId="40615"/>
    <cellStyle name="표준 7 5 3 8 3" xfId="31879"/>
    <cellStyle name="표준 7 5 3 9" xfId="11834"/>
    <cellStyle name="표준 7 5 3 9 2" xfId="20600"/>
    <cellStyle name="표준 7 5 3 9 2 2" xfId="41476"/>
    <cellStyle name="표준 7 5 3 9 3" xfId="32740"/>
    <cellStyle name="표준 7 5 4" xfId="4682"/>
    <cellStyle name="표준 7 5 4 2" xfId="6516"/>
    <cellStyle name="표준 7 5 4 2 2" xfId="15525"/>
    <cellStyle name="표준 7 5 4 2 2 2" xfId="36401"/>
    <cellStyle name="표준 7 5 4 2 3" xfId="27663"/>
    <cellStyle name="표준 7 5 4 3" xfId="11189"/>
    <cellStyle name="표준 7 5 4 3 2" xfId="19958"/>
    <cellStyle name="표준 7 5 4 3 2 2" xfId="40834"/>
    <cellStyle name="표준 7 5 4 3 3" xfId="32098"/>
    <cellStyle name="표준 7 5 4 4" xfId="12053"/>
    <cellStyle name="표준 7 5 4 4 2" xfId="20819"/>
    <cellStyle name="표준 7 5 4 4 2 2" xfId="41695"/>
    <cellStyle name="표준 7 5 4 4 3" xfId="32959"/>
    <cellStyle name="표준 7 5 4 5" xfId="13707"/>
    <cellStyle name="표준 7 5 4 5 2" xfId="34583"/>
    <cellStyle name="표준 7 5 4 6" xfId="25845"/>
    <cellStyle name="표준 7 5 5" xfId="5359"/>
    <cellStyle name="표준 7 5 5 2" xfId="14368"/>
    <cellStyle name="표준 7 5 5 2 2" xfId="35244"/>
    <cellStyle name="표준 7 5 5 3" xfId="26506"/>
    <cellStyle name="표준 7 5 6" xfId="7161"/>
    <cellStyle name="표준 7 5 6 2" xfId="16169"/>
    <cellStyle name="표준 7 5 6 2 2" xfId="37045"/>
    <cellStyle name="표준 7 5 6 3" xfId="28307"/>
    <cellStyle name="표준 7 5 7" xfId="7806"/>
    <cellStyle name="표준 7 5 7 2" xfId="16812"/>
    <cellStyle name="표준 7 5 7 2 2" xfId="37688"/>
    <cellStyle name="표준 7 5 7 3" xfId="28950"/>
    <cellStyle name="표준 7 5 8" xfId="8654"/>
    <cellStyle name="표준 7 5 8 2" xfId="17659"/>
    <cellStyle name="표준 7 5 8 2 2" xfId="38535"/>
    <cellStyle name="표준 7 5 8 3" xfId="29797"/>
    <cellStyle name="표준 7 5 9" xfId="9478"/>
    <cellStyle name="표준 7 5 9 2" xfId="18477"/>
    <cellStyle name="표준 7 5 9 2 2" xfId="39353"/>
    <cellStyle name="표준 7 5 9 3" xfId="30615"/>
    <cellStyle name="표준 7 6" xfId="3080"/>
    <cellStyle name="표준 7 6 10" xfId="10535"/>
    <cellStyle name="표준 7 6 10 2" xfId="19306"/>
    <cellStyle name="표준 7 6 10 2 2" xfId="40182"/>
    <cellStyle name="표준 7 6 10 3" xfId="31446"/>
    <cellStyle name="표준 7 6 11" xfId="11401"/>
    <cellStyle name="표준 7 6 11 2" xfId="20167"/>
    <cellStyle name="표준 7 6 11 2 2" xfId="41043"/>
    <cellStyle name="표준 7 6 11 3" xfId="32307"/>
    <cellStyle name="표준 7 6 12" xfId="12550"/>
    <cellStyle name="표준 7 6 12 2" xfId="33427"/>
    <cellStyle name="표준 7 6 13" xfId="24677"/>
    <cellStyle name="표준 7 6 2" xfId="3300"/>
    <cellStyle name="표준 7 6 2 10" xfId="11618"/>
    <cellStyle name="표준 7 6 2 10 2" xfId="20384"/>
    <cellStyle name="표준 7 6 2 10 2 2" xfId="41260"/>
    <cellStyle name="표준 7 6 2 10 3" xfId="32524"/>
    <cellStyle name="표준 7 6 2 11" xfId="12767"/>
    <cellStyle name="표준 7 6 2 11 2" xfId="33644"/>
    <cellStyle name="표준 7 6 2 12" xfId="24894"/>
    <cellStyle name="표준 7 6 2 2" xfId="3741"/>
    <cellStyle name="표준 7 6 2 2 2" xfId="6014"/>
    <cellStyle name="표준 7 6 2 2 2 2" xfId="15023"/>
    <cellStyle name="표준 7 6 2 2 2 2 2" xfId="35899"/>
    <cellStyle name="표준 7 6 2 2 2 3" xfId="27161"/>
    <cellStyle name="표준 7 6 2 2 3" xfId="13204"/>
    <cellStyle name="표준 7 6 2 2 3 2" xfId="34081"/>
    <cellStyle name="표준 7 6 2 2 4" xfId="25331"/>
    <cellStyle name="표준 7 6 2 3" xfId="4903"/>
    <cellStyle name="표준 7 6 2 3 2" xfId="6734"/>
    <cellStyle name="표준 7 6 2 3 2 2" xfId="15743"/>
    <cellStyle name="표준 7 6 2 3 2 2 2" xfId="36619"/>
    <cellStyle name="표준 7 6 2 3 2 3" xfId="27881"/>
    <cellStyle name="표준 7 6 2 3 3" xfId="13925"/>
    <cellStyle name="표준 7 6 2 3 3 2" xfId="34801"/>
    <cellStyle name="표준 7 6 2 3 4" xfId="26063"/>
    <cellStyle name="표준 7 6 2 4" xfId="5577"/>
    <cellStyle name="표준 7 6 2 4 2" xfId="14586"/>
    <cellStyle name="표준 7 6 2 4 2 2" xfId="35462"/>
    <cellStyle name="표준 7 6 2 4 3" xfId="26724"/>
    <cellStyle name="표준 7 6 2 5" xfId="7380"/>
    <cellStyle name="표준 7 6 2 5 2" xfId="16387"/>
    <cellStyle name="표준 7 6 2 5 2 2" xfId="37263"/>
    <cellStyle name="표준 7 6 2 5 3" xfId="28525"/>
    <cellStyle name="표준 7 6 2 6" xfId="8024"/>
    <cellStyle name="표준 7 6 2 6 2" xfId="17030"/>
    <cellStyle name="표준 7 6 2 6 2 2" xfId="37906"/>
    <cellStyle name="표준 7 6 2 6 3" xfId="29168"/>
    <cellStyle name="표준 7 6 2 7" xfId="8872"/>
    <cellStyle name="표준 7 6 2 7 2" xfId="17877"/>
    <cellStyle name="표준 7 6 2 7 2 2" xfId="38753"/>
    <cellStyle name="표준 7 6 2 7 3" xfId="30015"/>
    <cellStyle name="표준 7 6 2 8" xfId="9697"/>
    <cellStyle name="표준 7 6 2 8 2" xfId="18695"/>
    <cellStyle name="표준 7 6 2 8 2 2" xfId="39571"/>
    <cellStyle name="표준 7 6 2 8 3" xfId="30833"/>
    <cellStyle name="표준 7 6 2 9" xfId="10752"/>
    <cellStyle name="표준 7 6 2 9 2" xfId="19523"/>
    <cellStyle name="표준 7 6 2 9 2 2" xfId="40399"/>
    <cellStyle name="표준 7 6 2 9 3" xfId="31663"/>
    <cellStyle name="표준 7 6 3" xfId="3524"/>
    <cellStyle name="표준 7 6 3 10" xfId="12987"/>
    <cellStyle name="표준 7 6 3 10 2" xfId="33864"/>
    <cellStyle name="표준 7 6 3 11" xfId="25114"/>
    <cellStyle name="표준 7 6 3 2" xfId="5126"/>
    <cellStyle name="표준 7 6 3 2 2" xfId="6951"/>
    <cellStyle name="표준 7 6 3 2 2 2" xfId="15960"/>
    <cellStyle name="표준 7 6 3 2 2 2 2" xfId="36836"/>
    <cellStyle name="표준 7 6 3 2 2 3" xfId="28098"/>
    <cellStyle name="표준 7 6 3 2 3" xfId="14142"/>
    <cellStyle name="표준 7 6 3 2 3 2" xfId="35018"/>
    <cellStyle name="표준 7 6 3 2 4" xfId="26280"/>
    <cellStyle name="표준 7 6 3 3" xfId="5797"/>
    <cellStyle name="표준 7 6 3 3 2" xfId="14806"/>
    <cellStyle name="표준 7 6 3 3 2 2" xfId="35682"/>
    <cellStyle name="표준 7 6 3 3 3" xfId="26944"/>
    <cellStyle name="표준 7 6 3 4" xfId="7597"/>
    <cellStyle name="표준 7 6 3 4 2" xfId="16604"/>
    <cellStyle name="표준 7 6 3 4 2 2" xfId="37480"/>
    <cellStyle name="표준 7 6 3 4 3" xfId="28742"/>
    <cellStyle name="표준 7 6 3 5" xfId="8241"/>
    <cellStyle name="표준 7 6 3 5 2" xfId="17247"/>
    <cellStyle name="표준 7 6 3 5 2 2" xfId="38123"/>
    <cellStyle name="표준 7 6 3 5 3" xfId="29385"/>
    <cellStyle name="표준 7 6 3 6" xfId="9089"/>
    <cellStyle name="표준 7 6 3 6 2" xfId="18094"/>
    <cellStyle name="표준 7 6 3 6 2 2" xfId="38970"/>
    <cellStyle name="표준 7 6 3 6 3" xfId="30232"/>
    <cellStyle name="표준 7 6 3 7" xfId="9914"/>
    <cellStyle name="표준 7 6 3 7 2" xfId="18912"/>
    <cellStyle name="표준 7 6 3 7 2 2" xfId="39788"/>
    <cellStyle name="표준 7 6 3 7 3" xfId="31050"/>
    <cellStyle name="표준 7 6 3 8" xfId="10969"/>
    <cellStyle name="표준 7 6 3 8 2" xfId="19740"/>
    <cellStyle name="표준 7 6 3 8 2 2" xfId="40616"/>
    <cellStyle name="표준 7 6 3 8 3" xfId="31880"/>
    <cellStyle name="표준 7 6 3 9" xfId="11835"/>
    <cellStyle name="표준 7 6 3 9 2" xfId="20601"/>
    <cellStyle name="표준 7 6 3 9 2 2" xfId="41477"/>
    <cellStyle name="표준 7 6 3 9 3" xfId="32741"/>
    <cellStyle name="표준 7 6 4" xfId="4683"/>
    <cellStyle name="표준 7 6 4 2" xfId="6517"/>
    <cellStyle name="표준 7 6 4 2 2" xfId="15526"/>
    <cellStyle name="표준 7 6 4 2 2 2" xfId="36402"/>
    <cellStyle name="표준 7 6 4 2 3" xfId="27664"/>
    <cellStyle name="표준 7 6 4 3" xfId="11190"/>
    <cellStyle name="표준 7 6 4 3 2" xfId="19959"/>
    <cellStyle name="표준 7 6 4 3 2 2" xfId="40835"/>
    <cellStyle name="표준 7 6 4 3 3" xfId="32099"/>
    <cellStyle name="표준 7 6 4 4" xfId="12054"/>
    <cellStyle name="표준 7 6 4 4 2" xfId="20820"/>
    <cellStyle name="표준 7 6 4 4 2 2" xfId="41696"/>
    <cellStyle name="표준 7 6 4 4 3" xfId="32960"/>
    <cellStyle name="표준 7 6 4 5" xfId="13708"/>
    <cellStyle name="표준 7 6 4 5 2" xfId="34584"/>
    <cellStyle name="표준 7 6 4 6" xfId="25846"/>
    <cellStyle name="표준 7 6 5" xfId="5360"/>
    <cellStyle name="표준 7 6 5 2" xfId="14369"/>
    <cellStyle name="표준 7 6 5 2 2" xfId="35245"/>
    <cellStyle name="표준 7 6 5 3" xfId="26507"/>
    <cellStyle name="표준 7 6 6" xfId="7162"/>
    <cellStyle name="표준 7 6 6 2" xfId="16170"/>
    <cellStyle name="표준 7 6 6 2 2" xfId="37046"/>
    <cellStyle name="표준 7 6 6 3" xfId="28308"/>
    <cellStyle name="표준 7 6 7" xfId="7807"/>
    <cellStyle name="표준 7 6 7 2" xfId="16813"/>
    <cellStyle name="표준 7 6 7 2 2" xfId="37689"/>
    <cellStyle name="표준 7 6 7 3" xfId="28951"/>
    <cellStyle name="표준 7 6 8" xfId="8655"/>
    <cellStyle name="표준 7 6 8 2" xfId="17660"/>
    <cellStyle name="표준 7 6 8 2 2" xfId="38536"/>
    <cellStyle name="표준 7 6 8 3" xfId="29798"/>
    <cellStyle name="표준 7 6 9" xfId="9479"/>
    <cellStyle name="표준 7 6 9 2" xfId="18478"/>
    <cellStyle name="표준 7 6 9 2 2" xfId="39354"/>
    <cellStyle name="표준 7 6 9 3" xfId="30616"/>
    <cellStyle name="표준 7 7" xfId="3081"/>
    <cellStyle name="표준 7 7 10" xfId="10536"/>
    <cellStyle name="표준 7 7 10 2" xfId="19307"/>
    <cellStyle name="표준 7 7 10 2 2" xfId="40183"/>
    <cellStyle name="표준 7 7 10 3" xfId="31447"/>
    <cellStyle name="표준 7 7 11" xfId="11402"/>
    <cellStyle name="표준 7 7 11 2" xfId="20168"/>
    <cellStyle name="표준 7 7 11 2 2" xfId="41044"/>
    <cellStyle name="표준 7 7 11 3" xfId="32308"/>
    <cellStyle name="표준 7 7 12" xfId="12551"/>
    <cellStyle name="표준 7 7 12 2" xfId="33428"/>
    <cellStyle name="표준 7 7 13" xfId="24678"/>
    <cellStyle name="표준 7 7 2" xfId="3301"/>
    <cellStyle name="표준 7 7 2 10" xfId="11619"/>
    <cellStyle name="표준 7 7 2 10 2" xfId="20385"/>
    <cellStyle name="표준 7 7 2 10 2 2" xfId="41261"/>
    <cellStyle name="표준 7 7 2 10 3" xfId="32525"/>
    <cellStyle name="표준 7 7 2 11" xfId="12768"/>
    <cellStyle name="표준 7 7 2 11 2" xfId="33645"/>
    <cellStyle name="표준 7 7 2 12" xfId="24895"/>
    <cellStyle name="표준 7 7 2 2" xfId="3742"/>
    <cellStyle name="표준 7 7 2 2 2" xfId="6015"/>
    <cellStyle name="표준 7 7 2 2 2 2" xfId="15024"/>
    <cellStyle name="표준 7 7 2 2 2 2 2" xfId="35900"/>
    <cellStyle name="표준 7 7 2 2 2 3" xfId="27162"/>
    <cellStyle name="표준 7 7 2 2 3" xfId="13205"/>
    <cellStyle name="표준 7 7 2 2 3 2" xfId="34082"/>
    <cellStyle name="표준 7 7 2 2 4" xfId="25332"/>
    <cellStyle name="표준 7 7 2 3" xfId="4904"/>
    <cellStyle name="표준 7 7 2 3 2" xfId="6735"/>
    <cellStyle name="표준 7 7 2 3 2 2" xfId="15744"/>
    <cellStyle name="표준 7 7 2 3 2 2 2" xfId="36620"/>
    <cellStyle name="표준 7 7 2 3 2 3" xfId="27882"/>
    <cellStyle name="표준 7 7 2 3 3" xfId="13926"/>
    <cellStyle name="표준 7 7 2 3 3 2" xfId="34802"/>
    <cellStyle name="표준 7 7 2 3 4" xfId="26064"/>
    <cellStyle name="표준 7 7 2 4" xfId="5578"/>
    <cellStyle name="표준 7 7 2 4 2" xfId="14587"/>
    <cellStyle name="표준 7 7 2 4 2 2" xfId="35463"/>
    <cellStyle name="표준 7 7 2 4 3" xfId="26725"/>
    <cellStyle name="표준 7 7 2 5" xfId="7381"/>
    <cellStyle name="표준 7 7 2 5 2" xfId="16388"/>
    <cellStyle name="표준 7 7 2 5 2 2" xfId="37264"/>
    <cellStyle name="표준 7 7 2 5 3" xfId="28526"/>
    <cellStyle name="표준 7 7 2 6" xfId="8025"/>
    <cellStyle name="표준 7 7 2 6 2" xfId="17031"/>
    <cellStyle name="표준 7 7 2 6 2 2" xfId="37907"/>
    <cellStyle name="표준 7 7 2 6 3" xfId="29169"/>
    <cellStyle name="표준 7 7 2 7" xfId="8873"/>
    <cellStyle name="표준 7 7 2 7 2" xfId="17878"/>
    <cellStyle name="표준 7 7 2 7 2 2" xfId="38754"/>
    <cellStyle name="표준 7 7 2 7 3" xfId="30016"/>
    <cellStyle name="표준 7 7 2 8" xfId="9698"/>
    <cellStyle name="표준 7 7 2 8 2" xfId="18696"/>
    <cellStyle name="표준 7 7 2 8 2 2" xfId="39572"/>
    <cellStyle name="표준 7 7 2 8 3" xfId="30834"/>
    <cellStyle name="표준 7 7 2 9" xfId="10753"/>
    <cellStyle name="표준 7 7 2 9 2" xfId="19524"/>
    <cellStyle name="표준 7 7 2 9 2 2" xfId="40400"/>
    <cellStyle name="표준 7 7 2 9 3" xfId="31664"/>
    <cellStyle name="표준 7 7 3" xfId="3525"/>
    <cellStyle name="표준 7 7 3 10" xfId="12988"/>
    <cellStyle name="표준 7 7 3 10 2" xfId="33865"/>
    <cellStyle name="표준 7 7 3 11" xfId="25115"/>
    <cellStyle name="표준 7 7 3 2" xfId="5127"/>
    <cellStyle name="표준 7 7 3 2 2" xfId="6952"/>
    <cellStyle name="표준 7 7 3 2 2 2" xfId="15961"/>
    <cellStyle name="표준 7 7 3 2 2 2 2" xfId="36837"/>
    <cellStyle name="표준 7 7 3 2 2 3" xfId="28099"/>
    <cellStyle name="표준 7 7 3 2 3" xfId="14143"/>
    <cellStyle name="표준 7 7 3 2 3 2" xfId="35019"/>
    <cellStyle name="표준 7 7 3 2 4" xfId="26281"/>
    <cellStyle name="표준 7 7 3 3" xfId="5798"/>
    <cellStyle name="표준 7 7 3 3 2" xfId="14807"/>
    <cellStyle name="표준 7 7 3 3 2 2" xfId="35683"/>
    <cellStyle name="표준 7 7 3 3 3" xfId="26945"/>
    <cellStyle name="표준 7 7 3 4" xfId="7598"/>
    <cellStyle name="표준 7 7 3 4 2" xfId="16605"/>
    <cellStyle name="표준 7 7 3 4 2 2" xfId="37481"/>
    <cellStyle name="표준 7 7 3 4 3" xfId="28743"/>
    <cellStyle name="표준 7 7 3 5" xfId="8242"/>
    <cellStyle name="표준 7 7 3 5 2" xfId="17248"/>
    <cellStyle name="표준 7 7 3 5 2 2" xfId="38124"/>
    <cellStyle name="표준 7 7 3 5 3" xfId="29386"/>
    <cellStyle name="표준 7 7 3 6" xfId="9090"/>
    <cellStyle name="표준 7 7 3 6 2" xfId="18095"/>
    <cellStyle name="표준 7 7 3 6 2 2" xfId="38971"/>
    <cellStyle name="표준 7 7 3 6 3" xfId="30233"/>
    <cellStyle name="표준 7 7 3 7" xfId="9915"/>
    <cellStyle name="표준 7 7 3 7 2" xfId="18913"/>
    <cellStyle name="표준 7 7 3 7 2 2" xfId="39789"/>
    <cellStyle name="표준 7 7 3 7 3" xfId="31051"/>
    <cellStyle name="표준 7 7 3 8" xfId="10970"/>
    <cellStyle name="표준 7 7 3 8 2" xfId="19741"/>
    <cellStyle name="표준 7 7 3 8 2 2" xfId="40617"/>
    <cellStyle name="표준 7 7 3 8 3" xfId="31881"/>
    <cellStyle name="표준 7 7 3 9" xfId="11836"/>
    <cellStyle name="표준 7 7 3 9 2" xfId="20602"/>
    <cellStyle name="표준 7 7 3 9 2 2" xfId="41478"/>
    <cellStyle name="표준 7 7 3 9 3" xfId="32742"/>
    <cellStyle name="표준 7 7 4" xfId="4684"/>
    <cellStyle name="표준 7 7 4 2" xfId="6518"/>
    <cellStyle name="표준 7 7 4 2 2" xfId="15527"/>
    <cellStyle name="표준 7 7 4 2 2 2" xfId="36403"/>
    <cellStyle name="표준 7 7 4 2 3" xfId="27665"/>
    <cellStyle name="표준 7 7 4 3" xfId="11191"/>
    <cellStyle name="표준 7 7 4 3 2" xfId="19960"/>
    <cellStyle name="표준 7 7 4 3 2 2" xfId="40836"/>
    <cellStyle name="표준 7 7 4 3 3" xfId="32100"/>
    <cellStyle name="표준 7 7 4 4" xfId="12055"/>
    <cellStyle name="표준 7 7 4 4 2" xfId="20821"/>
    <cellStyle name="표준 7 7 4 4 2 2" xfId="41697"/>
    <cellStyle name="표준 7 7 4 4 3" xfId="32961"/>
    <cellStyle name="표준 7 7 4 5" xfId="13709"/>
    <cellStyle name="표준 7 7 4 5 2" xfId="34585"/>
    <cellStyle name="표준 7 7 4 6" xfId="25847"/>
    <cellStyle name="표준 7 7 5" xfId="5361"/>
    <cellStyle name="표준 7 7 5 2" xfId="14370"/>
    <cellStyle name="표준 7 7 5 2 2" xfId="35246"/>
    <cellStyle name="표준 7 7 5 3" xfId="26508"/>
    <cellStyle name="표준 7 7 6" xfId="7163"/>
    <cellStyle name="표준 7 7 6 2" xfId="16171"/>
    <cellStyle name="표준 7 7 6 2 2" xfId="37047"/>
    <cellStyle name="표준 7 7 6 3" xfId="28309"/>
    <cellStyle name="표준 7 7 7" xfId="7808"/>
    <cellStyle name="표준 7 7 7 2" xfId="16814"/>
    <cellStyle name="표준 7 7 7 2 2" xfId="37690"/>
    <cellStyle name="표준 7 7 7 3" xfId="28952"/>
    <cellStyle name="표준 7 7 8" xfId="8656"/>
    <cellStyle name="표준 7 7 8 2" xfId="17661"/>
    <cellStyle name="표준 7 7 8 2 2" xfId="38537"/>
    <cellStyle name="표준 7 7 8 3" xfId="29799"/>
    <cellStyle name="표준 7 7 9" xfId="9480"/>
    <cellStyle name="표준 7 7 9 2" xfId="18479"/>
    <cellStyle name="표준 7 7 9 2 2" xfId="39355"/>
    <cellStyle name="표준 7 7 9 3" xfId="30617"/>
    <cellStyle name="표준 7 8" xfId="3295"/>
    <cellStyle name="표준 7 8 10" xfId="11613"/>
    <cellStyle name="표준 7 8 10 2" xfId="20379"/>
    <cellStyle name="표준 7 8 10 2 2" xfId="41255"/>
    <cellStyle name="표준 7 8 10 3" xfId="32519"/>
    <cellStyle name="표준 7 8 11" xfId="12762"/>
    <cellStyle name="표준 7 8 11 2" xfId="33639"/>
    <cellStyle name="표준 7 8 12" xfId="24889"/>
    <cellStyle name="표준 7 8 2" xfId="3736"/>
    <cellStyle name="표준 7 8 2 2" xfId="6009"/>
    <cellStyle name="표준 7 8 2 2 2" xfId="15018"/>
    <cellStyle name="표준 7 8 2 2 2 2" xfId="35894"/>
    <cellStyle name="표준 7 8 2 2 3" xfId="27156"/>
    <cellStyle name="표준 7 8 2 3" xfId="13199"/>
    <cellStyle name="표준 7 8 2 3 2" xfId="34076"/>
    <cellStyle name="표준 7 8 2 4" xfId="25326"/>
    <cellStyle name="표준 7 8 3" xfId="4898"/>
    <cellStyle name="표준 7 8 3 2" xfId="6729"/>
    <cellStyle name="표준 7 8 3 2 2" xfId="15738"/>
    <cellStyle name="표준 7 8 3 2 2 2" xfId="36614"/>
    <cellStyle name="표준 7 8 3 2 3" xfId="27876"/>
    <cellStyle name="표준 7 8 3 3" xfId="13920"/>
    <cellStyle name="표준 7 8 3 3 2" xfId="34796"/>
    <cellStyle name="표준 7 8 3 4" xfId="26058"/>
    <cellStyle name="표준 7 8 4" xfId="5572"/>
    <cellStyle name="표준 7 8 4 2" xfId="14581"/>
    <cellStyle name="표준 7 8 4 2 2" xfId="35457"/>
    <cellStyle name="표준 7 8 4 3" xfId="26719"/>
    <cellStyle name="표준 7 8 5" xfId="7375"/>
    <cellStyle name="표준 7 8 5 2" xfId="16382"/>
    <cellStyle name="표준 7 8 5 2 2" xfId="37258"/>
    <cellStyle name="표준 7 8 5 3" xfId="28520"/>
    <cellStyle name="표준 7 8 6" xfId="8019"/>
    <cellStyle name="표준 7 8 6 2" xfId="17025"/>
    <cellStyle name="표준 7 8 6 2 2" xfId="37901"/>
    <cellStyle name="표준 7 8 6 3" xfId="29163"/>
    <cellStyle name="표준 7 8 7" xfId="8867"/>
    <cellStyle name="표준 7 8 7 2" xfId="17872"/>
    <cellStyle name="표준 7 8 7 2 2" xfId="38748"/>
    <cellStyle name="표준 7 8 7 3" xfId="30010"/>
    <cellStyle name="표준 7 8 8" xfId="9692"/>
    <cellStyle name="표준 7 8 8 2" xfId="18690"/>
    <cellStyle name="표준 7 8 8 2 2" xfId="39566"/>
    <cellStyle name="표준 7 8 8 3" xfId="30828"/>
    <cellStyle name="표준 7 8 9" xfId="10747"/>
    <cellStyle name="표준 7 8 9 2" xfId="19518"/>
    <cellStyle name="표준 7 8 9 2 2" xfId="40394"/>
    <cellStyle name="표준 7 8 9 3" xfId="31658"/>
    <cellStyle name="표준 7 9" xfId="3519"/>
    <cellStyle name="표준 7 9 10" xfId="12982"/>
    <cellStyle name="표준 7 9 10 2" xfId="33859"/>
    <cellStyle name="표준 7 9 11" xfId="25109"/>
    <cellStyle name="표준 7 9 2" xfId="5121"/>
    <cellStyle name="표준 7 9 2 2" xfId="6946"/>
    <cellStyle name="표준 7 9 2 2 2" xfId="15955"/>
    <cellStyle name="표준 7 9 2 2 2 2" xfId="36831"/>
    <cellStyle name="표준 7 9 2 2 3" xfId="28093"/>
    <cellStyle name="표준 7 9 2 3" xfId="14137"/>
    <cellStyle name="표준 7 9 2 3 2" xfId="35013"/>
    <cellStyle name="표준 7 9 2 4" xfId="26275"/>
    <cellStyle name="표준 7 9 3" xfId="5792"/>
    <cellStyle name="표준 7 9 3 2" xfId="14801"/>
    <cellStyle name="표준 7 9 3 2 2" xfId="35677"/>
    <cellStyle name="표준 7 9 3 3" xfId="26939"/>
    <cellStyle name="표준 7 9 4" xfId="7592"/>
    <cellStyle name="표준 7 9 4 2" xfId="16599"/>
    <cellStyle name="표준 7 9 4 2 2" xfId="37475"/>
    <cellStyle name="표준 7 9 4 3" xfId="28737"/>
    <cellStyle name="표준 7 9 5" xfId="8236"/>
    <cellStyle name="표준 7 9 5 2" xfId="17242"/>
    <cellStyle name="표준 7 9 5 2 2" xfId="38118"/>
    <cellStyle name="표준 7 9 5 3" xfId="29380"/>
    <cellStyle name="표준 7 9 6" xfId="9084"/>
    <cellStyle name="표준 7 9 6 2" xfId="18089"/>
    <cellStyle name="표준 7 9 6 2 2" xfId="38965"/>
    <cellStyle name="표준 7 9 6 3" xfId="30227"/>
    <cellStyle name="표준 7 9 7" xfId="9909"/>
    <cellStyle name="표준 7 9 7 2" xfId="18907"/>
    <cellStyle name="표준 7 9 7 2 2" xfId="39783"/>
    <cellStyle name="표준 7 9 7 3" xfId="31045"/>
    <cellStyle name="표준 7 9 8" xfId="10964"/>
    <cellStyle name="표준 7 9 8 2" xfId="19735"/>
    <cellStyle name="표준 7 9 8 2 2" xfId="40611"/>
    <cellStyle name="표준 7 9 8 3" xfId="31875"/>
    <cellStyle name="표준 7 9 9" xfId="11830"/>
    <cellStyle name="표준 7 9 9 2" xfId="20596"/>
    <cellStyle name="표준 7 9 9 2 2" xfId="41472"/>
    <cellStyle name="표준 7 9 9 3" xfId="32736"/>
    <cellStyle name="표준 70" xfId="9225"/>
    <cellStyle name="표준 71" xfId="10157"/>
    <cellStyle name="표준 72" xfId="10159"/>
    <cellStyle name="표준 73" xfId="11208"/>
    <cellStyle name="표준 74" xfId="12070"/>
    <cellStyle name="표준 74 2" xfId="20836"/>
    <cellStyle name="표준 74 2 2" xfId="41712"/>
    <cellStyle name="표준 74 3" xfId="32976"/>
    <cellStyle name="표준 75" xfId="24089"/>
    <cellStyle name="표준 76" xfId="24126"/>
    <cellStyle name="표준 77" xfId="24127"/>
    <cellStyle name="표준 77 2" xfId="44997"/>
    <cellStyle name="표준 78" xfId="24128"/>
    <cellStyle name="표준 78 2" xfId="44998"/>
    <cellStyle name="표준 79" xfId="12086"/>
    <cellStyle name="표준 8" xfId="3082"/>
    <cellStyle name="표준 8 10" xfId="4685"/>
    <cellStyle name="표준 8 10 2" xfId="6519"/>
    <cellStyle name="표준 8 10 2 2" xfId="15528"/>
    <cellStyle name="표준 8 10 2 2 2" xfId="36404"/>
    <cellStyle name="표준 8 10 2 3" xfId="27666"/>
    <cellStyle name="표준 8 10 3" xfId="11192"/>
    <cellStyle name="표준 8 10 3 2" xfId="19961"/>
    <cellStyle name="표준 8 10 3 2 2" xfId="40837"/>
    <cellStyle name="표준 8 10 3 3" xfId="32101"/>
    <cellStyle name="표준 8 10 4" xfId="12056"/>
    <cellStyle name="표준 8 10 4 2" xfId="20822"/>
    <cellStyle name="표준 8 10 4 2 2" xfId="41698"/>
    <cellStyle name="표준 8 10 4 3" xfId="32962"/>
    <cellStyle name="표준 8 10 5" xfId="13710"/>
    <cellStyle name="표준 8 10 5 2" xfId="34586"/>
    <cellStyle name="표준 8 10 6" xfId="25848"/>
    <cellStyle name="표준 8 11" xfId="5362"/>
    <cellStyle name="표준 8 11 2" xfId="14371"/>
    <cellStyle name="표준 8 11 2 2" xfId="35247"/>
    <cellStyle name="표준 8 11 3" xfId="26509"/>
    <cellStyle name="표준 8 12" xfId="7164"/>
    <cellStyle name="표준 8 12 2" xfId="16172"/>
    <cellStyle name="표준 8 12 2 2" xfId="37048"/>
    <cellStyle name="표준 8 12 3" xfId="28310"/>
    <cellStyle name="표준 8 13" xfId="7809"/>
    <cellStyle name="표준 8 13 2" xfId="16815"/>
    <cellStyle name="표준 8 13 2 2" xfId="37691"/>
    <cellStyle name="표준 8 13 3" xfId="28953"/>
    <cellStyle name="표준 8 14" xfId="8657"/>
    <cellStyle name="표준 8 14 2" xfId="17662"/>
    <cellStyle name="표준 8 14 2 2" xfId="38538"/>
    <cellStyle name="표준 8 14 3" xfId="29800"/>
    <cellStyle name="표준 8 15" xfId="9200"/>
    <cellStyle name="표준 8 15 2" xfId="18204"/>
    <cellStyle name="표준 8 15 2 2" xfId="39080"/>
    <cellStyle name="표준 8 15 3" xfId="30342"/>
    <cellStyle name="표준 8 16" xfId="9481"/>
    <cellStyle name="표준 8 16 2" xfId="18480"/>
    <cellStyle name="표준 8 16 2 2" xfId="39356"/>
    <cellStyle name="표준 8 16 3" xfId="30618"/>
    <cellStyle name="표준 8 17" xfId="10141"/>
    <cellStyle name="표준 8 18" xfId="10537"/>
    <cellStyle name="표준 8 18 2" xfId="19308"/>
    <cellStyle name="표준 8 18 2 2" xfId="40184"/>
    <cellStyle name="표준 8 18 3" xfId="31448"/>
    <cellStyle name="표준 8 19" xfId="11403"/>
    <cellStyle name="표준 8 19 2" xfId="20169"/>
    <cellStyle name="표준 8 19 2 2" xfId="41045"/>
    <cellStyle name="표준 8 19 3" xfId="32309"/>
    <cellStyle name="표준 8 2" xfId="3083"/>
    <cellStyle name="표준 8 2 10" xfId="9482"/>
    <cellStyle name="표준 8 2 10 2" xfId="18481"/>
    <cellStyle name="표준 8 2 10 2 2" xfId="39357"/>
    <cellStyle name="표준 8 2 10 3" xfId="30619"/>
    <cellStyle name="표준 8 2 11" xfId="10142"/>
    <cellStyle name="표준 8 2 12" xfId="10538"/>
    <cellStyle name="표준 8 2 12 2" xfId="19309"/>
    <cellStyle name="표준 8 2 12 2 2" xfId="40185"/>
    <cellStyle name="표준 8 2 12 3" xfId="31449"/>
    <cellStyle name="표준 8 2 13" xfId="11404"/>
    <cellStyle name="표준 8 2 13 2" xfId="20170"/>
    <cellStyle name="표준 8 2 13 2 2" xfId="41046"/>
    <cellStyle name="표준 8 2 13 3" xfId="32310"/>
    <cellStyle name="표준 8 2 14" xfId="12553"/>
    <cellStyle name="표준 8 2 14 2" xfId="33430"/>
    <cellStyle name="표준 8 2 15" xfId="24680"/>
    <cellStyle name="표준 8 2 2" xfId="3303"/>
    <cellStyle name="표준 8 2 2 10" xfId="10755"/>
    <cellStyle name="표준 8 2 2 10 2" xfId="19526"/>
    <cellStyle name="표준 8 2 2 10 2 2" xfId="40402"/>
    <cellStyle name="표준 8 2 2 10 3" xfId="31666"/>
    <cellStyle name="표준 8 2 2 11" xfId="11621"/>
    <cellStyle name="표준 8 2 2 11 2" xfId="20387"/>
    <cellStyle name="표준 8 2 2 11 2 2" xfId="41263"/>
    <cellStyle name="표준 8 2 2 11 3" xfId="32527"/>
    <cellStyle name="표준 8 2 2 12" xfId="12770"/>
    <cellStyle name="표준 8 2 2 12 2" xfId="33647"/>
    <cellStyle name="표준 8 2 2 13" xfId="24897"/>
    <cellStyle name="표준 8 2 2 2" xfId="3744"/>
    <cellStyle name="표준 8 2 2 2 2" xfId="6017"/>
    <cellStyle name="표준 8 2 2 2 2 2" xfId="15026"/>
    <cellStyle name="표준 8 2 2 2 2 2 2" xfId="35902"/>
    <cellStyle name="표준 8 2 2 2 2 3" xfId="27164"/>
    <cellStyle name="표준 8 2 2 2 3" xfId="13207"/>
    <cellStyle name="표준 8 2 2 2 3 2" xfId="34084"/>
    <cellStyle name="표준 8 2 2 2 4" xfId="25334"/>
    <cellStyle name="표준 8 2 2 3" xfId="4906"/>
    <cellStyle name="표준 8 2 2 3 2" xfId="6737"/>
    <cellStyle name="표준 8 2 2 3 2 2" xfId="15746"/>
    <cellStyle name="표준 8 2 2 3 2 2 2" xfId="36622"/>
    <cellStyle name="표준 8 2 2 3 2 3" xfId="27884"/>
    <cellStyle name="표준 8 2 2 3 3" xfId="13928"/>
    <cellStyle name="표준 8 2 2 3 3 2" xfId="34804"/>
    <cellStyle name="표준 8 2 2 3 4" xfId="26066"/>
    <cellStyle name="표준 8 2 2 4" xfId="5580"/>
    <cellStyle name="표준 8 2 2 4 2" xfId="14589"/>
    <cellStyle name="표준 8 2 2 4 2 2" xfId="35465"/>
    <cellStyle name="표준 8 2 2 4 3" xfId="26727"/>
    <cellStyle name="표준 8 2 2 5" xfId="7383"/>
    <cellStyle name="표준 8 2 2 5 2" xfId="16390"/>
    <cellStyle name="표준 8 2 2 5 2 2" xfId="37266"/>
    <cellStyle name="표준 8 2 2 5 3" xfId="28528"/>
    <cellStyle name="표준 8 2 2 6" xfId="8027"/>
    <cellStyle name="표준 8 2 2 6 2" xfId="17033"/>
    <cellStyle name="표준 8 2 2 6 2 2" xfId="37909"/>
    <cellStyle name="표준 8 2 2 6 3" xfId="29171"/>
    <cellStyle name="표준 8 2 2 7" xfId="8875"/>
    <cellStyle name="표준 8 2 2 7 2" xfId="17880"/>
    <cellStyle name="표준 8 2 2 7 2 2" xfId="38756"/>
    <cellStyle name="표준 8 2 2 7 3" xfId="30018"/>
    <cellStyle name="표준 8 2 2 8" xfId="9700"/>
    <cellStyle name="표준 8 2 2 8 2" xfId="18698"/>
    <cellStyle name="표준 8 2 2 8 2 2" xfId="39574"/>
    <cellStyle name="표준 8 2 2 8 3" xfId="30836"/>
    <cellStyle name="표준 8 2 2 9" xfId="10143"/>
    <cellStyle name="표준 8 2 3" xfId="3527"/>
    <cellStyle name="표준 8 2 3 10" xfId="12990"/>
    <cellStyle name="표준 8 2 3 10 2" xfId="33867"/>
    <cellStyle name="표준 8 2 3 11" xfId="25117"/>
    <cellStyle name="표준 8 2 3 2" xfId="5129"/>
    <cellStyle name="표준 8 2 3 2 2" xfId="6954"/>
    <cellStyle name="표준 8 2 3 2 2 2" xfId="15963"/>
    <cellStyle name="표준 8 2 3 2 2 2 2" xfId="36839"/>
    <cellStyle name="표준 8 2 3 2 2 3" xfId="28101"/>
    <cellStyle name="표준 8 2 3 2 3" xfId="14145"/>
    <cellStyle name="표준 8 2 3 2 3 2" xfId="35021"/>
    <cellStyle name="표준 8 2 3 2 4" xfId="26283"/>
    <cellStyle name="표준 8 2 3 3" xfId="5800"/>
    <cellStyle name="표준 8 2 3 3 2" xfId="14809"/>
    <cellStyle name="표준 8 2 3 3 2 2" xfId="35685"/>
    <cellStyle name="표준 8 2 3 3 3" xfId="26947"/>
    <cellStyle name="표준 8 2 3 4" xfId="7600"/>
    <cellStyle name="표준 8 2 3 4 2" xfId="16607"/>
    <cellStyle name="표준 8 2 3 4 2 2" xfId="37483"/>
    <cellStyle name="표준 8 2 3 4 3" xfId="28745"/>
    <cellStyle name="표준 8 2 3 5" xfId="8244"/>
    <cellStyle name="표준 8 2 3 5 2" xfId="17250"/>
    <cellStyle name="표준 8 2 3 5 2 2" xfId="38126"/>
    <cellStyle name="표준 8 2 3 5 3" xfId="29388"/>
    <cellStyle name="표준 8 2 3 6" xfId="9092"/>
    <cellStyle name="표준 8 2 3 6 2" xfId="18097"/>
    <cellStyle name="표준 8 2 3 6 2 2" xfId="38973"/>
    <cellStyle name="표준 8 2 3 6 3" xfId="30235"/>
    <cellStyle name="표준 8 2 3 7" xfId="9917"/>
    <cellStyle name="표준 8 2 3 7 2" xfId="18915"/>
    <cellStyle name="표준 8 2 3 7 2 2" xfId="39791"/>
    <cellStyle name="표준 8 2 3 7 3" xfId="31053"/>
    <cellStyle name="표준 8 2 3 8" xfId="10972"/>
    <cellStyle name="표준 8 2 3 8 2" xfId="19743"/>
    <cellStyle name="표준 8 2 3 8 2 2" xfId="40619"/>
    <cellStyle name="표준 8 2 3 8 3" xfId="31883"/>
    <cellStyle name="표준 8 2 3 9" xfId="11838"/>
    <cellStyle name="표준 8 2 3 9 2" xfId="20604"/>
    <cellStyle name="표준 8 2 3 9 2 2" xfId="41480"/>
    <cellStyle name="표준 8 2 3 9 3" xfId="32744"/>
    <cellStyle name="표준 8 2 4" xfId="4686"/>
    <cellStyle name="표준 8 2 4 2" xfId="6520"/>
    <cellStyle name="표준 8 2 4 2 2" xfId="15529"/>
    <cellStyle name="표준 8 2 4 2 2 2" xfId="36405"/>
    <cellStyle name="표준 8 2 4 2 3" xfId="27667"/>
    <cellStyle name="표준 8 2 4 3" xfId="11193"/>
    <cellStyle name="표준 8 2 4 3 2" xfId="19962"/>
    <cellStyle name="표준 8 2 4 3 2 2" xfId="40838"/>
    <cellStyle name="표준 8 2 4 3 3" xfId="32102"/>
    <cellStyle name="표준 8 2 4 4" xfId="12057"/>
    <cellStyle name="표준 8 2 4 4 2" xfId="20823"/>
    <cellStyle name="표준 8 2 4 4 2 2" xfId="41699"/>
    <cellStyle name="표준 8 2 4 4 3" xfId="32963"/>
    <cellStyle name="표준 8 2 4 5" xfId="13711"/>
    <cellStyle name="표준 8 2 4 5 2" xfId="34587"/>
    <cellStyle name="표준 8 2 4 6" xfId="25849"/>
    <cellStyle name="표준 8 2 5" xfId="5363"/>
    <cellStyle name="표준 8 2 5 2" xfId="14372"/>
    <cellStyle name="표준 8 2 5 2 2" xfId="35248"/>
    <cellStyle name="표준 8 2 5 3" xfId="26510"/>
    <cellStyle name="표준 8 2 6" xfId="7165"/>
    <cellStyle name="표준 8 2 6 2" xfId="16173"/>
    <cellStyle name="표준 8 2 6 2 2" xfId="37049"/>
    <cellStyle name="표준 8 2 6 3" xfId="28311"/>
    <cellStyle name="표준 8 2 7" xfId="7810"/>
    <cellStyle name="표준 8 2 7 2" xfId="16816"/>
    <cellStyle name="표준 8 2 7 2 2" xfId="37692"/>
    <cellStyle name="표준 8 2 7 3" xfId="28954"/>
    <cellStyle name="표준 8 2 8" xfId="8658"/>
    <cellStyle name="표준 8 2 8 2" xfId="17663"/>
    <cellStyle name="표준 8 2 8 2 2" xfId="38539"/>
    <cellStyle name="표준 8 2 8 3" xfId="29801"/>
    <cellStyle name="표준 8 2 9" xfId="9194"/>
    <cellStyle name="표준 8 2 9 2" xfId="18198"/>
    <cellStyle name="표준 8 2 9 2 2" xfId="39074"/>
    <cellStyle name="표준 8 2 9 3" xfId="30336"/>
    <cellStyle name="표준 8 20" xfId="12552"/>
    <cellStyle name="표준 8 20 2" xfId="33429"/>
    <cellStyle name="표준 8 21" xfId="24679"/>
    <cellStyle name="표준 8 3" xfId="3084"/>
    <cellStyle name="표준 8 3 10" xfId="9483"/>
    <cellStyle name="표준 8 3 10 2" xfId="18482"/>
    <cellStyle name="표준 8 3 10 2 2" xfId="39358"/>
    <cellStyle name="표준 8 3 10 3" xfId="30620"/>
    <cellStyle name="표준 8 3 11" xfId="10144"/>
    <cellStyle name="표준 8 3 12" xfId="10539"/>
    <cellStyle name="표준 8 3 12 2" xfId="19310"/>
    <cellStyle name="표준 8 3 12 2 2" xfId="40186"/>
    <cellStyle name="표준 8 3 12 3" xfId="31450"/>
    <cellStyle name="표준 8 3 13" xfId="11405"/>
    <cellStyle name="표준 8 3 13 2" xfId="20171"/>
    <cellStyle name="표준 8 3 13 2 2" xfId="41047"/>
    <cellStyle name="표준 8 3 13 3" xfId="32311"/>
    <cellStyle name="표준 8 3 14" xfId="12554"/>
    <cellStyle name="표준 8 3 14 2" xfId="33431"/>
    <cellStyle name="표준 8 3 15" xfId="24681"/>
    <cellStyle name="표준 8 3 2" xfId="3304"/>
    <cellStyle name="표준 8 3 2 10" xfId="10756"/>
    <cellStyle name="표준 8 3 2 10 2" xfId="19527"/>
    <cellStyle name="표준 8 3 2 10 2 2" xfId="40403"/>
    <cellStyle name="표준 8 3 2 10 3" xfId="31667"/>
    <cellStyle name="표준 8 3 2 11" xfId="11622"/>
    <cellStyle name="표준 8 3 2 11 2" xfId="20388"/>
    <cellStyle name="표준 8 3 2 11 2 2" xfId="41264"/>
    <cellStyle name="표준 8 3 2 11 3" xfId="32528"/>
    <cellStyle name="표준 8 3 2 12" xfId="12771"/>
    <cellStyle name="표준 8 3 2 12 2" xfId="33648"/>
    <cellStyle name="표준 8 3 2 13" xfId="24898"/>
    <cellStyle name="표준 8 3 2 2" xfId="3745"/>
    <cellStyle name="표준 8 3 2 2 2" xfId="6018"/>
    <cellStyle name="표준 8 3 2 2 2 2" xfId="15027"/>
    <cellStyle name="표준 8 3 2 2 2 2 2" xfId="35903"/>
    <cellStyle name="표준 8 3 2 2 2 3" xfId="27165"/>
    <cellStyle name="표준 8 3 2 2 3" xfId="13208"/>
    <cellStyle name="표준 8 3 2 2 3 2" xfId="34085"/>
    <cellStyle name="표준 8 3 2 2 4" xfId="25335"/>
    <cellStyle name="표준 8 3 2 3" xfId="4907"/>
    <cellStyle name="표준 8 3 2 3 2" xfId="6738"/>
    <cellStyle name="표준 8 3 2 3 2 2" xfId="15747"/>
    <cellStyle name="표준 8 3 2 3 2 2 2" xfId="36623"/>
    <cellStyle name="표준 8 3 2 3 2 3" xfId="27885"/>
    <cellStyle name="표준 8 3 2 3 3" xfId="13929"/>
    <cellStyle name="표준 8 3 2 3 3 2" xfId="34805"/>
    <cellStyle name="표준 8 3 2 3 4" xfId="26067"/>
    <cellStyle name="표준 8 3 2 4" xfId="5581"/>
    <cellStyle name="표준 8 3 2 4 2" xfId="14590"/>
    <cellStyle name="표준 8 3 2 4 2 2" xfId="35466"/>
    <cellStyle name="표준 8 3 2 4 3" xfId="26728"/>
    <cellStyle name="표준 8 3 2 5" xfId="7384"/>
    <cellStyle name="표준 8 3 2 5 2" xfId="16391"/>
    <cellStyle name="표준 8 3 2 5 2 2" xfId="37267"/>
    <cellStyle name="표준 8 3 2 5 3" xfId="28529"/>
    <cellStyle name="표준 8 3 2 6" xfId="8028"/>
    <cellStyle name="표준 8 3 2 6 2" xfId="17034"/>
    <cellStyle name="표준 8 3 2 6 2 2" xfId="37910"/>
    <cellStyle name="표준 8 3 2 6 3" xfId="29172"/>
    <cellStyle name="표준 8 3 2 7" xfId="8876"/>
    <cellStyle name="표준 8 3 2 7 2" xfId="17881"/>
    <cellStyle name="표준 8 3 2 7 2 2" xfId="38757"/>
    <cellStyle name="표준 8 3 2 7 3" xfId="30019"/>
    <cellStyle name="표준 8 3 2 8" xfId="9701"/>
    <cellStyle name="표준 8 3 2 8 2" xfId="18699"/>
    <cellStyle name="표준 8 3 2 8 2 2" xfId="39575"/>
    <cellStyle name="표준 8 3 2 8 3" xfId="30837"/>
    <cellStyle name="표준 8 3 2 9" xfId="10145"/>
    <cellStyle name="표준 8 3 3" xfId="3528"/>
    <cellStyle name="표준 8 3 3 10" xfId="12991"/>
    <cellStyle name="표준 8 3 3 10 2" xfId="33868"/>
    <cellStyle name="표준 8 3 3 11" xfId="25118"/>
    <cellStyle name="표준 8 3 3 2" xfId="5130"/>
    <cellStyle name="표준 8 3 3 2 2" xfId="6955"/>
    <cellStyle name="표준 8 3 3 2 2 2" xfId="15964"/>
    <cellStyle name="표준 8 3 3 2 2 2 2" xfId="36840"/>
    <cellStyle name="표준 8 3 3 2 2 3" xfId="28102"/>
    <cellStyle name="표준 8 3 3 2 3" xfId="14146"/>
    <cellStyle name="표준 8 3 3 2 3 2" xfId="35022"/>
    <cellStyle name="표준 8 3 3 2 4" xfId="26284"/>
    <cellStyle name="표준 8 3 3 3" xfId="5801"/>
    <cellStyle name="표준 8 3 3 3 2" xfId="14810"/>
    <cellStyle name="표준 8 3 3 3 2 2" xfId="35686"/>
    <cellStyle name="표준 8 3 3 3 3" xfId="26948"/>
    <cellStyle name="표준 8 3 3 4" xfId="7601"/>
    <cellStyle name="표준 8 3 3 4 2" xfId="16608"/>
    <cellStyle name="표준 8 3 3 4 2 2" xfId="37484"/>
    <cellStyle name="표준 8 3 3 4 3" xfId="28746"/>
    <cellStyle name="표준 8 3 3 5" xfId="8245"/>
    <cellStyle name="표준 8 3 3 5 2" xfId="17251"/>
    <cellStyle name="표준 8 3 3 5 2 2" xfId="38127"/>
    <cellStyle name="표준 8 3 3 5 3" xfId="29389"/>
    <cellStyle name="표준 8 3 3 6" xfId="9093"/>
    <cellStyle name="표준 8 3 3 6 2" xfId="18098"/>
    <cellStyle name="표준 8 3 3 6 2 2" xfId="38974"/>
    <cellStyle name="표준 8 3 3 6 3" xfId="30236"/>
    <cellStyle name="표준 8 3 3 7" xfId="9918"/>
    <cellStyle name="표준 8 3 3 7 2" xfId="18916"/>
    <cellStyle name="표준 8 3 3 7 2 2" xfId="39792"/>
    <cellStyle name="표준 8 3 3 7 3" xfId="31054"/>
    <cellStyle name="표준 8 3 3 8" xfId="10973"/>
    <cellStyle name="표준 8 3 3 8 2" xfId="19744"/>
    <cellStyle name="표준 8 3 3 8 2 2" xfId="40620"/>
    <cellStyle name="표준 8 3 3 8 3" xfId="31884"/>
    <cellStyle name="표준 8 3 3 9" xfId="11839"/>
    <cellStyle name="표준 8 3 3 9 2" xfId="20605"/>
    <cellStyle name="표준 8 3 3 9 2 2" xfId="41481"/>
    <cellStyle name="표준 8 3 3 9 3" xfId="32745"/>
    <cellStyle name="표준 8 3 4" xfId="4687"/>
    <cellStyle name="표준 8 3 4 2" xfId="6521"/>
    <cellStyle name="표준 8 3 4 2 2" xfId="15530"/>
    <cellStyle name="표준 8 3 4 2 2 2" xfId="36406"/>
    <cellStyle name="표준 8 3 4 2 3" xfId="27668"/>
    <cellStyle name="표준 8 3 4 3" xfId="11194"/>
    <cellStyle name="표준 8 3 4 3 2" xfId="19963"/>
    <cellStyle name="표준 8 3 4 3 2 2" xfId="40839"/>
    <cellStyle name="표준 8 3 4 3 3" xfId="32103"/>
    <cellStyle name="표준 8 3 4 4" xfId="12058"/>
    <cellStyle name="표준 8 3 4 4 2" xfId="20824"/>
    <cellStyle name="표준 8 3 4 4 2 2" xfId="41700"/>
    <cellStyle name="표준 8 3 4 4 3" xfId="32964"/>
    <cellStyle name="표준 8 3 4 5" xfId="13712"/>
    <cellStyle name="표준 8 3 4 5 2" xfId="34588"/>
    <cellStyle name="표준 8 3 4 6" xfId="25850"/>
    <cellStyle name="표준 8 3 5" xfId="5364"/>
    <cellStyle name="표준 8 3 5 2" xfId="14373"/>
    <cellStyle name="표준 8 3 5 2 2" xfId="35249"/>
    <cellStyle name="표준 8 3 5 3" xfId="26511"/>
    <cellStyle name="표준 8 3 6" xfId="7166"/>
    <cellStyle name="표준 8 3 6 2" xfId="16174"/>
    <cellStyle name="표준 8 3 6 2 2" xfId="37050"/>
    <cellStyle name="표준 8 3 6 3" xfId="28312"/>
    <cellStyle name="표준 8 3 7" xfId="7811"/>
    <cellStyle name="표준 8 3 7 2" xfId="16817"/>
    <cellStyle name="표준 8 3 7 2 2" xfId="37693"/>
    <cellStyle name="표준 8 3 7 3" xfId="28955"/>
    <cellStyle name="표준 8 3 8" xfId="8659"/>
    <cellStyle name="표준 8 3 8 2" xfId="17664"/>
    <cellStyle name="표준 8 3 8 2 2" xfId="38540"/>
    <cellStyle name="표준 8 3 8 3" xfId="29802"/>
    <cellStyle name="표준 8 3 9" xfId="9195"/>
    <cellStyle name="표준 8 3 9 2" xfId="18199"/>
    <cellStyle name="표준 8 3 9 2 2" xfId="39075"/>
    <cellStyle name="표준 8 3 9 3" xfId="30337"/>
    <cellStyle name="표준 8 4" xfId="3085"/>
    <cellStyle name="표준 8 4 10" xfId="9484"/>
    <cellStyle name="표준 8 4 10 2" xfId="18483"/>
    <cellStyle name="표준 8 4 10 2 2" xfId="39359"/>
    <cellStyle name="표준 8 4 10 3" xfId="30621"/>
    <cellStyle name="표준 8 4 11" xfId="10146"/>
    <cellStyle name="표준 8 4 12" xfId="10540"/>
    <cellStyle name="표준 8 4 12 2" xfId="19311"/>
    <cellStyle name="표준 8 4 12 2 2" xfId="40187"/>
    <cellStyle name="표준 8 4 12 3" xfId="31451"/>
    <cellStyle name="표준 8 4 13" xfId="11406"/>
    <cellStyle name="표준 8 4 13 2" xfId="20172"/>
    <cellStyle name="표준 8 4 13 2 2" xfId="41048"/>
    <cellStyle name="표준 8 4 13 3" xfId="32312"/>
    <cellStyle name="표준 8 4 14" xfId="12555"/>
    <cellStyle name="표준 8 4 14 2" xfId="33432"/>
    <cellStyle name="표준 8 4 15" xfId="24682"/>
    <cellStyle name="표준 8 4 2" xfId="3305"/>
    <cellStyle name="표준 8 4 2 10" xfId="10757"/>
    <cellStyle name="표준 8 4 2 10 2" xfId="19528"/>
    <cellStyle name="표준 8 4 2 10 2 2" xfId="40404"/>
    <cellStyle name="표준 8 4 2 10 3" xfId="31668"/>
    <cellStyle name="표준 8 4 2 11" xfId="11623"/>
    <cellStyle name="표준 8 4 2 11 2" xfId="20389"/>
    <cellStyle name="표준 8 4 2 11 2 2" xfId="41265"/>
    <cellStyle name="표준 8 4 2 11 3" xfId="32529"/>
    <cellStyle name="표준 8 4 2 12" xfId="12772"/>
    <cellStyle name="표준 8 4 2 12 2" xfId="33649"/>
    <cellStyle name="표준 8 4 2 13" xfId="24899"/>
    <cellStyle name="표준 8 4 2 2" xfId="3746"/>
    <cellStyle name="표준 8 4 2 2 2" xfId="6019"/>
    <cellStyle name="표준 8 4 2 2 2 2" xfId="15028"/>
    <cellStyle name="표준 8 4 2 2 2 2 2" xfId="35904"/>
    <cellStyle name="표준 8 4 2 2 2 3" xfId="27166"/>
    <cellStyle name="표준 8 4 2 2 3" xfId="13209"/>
    <cellStyle name="표준 8 4 2 2 3 2" xfId="34086"/>
    <cellStyle name="표준 8 4 2 2 4" xfId="25336"/>
    <cellStyle name="표준 8 4 2 3" xfId="4908"/>
    <cellStyle name="표준 8 4 2 3 2" xfId="6739"/>
    <cellStyle name="표준 8 4 2 3 2 2" xfId="15748"/>
    <cellStyle name="표준 8 4 2 3 2 2 2" xfId="36624"/>
    <cellStyle name="표준 8 4 2 3 2 3" xfId="27886"/>
    <cellStyle name="표준 8 4 2 3 3" xfId="13930"/>
    <cellStyle name="표준 8 4 2 3 3 2" xfId="34806"/>
    <cellStyle name="표준 8 4 2 3 4" xfId="26068"/>
    <cellStyle name="표준 8 4 2 4" xfId="5582"/>
    <cellStyle name="표준 8 4 2 4 2" xfId="14591"/>
    <cellStyle name="표준 8 4 2 4 2 2" xfId="35467"/>
    <cellStyle name="표준 8 4 2 4 3" xfId="26729"/>
    <cellStyle name="표준 8 4 2 5" xfId="7385"/>
    <cellStyle name="표준 8 4 2 5 2" xfId="16392"/>
    <cellStyle name="표준 8 4 2 5 2 2" xfId="37268"/>
    <cellStyle name="표준 8 4 2 5 3" xfId="28530"/>
    <cellStyle name="표준 8 4 2 6" xfId="8029"/>
    <cellStyle name="표준 8 4 2 6 2" xfId="17035"/>
    <cellStyle name="표준 8 4 2 6 2 2" xfId="37911"/>
    <cellStyle name="표준 8 4 2 6 3" xfId="29173"/>
    <cellStyle name="표준 8 4 2 7" xfId="8877"/>
    <cellStyle name="표준 8 4 2 7 2" xfId="17882"/>
    <cellStyle name="표준 8 4 2 7 2 2" xfId="38758"/>
    <cellStyle name="표준 8 4 2 7 3" xfId="30020"/>
    <cellStyle name="표준 8 4 2 8" xfId="9702"/>
    <cellStyle name="표준 8 4 2 8 2" xfId="18700"/>
    <cellStyle name="표준 8 4 2 8 2 2" xfId="39576"/>
    <cellStyle name="표준 8 4 2 8 3" xfId="30838"/>
    <cellStyle name="표준 8 4 2 9" xfId="10147"/>
    <cellStyle name="표준 8 4 3" xfId="3529"/>
    <cellStyle name="표준 8 4 3 10" xfId="12992"/>
    <cellStyle name="표준 8 4 3 10 2" xfId="33869"/>
    <cellStyle name="표준 8 4 3 11" xfId="25119"/>
    <cellStyle name="표준 8 4 3 2" xfId="5131"/>
    <cellStyle name="표준 8 4 3 2 2" xfId="6956"/>
    <cellStyle name="표준 8 4 3 2 2 2" xfId="15965"/>
    <cellStyle name="표준 8 4 3 2 2 2 2" xfId="36841"/>
    <cellStyle name="표준 8 4 3 2 2 3" xfId="28103"/>
    <cellStyle name="표준 8 4 3 2 3" xfId="14147"/>
    <cellStyle name="표준 8 4 3 2 3 2" xfId="35023"/>
    <cellStyle name="표준 8 4 3 2 4" xfId="26285"/>
    <cellStyle name="표준 8 4 3 3" xfId="5802"/>
    <cellStyle name="표준 8 4 3 3 2" xfId="14811"/>
    <cellStyle name="표준 8 4 3 3 2 2" xfId="35687"/>
    <cellStyle name="표준 8 4 3 3 3" xfId="26949"/>
    <cellStyle name="표준 8 4 3 4" xfId="7602"/>
    <cellStyle name="표준 8 4 3 4 2" xfId="16609"/>
    <cellStyle name="표준 8 4 3 4 2 2" xfId="37485"/>
    <cellStyle name="표준 8 4 3 4 3" xfId="28747"/>
    <cellStyle name="표준 8 4 3 5" xfId="8246"/>
    <cellStyle name="표준 8 4 3 5 2" xfId="17252"/>
    <cellStyle name="표준 8 4 3 5 2 2" xfId="38128"/>
    <cellStyle name="표준 8 4 3 5 3" xfId="29390"/>
    <cellStyle name="표준 8 4 3 6" xfId="9094"/>
    <cellStyle name="표준 8 4 3 6 2" xfId="18099"/>
    <cellStyle name="표준 8 4 3 6 2 2" xfId="38975"/>
    <cellStyle name="표준 8 4 3 6 3" xfId="30237"/>
    <cellStyle name="표준 8 4 3 7" xfId="9919"/>
    <cellStyle name="표준 8 4 3 7 2" xfId="18917"/>
    <cellStyle name="표준 8 4 3 7 2 2" xfId="39793"/>
    <cellStyle name="표준 8 4 3 7 3" xfId="31055"/>
    <cellStyle name="표준 8 4 3 8" xfId="10974"/>
    <cellStyle name="표준 8 4 3 8 2" xfId="19745"/>
    <cellStyle name="표준 8 4 3 8 2 2" xfId="40621"/>
    <cellStyle name="표준 8 4 3 8 3" xfId="31885"/>
    <cellStyle name="표준 8 4 3 9" xfId="11840"/>
    <cellStyle name="표준 8 4 3 9 2" xfId="20606"/>
    <cellStyle name="표준 8 4 3 9 2 2" xfId="41482"/>
    <cellStyle name="표준 8 4 3 9 3" xfId="32746"/>
    <cellStyle name="표준 8 4 4" xfId="4688"/>
    <cellStyle name="표준 8 4 4 2" xfId="6522"/>
    <cellStyle name="표준 8 4 4 2 2" xfId="15531"/>
    <cellStyle name="표준 8 4 4 2 2 2" xfId="36407"/>
    <cellStyle name="표준 8 4 4 2 3" xfId="27669"/>
    <cellStyle name="표준 8 4 4 3" xfId="11195"/>
    <cellStyle name="표준 8 4 4 3 2" xfId="19964"/>
    <cellStyle name="표준 8 4 4 3 2 2" xfId="40840"/>
    <cellStyle name="표준 8 4 4 3 3" xfId="32104"/>
    <cellStyle name="표준 8 4 4 4" xfId="12059"/>
    <cellStyle name="표준 8 4 4 4 2" xfId="20825"/>
    <cellStyle name="표준 8 4 4 4 2 2" xfId="41701"/>
    <cellStyle name="표준 8 4 4 4 3" xfId="32965"/>
    <cellStyle name="표준 8 4 4 5" xfId="13713"/>
    <cellStyle name="표준 8 4 4 5 2" xfId="34589"/>
    <cellStyle name="표준 8 4 4 6" xfId="25851"/>
    <cellStyle name="표준 8 4 5" xfId="5365"/>
    <cellStyle name="표준 8 4 5 2" xfId="14374"/>
    <cellStyle name="표준 8 4 5 2 2" xfId="35250"/>
    <cellStyle name="표준 8 4 5 3" xfId="26512"/>
    <cellStyle name="표준 8 4 6" xfId="7167"/>
    <cellStyle name="표준 8 4 6 2" xfId="16175"/>
    <cellStyle name="표준 8 4 6 2 2" xfId="37051"/>
    <cellStyle name="표준 8 4 6 3" xfId="28313"/>
    <cellStyle name="표준 8 4 7" xfId="7812"/>
    <cellStyle name="표준 8 4 7 2" xfId="16818"/>
    <cellStyle name="표준 8 4 7 2 2" xfId="37694"/>
    <cellStyle name="표준 8 4 7 3" xfId="28956"/>
    <cellStyle name="표준 8 4 8" xfId="8660"/>
    <cellStyle name="표준 8 4 8 2" xfId="17665"/>
    <cellStyle name="표준 8 4 8 2 2" xfId="38541"/>
    <cellStyle name="표준 8 4 8 3" xfId="29803"/>
    <cellStyle name="표준 8 4 9" xfId="9196"/>
    <cellStyle name="표준 8 4 9 2" xfId="18200"/>
    <cellStyle name="표준 8 4 9 2 2" xfId="39076"/>
    <cellStyle name="표준 8 4 9 3" xfId="30338"/>
    <cellStyle name="표준 8 5" xfId="3086"/>
    <cellStyle name="표준 8 5 10" xfId="10148"/>
    <cellStyle name="표준 8 5 11" xfId="10541"/>
    <cellStyle name="표준 8 5 11 2" xfId="19312"/>
    <cellStyle name="표준 8 5 11 2 2" xfId="40188"/>
    <cellStyle name="표준 8 5 11 3" xfId="31452"/>
    <cellStyle name="표준 8 5 12" xfId="11407"/>
    <cellStyle name="표준 8 5 12 2" xfId="20173"/>
    <cellStyle name="표준 8 5 12 2 2" xfId="41049"/>
    <cellStyle name="표준 8 5 12 3" xfId="32313"/>
    <cellStyle name="표준 8 5 13" xfId="12556"/>
    <cellStyle name="표준 8 5 13 2" xfId="33433"/>
    <cellStyle name="표준 8 5 14" xfId="24683"/>
    <cellStyle name="표준 8 5 2" xfId="3306"/>
    <cellStyle name="표준 8 5 2 10" xfId="11624"/>
    <cellStyle name="표준 8 5 2 10 2" xfId="20390"/>
    <cellStyle name="표준 8 5 2 10 2 2" xfId="41266"/>
    <cellStyle name="표준 8 5 2 10 3" xfId="32530"/>
    <cellStyle name="표준 8 5 2 11" xfId="12773"/>
    <cellStyle name="표준 8 5 2 11 2" xfId="33650"/>
    <cellStyle name="표준 8 5 2 12" xfId="24900"/>
    <cellStyle name="표준 8 5 2 2" xfId="3747"/>
    <cellStyle name="표준 8 5 2 2 2" xfId="6020"/>
    <cellStyle name="표준 8 5 2 2 2 2" xfId="15029"/>
    <cellStyle name="표준 8 5 2 2 2 2 2" xfId="35905"/>
    <cellStyle name="표준 8 5 2 2 2 3" xfId="27167"/>
    <cellStyle name="표준 8 5 2 2 3" xfId="13210"/>
    <cellStyle name="표준 8 5 2 2 3 2" xfId="34087"/>
    <cellStyle name="표준 8 5 2 2 4" xfId="25337"/>
    <cellStyle name="표준 8 5 2 3" xfId="4909"/>
    <cellStyle name="표준 8 5 2 3 2" xfId="6740"/>
    <cellStyle name="표준 8 5 2 3 2 2" xfId="15749"/>
    <cellStyle name="표준 8 5 2 3 2 2 2" xfId="36625"/>
    <cellStyle name="표준 8 5 2 3 2 3" xfId="27887"/>
    <cellStyle name="표준 8 5 2 3 3" xfId="13931"/>
    <cellStyle name="표준 8 5 2 3 3 2" xfId="34807"/>
    <cellStyle name="표준 8 5 2 3 4" xfId="26069"/>
    <cellStyle name="표준 8 5 2 4" xfId="5583"/>
    <cellStyle name="표준 8 5 2 4 2" xfId="14592"/>
    <cellStyle name="표준 8 5 2 4 2 2" xfId="35468"/>
    <cellStyle name="표준 8 5 2 4 3" xfId="26730"/>
    <cellStyle name="표준 8 5 2 5" xfId="7386"/>
    <cellStyle name="표준 8 5 2 5 2" xfId="16393"/>
    <cellStyle name="표준 8 5 2 5 2 2" xfId="37269"/>
    <cellStyle name="표준 8 5 2 5 3" xfId="28531"/>
    <cellStyle name="표준 8 5 2 6" xfId="8030"/>
    <cellStyle name="표준 8 5 2 6 2" xfId="17036"/>
    <cellStyle name="표준 8 5 2 6 2 2" xfId="37912"/>
    <cellStyle name="표준 8 5 2 6 3" xfId="29174"/>
    <cellStyle name="표준 8 5 2 7" xfId="8878"/>
    <cellStyle name="표준 8 5 2 7 2" xfId="17883"/>
    <cellStyle name="표준 8 5 2 7 2 2" xfId="38759"/>
    <cellStyle name="표준 8 5 2 7 3" xfId="30021"/>
    <cellStyle name="표준 8 5 2 8" xfId="9703"/>
    <cellStyle name="표준 8 5 2 8 2" xfId="18701"/>
    <cellStyle name="표준 8 5 2 8 2 2" xfId="39577"/>
    <cellStyle name="표준 8 5 2 8 3" xfId="30839"/>
    <cellStyle name="표준 8 5 2 9" xfId="10758"/>
    <cellStyle name="표준 8 5 2 9 2" xfId="19529"/>
    <cellStyle name="표준 8 5 2 9 2 2" xfId="40405"/>
    <cellStyle name="표준 8 5 2 9 3" xfId="31669"/>
    <cellStyle name="표준 8 5 3" xfId="3530"/>
    <cellStyle name="표준 8 5 3 10" xfId="12993"/>
    <cellStyle name="표준 8 5 3 10 2" xfId="33870"/>
    <cellStyle name="표준 8 5 3 11" xfId="25120"/>
    <cellStyle name="표준 8 5 3 2" xfId="5132"/>
    <cellStyle name="표준 8 5 3 2 2" xfId="6957"/>
    <cellStyle name="표준 8 5 3 2 2 2" xfId="15966"/>
    <cellStyle name="표준 8 5 3 2 2 2 2" xfId="36842"/>
    <cellStyle name="표준 8 5 3 2 2 3" xfId="28104"/>
    <cellStyle name="표준 8 5 3 2 3" xfId="14148"/>
    <cellStyle name="표준 8 5 3 2 3 2" xfId="35024"/>
    <cellStyle name="표준 8 5 3 2 4" xfId="26286"/>
    <cellStyle name="표준 8 5 3 3" xfId="5803"/>
    <cellStyle name="표준 8 5 3 3 2" xfId="14812"/>
    <cellStyle name="표준 8 5 3 3 2 2" xfId="35688"/>
    <cellStyle name="표준 8 5 3 3 3" xfId="26950"/>
    <cellStyle name="표준 8 5 3 4" xfId="7603"/>
    <cellStyle name="표준 8 5 3 4 2" xfId="16610"/>
    <cellStyle name="표준 8 5 3 4 2 2" xfId="37486"/>
    <cellStyle name="표준 8 5 3 4 3" xfId="28748"/>
    <cellStyle name="표준 8 5 3 5" xfId="8247"/>
    <cellStyle name="표준 8 5 3 5 2" xfId="17253"/>
    <cellStyle name="표준 8 5 3 5 2 2" xfId="38129"/>
    <cellStyle name="표준 8 5 3 5 3" xfId="29391"/>
    <cellStyle name="표준 8 5 3 6" xfId="9095"/>
    <cellStyle name="표준 8 5 3 6 2" xfId="18100"/>
    <cellStyle name="표준 8 5 3 6 2 2" xfId="38976"/>
    <cellStyle name="표준 8 5 3 6 3" xfId="30238"/>
    <cellStyle name="표준 8 5 3 7" xfId="9920"/>
    <cellStyle name="표준 8 5 3 7 2" xfId="18918"/>
    <cellStyle name="표준 8 5 3 7 2 2" xfId="39794"/>
    <cellStyle name="표준 8 5 3 7 3" xfId="31056"/>
    <cellStyle name="표준 8 5 3 8" xfId="10975"/>
    <cellStyle name="표준 8 5 3 8 2" xfId="19746"/>
    <cellStyle name="표준 8 5 3 8 2 2" xfId="40622"/>
    <cellStyle name="표준 8 5 3 8 3" xfId="31886"/>
    <cellStyle name="표준 8 5 3 9" xfId="11841"/>
    <cellStyle name="표준 8 5 3 9 2" xfId="20607"/>
    <cellStyle name="표준 8 5 3 9 2 2" xfId="41483"/>
    <cellStyle name="표준 8 5 3 9 3" xfId="32747"/>
    <cellStyle name="표준 8 5 4" xfId="4689"/>
    <cellStyle name="표준 8 5 4 2" xfId="6523"/>
    <cellStyle name="표준 8 5 4 2 2" xfId="15532"/>
    <cellStyle name="표준 8 5 4 2 2 2" xfId="36408"/>
    <cellStyle name="표준 8 5 4 2 3" xfId="27670"/>
    <cellStyle name="표준 8 5 4 3" xfId="11196"/>
    <cellStyle name="표준 8 5 4 3 2" xfId="19965"/>
    <cellStyle name="표준 8 5 4 3 2 2" xfId="40841"/>
    <cellStyle name="표준 8 5 4 3 3" xfId="32105"/>
    <cellStyle name="표준 8 5 4 4" xfId="12060"/>
    <cellStyle name="표준 8 5 4 4 2" xfId="20826"/>
    <cellStyle name="표준 8 5 4 4 2 2" xfId="41702"/>
    <cellStyle name="표준 8 5 4 4 3" xfId="32966"/>
    <cellStyle name="표준 8 5 4 5" xfId="13714"/>
    <cellStyle name="표준 8 5 4 5 2" xfId="34590"/>
    <cellStyle name="표준 8 5 4 6" xfId="25852"/>
    <cellStyle name="표준 8 5 5" xfId="5366"/>
    <cellStyle name="표준 8 5 5 2" xfId="14375"/>
    <cellStyle name="표준 8 5 5 2 2" xfId="35251"/>
    <cellStyle name="표준 8 5 5 3" xfId="26513"/>
    <cellStyle name="표준 8 5 6" xfId="7168"/>
    <cellStyle name="표준 8 5 6 2" xfId="16176"/>
    <cellStyle name="표준 8 5 6 2 2" xfId="37052"/>
    <cellStyle name="표준 8 5 6 3" xfId="28314"/>
    <cellStyle name="표준 8 5 7" xfId="7813"/>
    <cellStyle name="표준 8 5 7 2" xfId="16819"/>
    <cellStyle name="표준 8 5 7 2 2" xfId="37695"/>
    <cellStyle name="표준 8 5 7 3" xfId="28957"/>
    <cellStyle name="표준 8 5 8" xfId="8661"/>
    <cellStyle name="표준 8 5 8 2" xfId="17666"/>
    <cellStyle name="표준 8 5 8 2 2" xfId="38542"/>
    <cellStyle name="표준 8 5 8 3" xfId="29804"/>
    <cellStyle name="표준 8 5 9" xfId="9485"/>
    <cellStyle name="표준 8 5 9 2" xfId="18484"/>
    <cellStyle name="표준 8 5 9 2 2" xfId="39360"/>
    <cellStyle name="표준 8 5 9 3" xfId="30622"/>
    <cellStyle name="표준 8 6" xfId="3087"/>
    <cellStyle name="표준 8 6 10" xfId="10542"/>
    <cellStyle name="표준 8 6 10 2" xfId="19313"/>
    <cellStyle name="표준 8 6 10 2 2" xfId="40189"/>
    <cellStyle name="표준 8 6 10 3" xfId="31453"/>
    <cellStyle name="표준 8 6 11" xfId="11408"/>
    <cellStyle name="표준 8 6 11 2" xfId="20174"/>
    <cellStyle name="표준 8 6 11 2 2" xfId="41050"/>
    <cellStyle name="표준 8 6 11 3" xfId="32314"/>
    <cellStyle name="표준 8 6 12" xfId="12557"/>
    <cellStyle name="표준 8 6 12 2" xfId="33434"/>
    <cellStyle name="표준 8 6 13" xfId="24684"/>
    <cellStyle name="표준 8 6 2" xfId="3307"/>
    <cellStyle name="표준 8 6 2 10" xfId="11625"/>
    <cellStyle name="표준 8 6 2 10 2" xfId="20391"/>
    <cellStyle name="표준 8 6 2 10 2 2" xfId="41267"/>
    <cellStyle name="표준 8 6 2 10 3" xfId="32531"/>
    <cellStyle name="표준 8 6 2 11" xfId="12774"/>
    <cellStyle name="표준 8 6 2 11 2" xfId="33651"/>
    <cellStyle name="표준 8 6 2 12" xfId="24901"/>
    <cellStyle name="표준 8 6 2 2" xfId="3748"/>
    <cellStyle name="표준 8 6 2 2 2" xfId="6021"/>
    <cellStyle name="표준 8 6 2 2 2 2" xfId="15030"/>
    <cellStyle name="표준 8 6 2 2 2 2 2" xfId="35906"/>
    <cellStyle name="표준 8 6 2 2 2 3" xfId="27168"/>
    <cellStyle name="표준 8 6 2 2 3" xfId="13211"/>
    <cellStyle name="표준 8 6 2 2 3 2" xfId="34088"/>
    <cellStyle name="표준 8 6 2 2 4" xfId="25338"/>
    <cellStyle name="표준 8 6 2 3" xfId="4910"/>
    <cellStyle name="표준 8 6 2 3 2" xfId="6741"/>
    <cellStyle name="표준 8 6 2 3 2 2" xfId="15750"/>
    <cellStyle name="표준 8 6 2 3 2 2 2" xfId="36626"/>
    <cellStyle name="표준 8 6 2 3 2 3" xfId="27888"/>
    <cellStyle name="표준 8 6 2 3 3" xfId="13932"/>
    <cellStyle name="표준 8 6 2 3 3 2" xfId="34808"/>
    <cellStyle name="표준 8 6 2 3 4" xfId="26070"/>
    <cellStyle name="표준 8 6 2 4" xfId="5584"/>
    <cellStyle name="표준 8 6 2 4 2" xfId="14593"/>
    <cellStyle name="표준 8 6 2 4 2 2" xfId="35469"/>
    <cellStyle name="표준 8 6 2 4 3" xfId="26731"/>
    <cellStyle name="표준 8 6 2 5" xfId="7387"/>
    <cellStyle name="표준 8 6 2 5 2" xfId="16394"/>
    <cellStyle name="표준 8 6 2 5 2 2" xfId="37270"/>
    <cellStyle name="표준 8 6 2 5 3" xfId="28532"/>
    <cellStyle name="표준 8 6 2 6" xfId="8031"/>
    <cellStyle name="표준 8 6 2 6 2" xfId="17037"/>
    <cellStyle name="표준 8 6 2 6 2 2" xfId="37913"/>
    <cellStyle name="표준 8 6 2 6 3" xfId="29175"/>
    <cellStyle name="표준 8 6 2 7" xfId="8879"/>
    <cellStyle name="표준 8 6 2 7 2" xfId="17884"/>
    <cellStyle name="표준 8 6 2 7 2 2" xfId="38760"/>
    <cellStyle name="표준 8 6 2 7 3" xfId="30022"/>
    <cellStyle name="표준 8 6 2 8" xfId="9704"/>
    <cellStyle name="표준 8 6 2 8 2" xfId="18702"/>
    <cellStyle name="표준 8 6 2 8 2 2" xfId="39578"/>
    <cellStyle name="표준 8 6 2 8 3" xfId="30840"/>
    <cellStyle name="표준 8 6 2 9" xfId="10759"/>
    <cellStyle name="표준 8 6 2 9 2" xfId="19530"/>
    <cellStyle name="표준 8 6 2 9 2 2" xfId="40406"/>
    <cellStyle name="표준 8 6 2 9 3" xfId="31670"/>
    <cellStyle name="표준 8 6 3" xfId="3531"/>
    <cellStyle name="표준 8 6 3 10" xfId="12994"/>
    <cellStyle name="표준 8 6 3 10 2" xfId="33871"/>
    <cellStyle name="표준 8 6 3 11" xfId="25121"/>
    <cellStyle name="표준 8 6 3 2" xfId="5133"/>
    <cellStyle name="표준 8 6 3 2 2" xfId="6958"/>
    <cellStyle name="표준 8 6 3 2 2 2" xfId="15967"/>
    <cellStyle name="표준 8 6 3 2 2 2 2" xfId="36843"/>
    <cellStyle name="표준 8 6 3 2 2 3" xfId="28105"/>
    <cellStyle name="표준 8 6 3 2 3" xfId="14149"/>
    <cellStyle name="표준 8 6 3 2 3 2" xfId="35025"/>
    <cellStyle name="표준 8 6 3 2 4" xfId="26287"/>
    <cellStyle name="표준 8 6 3 3" xfId="5804"/>
    <cellStyle name="표준 8 6 3 3 2" xfId="14813"/>
    <cellStyle name="표준 8 6 3 3 2 2" xfId="35689"/>
    <cellStyle name="표준 8 6 3 3 3" xfId="26951"/>
    <cellStyle name="표준 8 6 3 4" xfId="7604"/>
    <cellStyle name="표준 8 6 3 4 2" xfId="16611"/>
    <cellStyle name="표준 8 6 3 4 2 2" xfId="37487"/>
    <cellStyle name="표준 8 6 3 4 3" xfId="28749"/>
    <cellStyle name="표준 8 6 3 5" xfId="8248"/>
    <cellStyle name="표준 8 6 3 5 2" xfId="17254"/>
    <cellStyle name="표준 8 6 3 5 2 2" xfId="38130"/>
    <cellStyle name="표준 8 6 3 5 3" xfId="29392"/>
    <cellStyle name="표준 8 6 3 6" xfId="9096"/>
    <cellStyle name="표준 8 6 3 6 2" xfId="18101"/>
    <cellStyle name="표준 8 6 3 6 2 2" xfId="38977"/>
    <cellStyle name="표준 8 6 3 6 3" xfId="30239"/>
    <cellStyle name="표준 8 6 3 7" xfId="9921"/>
    <cellStyle name="표준 8 6 3 7 2" xfId="18919"/>
    <cellStyle name="표준 8 6 3 7 2 2" xfId="39795"/>
    <cellStyle name="표준 8 6 3 7 3" xfId="31057"/>
    <cellStyle name="표준 8 6 3 8" xfId="10976"/>
    <cellStyle name="표준 8 6 3 8 2" xfId="19747"/>
    <cellStyle name="표준 8 6 3 8 2 2" xfId="40623"/>
    <cellStyle name="표준 8 6 3 8 3" xfId="31887"/>
    <cellStyle name="표준 8 6 3 9" xfId="11842"/>
    <cellStyle name="표준 8 6 3 9 2" xfId="20608"/>
    <cellStyle name="표준 8 6 3 9 2 2" xfId="41484"/>
    <cellStyle name="표준 8 6 3 9 3" xfId="32748"/>
    <cellStyle name="표준 8 6 4" xfId="4690"/>
    <cellStyle name="표준 8 6 4 2" xfId="6524"/>
    <cellStyle name="표준 8 6 4 2 2" xfId="15533"/>
    <cellStyle name="표준 8 6 4 2 2 2" xfId="36409"/>
    <cellStyle name="표준 8 6 4 2 3" xfId="27671"/>
    <cellStyle name="표준 8 6 4 3" xfId="11197"/>
    <cellStyle name="표준 8 6 4 3 2" xfId="19966"/>
    <cellStyle name="표준 8 6 4 3 2 2" xfId="40842"/>
    <cellStyle name="표준 8 6 4 3 3" xfId="32106"/>
    <cellStyle name="표준 8 6 4 4" xfId="12061"/>
    <cellStyle name="표준 8 6 4 4 2" xfId="20827"/>
    <cellStyle name="표준 8 6 4 4 2 2" xfId="41703"/>
    <cellStyle name="표준 8 6 4 4 3" xfId="32967"/>
    <cellStyle name="표준 8 6 4 5" xfId="13715"/>
    <cellStyle name="표준 8 6 4 5 2" xfId="34591"/>
    <cellStyle name="표준 8 6 4 6" xfId="25853"/>
    <cellStyle name="표준 8 6 5" xfId="5367"/>
    <cellStyle name="표준 8 6 5 2" xfId="14376"/>
    <cellStyle name="표준 8 6 5 2 2" xfId="35252"/>
    <cellStyle name="표준 8 6 5 3" xfId="26514"/>
    <cellStyle name="표준 8 6 6" xfId="7169"/>
    <cellStyle name="표준 8 6 6 2" xfId="16177"/>
    <cellStyle name="표준 8 6 6 2 2" xfId="37053"/>
    <cellStyle name="표준 8 6 6 3" xfId="28315"/>
    <cellStyle name="표준 8 6 7" xfId="7814"/>
    <cellStyle name="표준 8 6 7 2" xfId="16820"/>
    <cellStyle name="표준 8 6 7 2 2" xfId="37696"/>
    <cellStyle name="표준 8 6 7 3" xfId="28958"/>
    <cellStyle name="표준 8 6 8" xfId="8662"/>
    <cellStyle name="표준 8 6 8 2" xfId="17667"/>
    <cellStyle name="표준 8 6 8 2 2" xfId="38543"/>
    <cellStyle name="표준 8 6 8 3" xfId="29805"/>
    <cellStyle name="표준 8 6 9" xfId="9486"/>
    <cellStyle name="표준 8 6 9 2" xfId="18485"/>
    <cellStyle name="표준 8 6 9 2 2" xfId="39361"/>
    <cellStyle name="표준 8 6 9 3" xfId="30623"/>
    <cellStyle name="표준 8 7" xfId="3088"/>
    <cellStyle name="표준 8 7 10" xfId="10543"/>
    <cellStyle name="표준 8 7 10 2" xfId="19314"/>
    <cellStyle name="표준 8 7 10 2 2" xfId="40190"/>
    <cellStyle name="표준 8 7 10 3" xfId="31454"/>
    <cellStyle name="표준 8 7 11" xfId="11409"/>
    <cellStyle name="표준 8 7 11 2" xfId="20175"/>
    <cellStyle name="표준 8 7 11 2 2" xfId="41051"/>
    <cellStyle name="표준 8 7 11 3" xfId="32315"/>
    <cellStyle name="표준 8 7 12" xfId="12558"/>
    <cellStyle name="표준 8 7 12 2" xfId="33435"/>
    <cellStyle name="표준 8 7 13" xfId="24685"/>
    <cellStyle name="표준 8 7 2" xfId="3308"/>
    <cellStyle name="표준 8 7 2 10" xfId="11626"/>
    <cellStyle name="표준 8 7 2 10 2" xfId="20392"/>
    <cellStyle name="표준 8 7 2 10 2 2" xfId="41268"/>
    <cellStyle name="표준 8 7 2 10 3" xfId="32532"/>
    <cellStyle name="표준 8 7 2 11" xfId="12775"/>
    <cellStyle name="표준 8 7 2 11 2" xfId="33652"/>
    <cellStyle name="표준 8 7 2 12" xfId="24902"/>
    <cellStyle name="표준 8 7 2 2" xfId="3749"/>
    <cellStyle name="표준 8 7 2 2 2" xfId="6022"/>
    <cellStyle name="표준 8 7 2 2 2 2" xfId="15031"/>
    <cellStyle name="표준 8 7 2 2 2 2 2" xfId="35907"/>
    <cellStyle name="표준 8 7 2 2 2 3" xfId="27169"/>
    <cellStyle name="표준 8 7 2 2 3" xfId="13212"/>
    <cellStyle name="표준 8 7 2 2 3 2" xfId="34089"/>
    <cellStyle name="표준 8 7 2 2 4" xfId="25339"/>
    <cellStyle name="표준 8 7 2 3" xfId="4911"/>
    <cellStyle name="표준 8 7 2 3 2" xfId="6742"/>
    <cellStyle name="표준 8 7 2 3 2 2" xfId="15751"/>
    <cellStyle name="표준 8 7 2 3 2 2 2" xfId="36627"/>
    <cellStyle name="표준 8 7 2 3 2 3" xfId="27889"/>
    <cellStyle name="표준 8 7 2 3 3" xfId="13933"/>
    <cellStyle name="표준 8 7 2 3 3 2" xfId="34809"/>
    <cellStyle name="표준 8 7 2 3 4" xfId="26071"/>
    <cellStyle name="표준 8 7 2 4" xfId="5585"/>
    <cellStyle name="표준 8 7 2 4 2" xfId="14594"/>
    <cellStyle name="표준 8 7 2 4 2 2" xfId="35470"/>
    <cellStyle name="표준 8 7 2 4 3" xfId="26732"/>
    <cellStyle name="표준 8 7 2 5" xfId="7388"/>
    <cellStyle name="표준 8 7 2 5 2" xfId="16395"/>
    <cellStyle name="표준 8 7 2 5 2 2" xfId="37271"/>
    <cellStyle name="표준 8 7 2 5 3" xfId="28533"/>
    <cellStyle name="표준 8 7 2 6" xfId="8032"/>
    <cellStyle name="표준 8 7 2 6 2" xfId="17038"/>
    <cellStyle name="표준 8 7 2 6 2 2" xfId="37914"/>
    <cellStyle name="표준 8 7 2 6 3" xfId="29176"/>
    <cellStyle name="표준 8 7 2 7" xfId="8880"/>
    <cellStyle name="표준 8 7 2 7 2" xfId="17885"/>
    <cellStyle name="표준 8 7 2 7 2 2" xfId="38761"/>
    <cellStyle name="표준 8 7 2 7 3" xfId="30023"/>
    <cellStyle name="표준 8 7 2 8" xfId="9705"/>
    <cellStyle name="표준 8 7 2 8 2" xfId="18703"/>
    <cellStyle name="표준 8 7 2 8 2 2" xfId="39579"/>
    <cellStyle name="표준 8 7 2 8 3" xfId="30841"/>
    <cellStyle name="표준 8 7 2 9" xfId="10760"/>
    <cellStyle name="표준 8 7 2 9 2" xfId="19531"/>
    <cellStyle name="표준 8 7 2 9 2 2" xfId="40407"/>
    <cellStyle name="표준 8 7 2 9 3" xfId="31671"/>
    <cellStyle name="표준 8 7 3" xfId="3532"/>
    <cellStyle name="표준 8 7 3 10" xfId="12995"/>
    <cellStyle name="표준 8 7 3 10 2" xfId="33872"/>
    <cellStyle name="표준 8 7 3 11" xfId="25122"/>
    <cellStyle name="표준 8 7 3 2" xfId="5134"/>
    <cellStyle name="표준 8 7 3 2 2" xfId="6959"/>
    <cellStyle name="표준 8 7 3 2 2 2" xfId="15968"/>
    <cellStyle name="표준 8 7 3 2 2 2 2" xfId="36844"/>
    <cellStyle name="표준 8 7 3 2 2 3" xfId="28106"/>
    <cellStyle name="표준 8 7 3 2 3" xfId="14150"/>
    <cellStyle name="표준 8 7 3 2 3 2" xfId="35026"/>
    <cellStyle name="표준 8 7 3 2 4" xfId="26288"/>
    <cellStyle name="표준 8 7 3 3" xfId="5805"/>
    <cellStyle name="표준 8 7 3 3 2" xfId="14814"/>
    <cellStyle name="표준 8 7 3 3 2 2" xfId="35690"/>
    <cellStyle name="표준 8 7 3 3 3" xfId="26952"/>
    <cellStyle name="표준 8 7 3 4" xfId="7605"/>
    <cellStyle name="표준 8 7 3 4 2" xfId="16612"/>
    <cellStyle name="표준 8 7 3 4 2 2" xfId="37488"/>
    <cellStyle name="표준 8 7 3 4 3" xfId="28750"/>
    <cellStyle name="표준 8 7 3 5" xfId="8249"/>
    <cellStyle name="표준 8 7 3 5 2" xfId="17255"/>
    <cellStyle name="표준 8 7 3 5 2 2" xfId="38131"/>
    <cellStyle name="표준 8 7 3 5 3" xfId="29393"/>
    <cellStyle name="표준 8 7 3 6" xfId="9097"/>
    <cellStyle name="표준 8 7 3 6 2" xfId="18102"/>
    <cellStyle name="표준 8 7 3 6 2 2" xfId="38978"/>
    <cellStyle name="표준 8 7 3 6 3" xfId="30240"/>
    <cellStyle name="표준 8 7 3 7" xfId="9922"/>
    <cellStyle name="표준 8 7 3 7 2" xfId="18920"/>
    <cellStyle name="표준 8 7 3 7 2 2" xfId="39796"/>
    <cellStyle name="표준 8 7 3 7 3" xfId="31058"/>
    <cellStyle name="표준 8 7 3 8" xfId="10977"/>
    <cellStyle name="표준 8 7 3 8 2" xfId="19748"/>
    <cellStyle name="표준 8 7 3 8 2 2" xfId="40624"/>
    <cellStyle name="표준 8 7 3 8 3" xfId="31888"/>
    <cellStyle name="표준 8 7 3 9" xfId="11843"/>
    <cellStyle name="표준 8 7 3 9 2" xfId="20609"/>
    <cellStyle name="표준 8 7 3 9 2 2" xfId="41485"/>
    <cellStyle name="표준 8 7 3 9 3" xfId="32749"/>
    <cellStyle name="표준 8 7 4" xfId="4691"/>
    <cellStyle name="표준 8 7 4 2" xfId="6525"/>
    <cellStyle name="표준 8 7 4 2 2" xfId="15534"/>
    <cellStyle name="표준 8 7 4 2 2 2" xfId="36410"/>
    <cellStyle name="표준 8 7 4 2 3" xfId="27672"/>
    <cellStyle name="표준 8 7 4 3" xfId="11198"/>
    <cellStyle name="표준 8 7 4 3 2" xfId="19967"/>
    <cellStyle name="표준 8 7 4 3 2 2" xfId="40843"/>
    <cellStyle name="표준 8 7 4 3 3" xfId="32107"/>
    <cellStyle name="표준 8 7 4 4" xfId="12062"/>
    <cellStyle name="표준 8 7 4 4 2" xfId="20828"/>
    <cellStyle name="표준 8 7 4 4 2 2" xfId="41704"/>
    <cellStyle name="표준 8 7 4 4 3" xfId="32968"/>
    <cellStyle name="표준 8 7 4 5" xfId="13716"/>
    <cellStyle name="표준 8 7 4 5 2" xfId="34592"/>
    <cellStyle name="표준 8 7 4 6" xfId="25854"/>
    <cellStyle name="표준 8 7 5" xfId="5368"/>
    <cellStyle name="표준 8 7 5 2" xfId="14377"/>
    <cellStyle name="표준 8 7 5 2 2" xfId="35253"/>
    <cellStyle name="표준 8 7 5 3" xfId="26515"/>
    <cellStyle name="표준 8 7 6" xfId="7170"/>
    <cellStyle name="표준 8 7 6 2" xfId="16178"/>
    <cellStyle name="표준 8 7 6 2 2" xfId="37054"/>
    <cellStyle name="표준 8 7 6 3" xfId="28316"/>
    <cellStyle name="표준 8 7 7" xfId="7815"/>
    <cellStyle name="표준 8 7 7 2" xfId="16821"/>
    <cellStyle name="표준 8 7 7 2 2" xfId="37697"/>
    <cellStyle name="표준 8 7 7 3" xfId="28959"/>
    <cellStyle name="표준 8 7 8" xfId="8663"/>
    <cellStyle name="표준 8 7 8 2" xfId="17668"/>
    <cellStyle name="표준 8 7 8 2 2" xfId="38544"/>
    <cellStyle name="표준 8 7 8 3" xfId="29806"/>
    <cellStyle name="표준 8 7 9" xfId="9487"/>
    <cellStyle name="표준 8 7 9 2" xfId="18486"/>
    <cellStyle name="표준 8 7 9 2 2" xfId="39362"/>
    <cellStyle name="표준 8 7 9 3" xfId="30624"/>
    <cellStyle name="표준 8 8" xfId="3302"/>
    <cellStyle name="표준 8 8 10" xfId="11620"/>
    <cellStyle name="표준 8 8 10 2" xfId="20386"/>
    <cellStyle name="표준 8 8 10 2 2" xfId="41262"/>
    <cellStyle name="표준 8 8 10 3" xfId="32526"/>
    <cellStyle name="표준 8 8 11" xfId="12769"/>
    <cellStyle name="표준 8 8 11 2" xfId="33646"/>
    <cellStyle name="표준 8 8 12" xfId="24896"/>
    <cellStyle name="표준 8 8 2" xfId="3743"/>
    <cellStyle name="표준 8 8 2 2" xfId="6016"/>
    <cellStyle name="표준 8 8 2 2 2" xfId="15025"/>
    <cellStyle name="표준 8 8 2 2 2 2" xfId="35901"/>
    <cellStyle name="표준 8 8 2 2 3" xfId="27163"/>
    <cellStyle name="표준 8 8 2 3" xfId="13206"/>
    <cellStyle name="표준 8 8 2 3 2" xfId="34083"/>
    <cellStyle name="표준 8 8 2 4" xfId="25333"/>
    <cellStyle name="표준 8 8 3" xfId="4905"/>
    <cellStyle name="표준 8 8 3 2" xfId="6736"/>
    <cellStyle name="표준 8 8 3 2 2" xfId="15745"/>
    <cellStyle name="표준 8 8 3 2 2 2" xfId="36621"/>
    <cellStyle name="표준 8 8 3 2 3" xfId="27883"/>
    <cellStyle name="표준 8 8 3 3" xfId="13927"/>
    <cellStyle name="표준 8 8 3 3 2" xfId="34803"/>
    <cellStyle name="표준 8 8 3 4" xfId="26065"/>
    <cellStyle name="표준 8 8 4" xfId="5579"/>
    <cellStyle name="표준 8 8 4 2" xfId="14588"/>
    <cellStyle name="표준 8 8 4 2 2" xfId="35464"/>
    <cellStyle name="표준 8 8 4 3" xfId="26726"/>
    <cellStyle name="표준 8 8 5" xfId="7382"/>
    <cellStyle name="표준 8 8 5 2" xfId="16389"/>
    <cellStyle name="표준 8 8 5 2 2" xfId="37265"/>
    <cellStyle name="표준 8 8 5 3" xfId="28527"/>
    <cellStyle name="표준 8 8 6" xfId="8026"/>
    <cellStyle name="표준 8 8 6 2" xfId="17032"/>
    <cellStyle name="표준 8 8 6 2 2" xfId="37908"/>
    <cellStyle name="표준 8 8 6 3" xfId="29170"/>
    <cellStyle name="표준 8 8 7" xfId="8874"/>
    <cellStyle name="표준 8 8 7 2" xfId="17879"/>
    <cellStyle name="표준 8 8 7 2 2" xfId="38755"/>
    <cellStyle name="표준 8 8 7 3" xfId="30017"/>
    <cellStyle name="표준 8 8 8" xfId="9699"/>
    <cellStyle name="표준 8 8 8 2" xfId="18697"/>
    <cellStyle name="표준 8 8 8 2 2" xfId="39573"/>
    <cellStyle name="표준 8 8 8 3" xfId="30835"/>
    <cellStyle name="표준 8 8 9" xfId="10754"/>
    <cellStyle name="표준 8 8 9 2" xfId="19525"/>
    <cellStyle name="표준 8 8 9 2 2" xfId="40401"/>
    <cellStyle name="표준 8 8 9 3" xfId="31665"/>
    <cellStyle name="표준 8 9" xfId="3526"/>
    <cellStyle name="표준 8 9 10" xfId="12989"/>
    <cellStyle name="표준 8 9 10 2" xfId="33866"/>
    <cellStyle name="표준 8 9 11" xfId="25116"/>
    <cellStyle name="표준 8 9 2" xfId="5128"/>
    <cellStyle name="표준 8 9 2 2" xfId="6953"/>
    <cellStyle name="표준 8 9 2 2 2" xfId="15962"/>
    <cellStyle name="표준 8 9 2 2 2 2" xfId="36838"/>
    <cellStyle name="표준 8 9 2 2 3" xfId="28100"/>
    <cellStyle name="표준 8 9 2 3" xfId="14144"/>
    <cellStyle name="표준 8 9 2 3 2" xfId="35020"/>
    <cellStyle name="표준 8 9 2 4" xfId="26282"/>
    <cellStyle name="표준 8 9 3" xfId="5799"/>
    <cellStyle name="표준 8 9 3 2" xfId="14808"/>
    <cellStyle name="표준 8 9 3 2 2" xfId="35684"/>
    <cellStyle name="표준 8 9 3 3" xfId="26946"/>
    <cellStyle name="표준 8 9 4" xfId="7599"/>
    <cellStyle name="표준 8 9 4 2" xfId="16606"/>
    <cellStyle name="표준 8 9 4 2 2" xfId="37482"/>
    <cellStyle name="표준 8 9 4 3" xfId="28744"/>
    <cellStyle name="표준 8 9 5" xfId="8243"/>
    <cellStyle name="표준 8 9 5 2" xfId="17249"/>
    <cellStyle name="표준 8 9 5 2 2" xfId="38125"/>
    <cellStyle name="표준 8 9 5 3" xfId="29387"/>
    <cellStyle name="표준 8 9 6" xfId="9091"/>
    <cellStyle name="표준 8 9 6 2" xfId="18096"/>
    <cellStyle name="표준 8 9 6 2 2" xfId="38972"/>
    <cellStyle name="표준 8 9 6 3" xfId="30234"/>
    <cellStyle name="표준 8 9 7" xfId="9916"/>
    <cellStyle name="표준 8 9 7 2" xfId="18914"/>
    <cellStyle name="표준 8 9 7 2 2" xfId="39790"/>
    <cellStyle name="표준 8 9 7 3" xfId="31052"/>
    <cellStyle name="표준 8 9 8" xfId="10971"/>
    <cellStyle name="표준 8 9 8 2" xfId="19742"/>
    <cellStyle name="표준 8 9 8 2 2" xfId="40618"/>
    <cellStyle name="표준 8 9 8 3" xfId="31882"/>
    <cellStyle name="표준 8 9 9" xfId="11837"/>
    <cellStyle name="표준 8 9 9 2" xfId="20603"/>
    <cellStyle name="표준 8 9 9 2 2" xfId="41479"/>
    <cellStyle name="표준 8 9 9 3" xfId="32743"/>
    <cellStyle name="표준 80" xfId="12073"/>
    <cellStyle name="표준 80 2" xfId="32979"/>
    <cellStyle name="표준 81" xfId="24232"/>
    <cellStyle name="표준 81 2" xfId="45095"/>
    <cellStyle name="표준 82" xfId="24235"/>
    <cellStyle name="표준 82 2" xfId="45098"/>
    <cellStyle name="표준 83" xfId="24237"/>
    <cellStyle name="표준 83 2" xfId="45100"/>
    <cellStyle name="표준 84" xfId="24241"/>
    <cellStyle name="표준 84 2" xfId="45103"/>
    <cellStyle name="표준 9" xfId="3089"/>
    <cellStyle name="표준 9 10" xfId="4692"/>
    <cellStyle name="표준 9 10 2" xfId="6526"/>
    <cellStyle name="표준 9 10 2 2" xfId="15535"/>
    <cellStyle name="표준 9 10 2 2 2" xfId="36411"/>
    <cellStyle name="표준 9 10 2 3" xfId="27673"/>
    <cellStyle name="표준 9 10 3" xfId="11199"/>
    <cellStyle name="표준 9 10 3 2" xfId="19968"/>
    <cellStyle name="표준 9 10 3 2 2" xfId="40844"/>
    <cellStyle name="표준 9 10 3 3" xfId="32108"/>
    <cellStyle name="표준 9 10 4" xfId="12063"/>
    <cellStyle name="표준 9 10 4 2" xfId="20829"/>
    <cellStyle name="표준 9 10 4 2 2" xfId="41705"/>
    <cellStyle name="표준 9 10 4 3" xfId="32969"/>
    <cellStyle name="표준 9 10 5" xfId="13717"/>
    <cellStyle name="표준 9 10 5 2" xfId="34593"/>
    <cellStyle name="표준 9 10 6" xfId="25855"/>
    <cellStyle name="표준 9 11" xfId="5369"/>
    <cellStyle name="표준 9 11 2" xfId="14378"/>
    <cellStyle name="표준 9 11 2 2" xfId="35254"/>
    <cellStyle name="표준 9 11 3" xfId="26516"/>
    <cellStyle name="표준 9 12" xfId="7171"/>
    <cellStyle name="표준 9 12 2" xfId="16179"/>
    <cellStyle name="표준 9 12 2 2" xfId="37055"/>
    <cellStyle name="표준 9 12 3" xfId="28317"/>
    <cellStyle name="표준 9 13" xfId="7816"/>
    <cellStyle name="표준 9 13 2" xfId="16822"/>
    <cellStyle name="표준 9 13 2 2" xfId="37698"/>
    <cellStyle name="표준 9 13 3" xfId="28960"/>
    <cellStyle name="표준 9 14" xfId="8664"/>
    <cellStyle name="표준 9 14 2" xfId="17669"/>
    <cellStyle name="표준 9 14 2 2" xfId="38545"/>
    <cellStyle name="표준 9 14 3" xfId="29807"/>
    <cellStyle name="표준 9 15" xfId="9202"/>
    <cellStyle name="표준 9 15 2" xfId="18206"/>
    <cellStyle name="표준 9 15 2 2" xfId="39082"/>
    <cellStyle name="표준 9 15 3" xfId="30344"/>
    <cellStyle name="표준 9 16" xfId="9488"/>
    <cellStyle name="표준 9 16 2" xfId="18487"/>
    <cellStyle name="표준 9 16 2 2" xfId="39363"/>
    <cellStyle name="표준 9 16 3" xfId="30625"/>
    <cellStyle name="표준 9 17" xfId="10149"/>
    <cellStyle name="표준 9 18" xfId="10544"/>
    <cellStyle name="표준 9 18 2" xfId="19315"/>
    <cellStyle name="표준 9 18 2 2" xfId="40191"/>
    <cellStyle name="표준 9 18 3" xfId="31455"/>
    <cellStyle name="표준 9 19" xfId="11410"/>
    <cellStyle name="표준 9 19 2" xfId="20176"/>
    <cellStyle name="표준 9 19 2 2" xfId="41052"/>
    <cellStyle name="표준 9 19 3" xfId="32316"/>
    <cellStyle name="표준 9 2" xfId="3090"/>
    <cellStyle name="표준 9 2 10" xfId="9489"/>
    <cellStyle name="표준 9 2 10 2" xfId="18488"/>
    <cellStyle name="표준 9 2 10 2 2" xfId="39364"/>
    <cellStyle name="표준 9 2 10 3" xfId="30626"/>
    <cellStyle name="표준 9 2 11" xfId="10150"/>
    <cellStyle name="표준 9 2 12" xfId="10545"/>
    <cellStyle name="표준 9 2 12 2" xfId="19316"/>
    <cellStyle name="표준 9 2 12 2 2" xfId="40192"/>
    <cellStyle name="표준 9 2 12 3" xfId="31456"/>
    <cellStyle name="표준 9 2 13" xfId="11411"/>
    <cellStyle name="표준 9 2 13 2" xfId="20177"/>
    <cellStyle name="표준 9 2 13 2 2" xfId="41053"/>
    <cellStyle name="표준 9 2 13 3" xfId="32317"/>
    <cellStyle name="표준 9 2 14" xfId="12560"/>
    <cellStyle name="표준 9 2 14 2" xfId="33437"/>
    <cellStyle name="표준 9 2 15" xfId="24687"/>
    <cellStyle name="표준 9 2 2" xfId="3310"/>
    <cellStyle name="표준 9 2 2 10" xfId="10762"/>
    <cellStyle name="표준 9 2 2 10 2" xfId="19533"/>
    <cellStyle name="표준 9 2 2 10 2 2" xfId="40409"/>
    <cellStyle name="표준 9 2 2 10 3" xfId="31673"/>
    <cellStyle name="표준 9 2 2 11" xfId="11628"/>
    <cellStyle name="표준 9 2 2 11 2" xfId="20394"/>
    <cellStyle name="표준 9 2 2 11 2 2" xfId="41270"/>
    <cellStyle name="표준 9 2 2 11 3" xfId="32534"/>
    <cellStyle name="표준 9 2 2 12" xfId="12777"/>
    <cellStyle name="표준 9 2 2 12 2" xfId="33654"/>
    <cellStyle name="표준 9 2 2 13" xfId="24904"/>
    <cellStyle name="표준 9 2 2 2" xfId="3751"/>
    <cellStyle name="표준 9 2 2 2 2" xfId="6024"/>
    <cellStyle name="표준 9 2 2 2 2 2" xfId="15033"/>
    <cellStyle name="표준 9 2 2 2 2 2 2" xfId="35909"/>
    <cellStyle name="표준 9 2 2 2 2 3" xfId="27171"/>
    <cellStyle name="표준 9 2 2 2 3" xfId="13214"/>
    <cellStyle name="표준 9 2 2 2 3 2" xfId="34091"/>
    <cellStyle name="표준 9 2 2 2 4" xfId="25341"/>
    <cellStyle name="표준 9 2 2 3" xfId="4913"/>
    <cellStyle name="표준 9 2 2 3 2" xfId="6744"/>
    <cellStyle name="표준 9 2 2 3 2 2" xfId="15753"/>
    <cellStyle name="표준 9 2 2 3 2 2 2" xfId="36629"/>
    <cellStyle name="표준 9 2 2 3 2 3" xfId="27891"/>
    <cellStyle name="표준 9 2 2 3 3" xfId="13935"/>
    <cellStyle name="표준 9 2 2 3 3 2" xfId="34811"/>
    <cellStyle name="표준 9 2 2 3 4" xfId="26073"/>
    <cellStyle name="표준 9 2 2 4" xfId="5587"/>
    <cellStyle name="표준 9 2 2 4 2" xfId="14596"/>
    <cellStyle name="표준 9 2 2 4 2 2" xfId="35472"/>
    <cellStyle name="표준 9 2 2 4 3" xfId="26734"/>
    <cellStyle name="표준 9 2 2 5" xfId="7390"/>
    <cellStyle name="표준 9 2 2 5 2" xfId="16397"/>
    <cellStyle name="표준 9 2 2 5 2 2" xfId="37273"/>
    <cellStyle name="표준 9 2 2 5 3" xfId="28535"/>
    <cellStyle name="표준 9 2 2 6" xfId="8034"/>
    <cellStyle name="표준 9 2 2 6 2" xfId="17040"/>
    <cellStyle name="표준 9 2 2 6 2 2" xfId="37916"/>
    <cellStyle name="표준 9 2 2 6 3" xfId="29178"/>
    <cellStyle name="표준 9 2 2 7" xfId="8882"/>
    <cellStyle name="표준 9 2 2 7 2" xfId="17887"/>
    <cellStyle name="표준 9 2 2 7 2 2" xfId="38763"/>
    <cellStyle name="표준 9 2 2 7 3" xfId="30025"/>
    <cellStyle name="표준 9 2 2 8" xfId="9707"/>
    <cellStyle name="표준 9 2 2 8 2" xfId="18705"/>
    <cellStyle name="표준 9 2 2 8 2 2" xfId="39581"/>
    <cellStyle name="표준 9 2 2 8 3" xfId="30843"/>
    <cellStyle name="표준 9 2 2 9" xfId="10151"/>
    <cellStyle name="표준 9 2 3" xfId="3534"/>
    <cellStyle name="표준 9 2 3 10" xfId="12997"/>
    <cellStyle name="표준 9 2 3 10 2" xfId="33874"/>
    <cellStyle name="표준 9 2 3 11" xfId="25124"/>
    <cellStyle name="표준 9 2 3 2" xfId="5136"/>
    <cellStyle name="표준 9 2 3 2 2" xfId="6961"/>
    <cellStyle name="표준 9 2 3 2 2 2" xfId="15970"/>
    <cellStyle name="표준 9 2 3 2 2 2 2" xfId="36846"/>
    <cellStyle name="표준 9 2 3 2 2 3" xfId="28108"/>
    <cellStyle name="표준 9 2 3 2 3" xfId="14152"/>
    <cellStyle name="표준 9 2 3 2 3 2" xfId="35028"/>
    <cellStyle name="표준 9 2 3 2 4" xfId="26290"/>
    <cellStyle name="표준 9 2 3 3" xfId="5807"/>
    <cellStyle name="표준 9 2 3 3 2" xfId="14816"/>
    <cellStyle name="표준 9 2 3 3 2 2" xfId="35692"/>
    <cellStyle name="표준 9 2 3 3 3" xfId="26954"/>
    <cellStyle name="표준 9 2 3 4" xfId="7607"/>
    <cellStyle name="표준 9 2 3 4 2" xfId="16614"/>
    <cellStyle name="표준 9 2 3 4 2 2" xfId="37490"/>
    <cellStyle name="표준 9 2 3 4 3" xfId="28752"/>
    <cellStyle name="표준 9 2 3 5" xfId="8251"/>
    <cellStyle name="표준 9 2 3 5 2" xfId="17257"/>
    <cellStyle name="표준 9 2 3 5 2 2" xfId="38133"/>
    <cellStyle name="표준 9 2 3 5 3" xfId="29395"/>
    <cellStyle name="표준 9 2 3 6" xfId="9099"/>
    <cellStyle name="표준 9 2 3 6 2" xfId="18104"/>
    <cellStyle name="표준 9 2 3 6 2 2" xfId="38980"/>
    <cellStyle name="표준 9 2 3 6 3" xfId="30242"/>
    <cellStyle name="표준 9 2 3 7" xfId="9924"/>
    <cellStyle name="표준 9 2 3 7 2" xfId="18922"/>
    <cellStyle name="표준 9 2 3 7 2 2" xfId="39798"/>
    <cellStyle name="표준 9 2 3 7 3" xfId="31060"/>
    <cellStyle name="표준 9 2 3 8" xfId="10979"/>
    <cellStyle name="표준 9 2 3 8 2" xfId="19750"/>
    <cellStyle name="표준 9 2 3 8 2 2" xfId="40626"/>
    <cellStyle name="표준 9 2 3 8 3" xfId="31890"/>
    <cellStyle name="표준 9 2 3 9" xfId="11845"/>
    <cellStyle name="표준 9 2 3 9 2" xfId="20611"/>
    <cellStyle name="표준 9 2 3 9 2 2" xfId="41487"/>
    <cellStyle name="표준 9 2 3 9 3" xfId="32751"/>
    <cellStyle name="표준 9 2 4" xfId="4693"/>
    <cellStyle name="표준 9 2 4 2" xfId="6527"/>
    <cellStyle name="표준 9 2 4 2 2" xfId="15536"/>
    <cellStyle name="표준 9 2 4 2 2 2" xfId="36412"/>
    <cellStyle name="표준 9 2 4 2 3" xfId="27674"/>
    <cellStyle name="표준 9 2 4 3" xfId="11200"/>
    <cellStyle name="표준 9 2 4 3 2" xfId="19969"/>
    <cellStyle name="표준 9 2 4 3 2 2" xfId="40845"/>
    <cellStyle name="표준 9 2 4 3 3" xfId="32109"/>
    <cellStyle name="표준 9 2 4 4" xfId="12064"/>
    <cellStyle name="표준 9 2 4 4 2" xfId="20830"/>
    <cellStyle name="표준 9 2 4 4 2 2" xfId="41706"/>
    <cellStyle name="표준 9 2 4 4 3" xfId="32970"/>
    <cellStyle name="표준 9 2 4 5" xfId="13718"/>
    <cellStyle name="표준 9 2 4 5 2" xfId="34594"/>
    <cellStyle name="표준 9 2 4 6" xfId="25856"/>
    <cellStyle name="표준 9 2 5" xfId="5370"/>
    <cellStyle name="표준 9 2 5 2" xfId="14379"/>
    <cellStyle name="표준 9 2 5 2 2" xfId="35255"/>
    <cellStyle name="표준 9 2 5 3" xfId="26517"/>
    <cellStyle name="표준 9 2 6" xfId="7172"/>
    <cellStyle name="표준 9 2 6 2" xfId="16180"/>
    <cellStyle name="표준 9 2 6 2 2" xfId="37056"/>
    <cellStyle name="표준 9 2 6 3" xfId="28318"/>
    <cellStyle name="표준 9 2 7" xfId="7817"/>
    <cellStyle name="표준 9 2 7 2" xfId="16823"/>
    <cellStyle name="표준 9 2 7 2 2" xfId="37699"/>
    <cellStyle name="표준 9 2 7 3" xfId="28961"/>
    <cellStyle name="표준 9 2 8" xfId="8665"/>
    <cellStyle name="표준 9 2 8 2" xfId="17670"/>
    <cellStyle name="표준 9 2 8 2 2" xfId="38546"/>
    <cellStyle name="표준 9 2 8 3" xfId="29808"/>
    <cellStyle name="표준 9 2 9" xfId="9197"/>
    <cellStyle name="표준 9 2 9 2" xfId="18201"/>
    <cellStyle name="표준 9 2 9 2 2" xfId="39077"/>
    <cellStyle name="표준 9 2 9 3" xfId="30339"/>
    <cellStyle name="표준 9 20" xfId="12559"/>
    <cellStyle name="표준 9 20 2" xfId="33436"/>
    <cellStyle name="표준 9 21" xfId="24686"/>
    <cellStyle name="표준 9 3" xfId="3091"/>
    <cellStyle name="표준 9 3 10" xfId="9490"/>
    <cellStyle name="표준 9 3 10 2" xfId="18489"/>
    <cellStyle name="표준 9 3 10 2 2" xfId="39365"/>
    <cellStyle name="표준 9 3 10 3" xfId="30627"/>
    <cellStyle name="표준 9 3 11" xfId="10152"/>
    <cellStyle name="표준 9 3 12" xfId="10546"/>
    <cellStyle name="표준 9 3 12 2" xfId="19317"/>
    <cellStyle name="표준 9 3 12 2 2" xfId="40193"/>
    <cellStyle name="표준 9 3 12 3" xfId="31457"/>
    <cellStyle name="표준 9 3 13" xfId="11412"/>
    <cellStyle name="표준 9 3 13 2" xfId="20178"/>
    <cellStyle name="표준 9 3 13 2 2" xfId="41054"/>
    <cellStyle name="표준 9 3 13 3" xfId="32318"/>
    <cellStyle name="표준 9 3 14" xfId="12561"/>
    <cellStyle name="표준 9 3 14 2" xfId="33438"/>
    <cellStyle name="표준 9 3 15" xfId="24688"/>
    <cellStyle name="표준 9 3 2" xfId="3311"/>
    <cellStyle name="표준 9 3 2 10" xfId="10763"/>
    <cellStyle name="표준 9 3 2 10 2" xfId="19534"/>
    <cellStyle name="표준 9 3 2 10 2 2" xfId="40410"/>
    <cellStyle name="표준 9 3 2 10 3" xfId="31674"/>
    <cellStyle name="표준 9 3 2 11" xfId="11629"/>
    <cellStyle name="표준 9 3 2 11 2" xfId="20395"/>
    <cellStyle name="표준 9 3 2 11 2 2" xfId="41271"/>
    <cellStyle name="표준 9 3 2 11 3" xfId="32535"/>
    <cellStyle name="표준 9 3 2 12" xfId="12778"/>
    <cellStyle name="표준 9 3 2 12 2" xfId="33655"/>
    <cellStyle name="표준 9 3 2 13" xfId="24905"/>
    <cellStyle name="표준 9 3 2 2" xfId="3752"/>
    <cellStyle name="표준 9 3 2 2 2" xfId="6025"/>
    <cellStyle name="표준 9 3 2 2 2 2" xfId="15034"/>
    <cellStyle name="표준 9 3 2 2 2 2 2" xfId="35910"/>
    <cellStyle name="표준 9 3 2 2 2 3" xfId="27172"/>
    <cellStyle name="표준 9 3 2 2 3" xfId="13215"/>
    <cellStyle name="표준 9 3 2 2 3 2" xfId="34092"/>
    <cellStyle name="표준 9 3 2 2 4" xfId="25342"/>
    <cellStyle name="표준 9 3 2 3" xfId="4914"/>
    <cellStyle name="표준 9 3 2 3 2" xfId="6745"/>
    <cellStyle name="표준 9 3 2 3 2 2" xfId="15754"/>
    <cellStyle name="표준 9 3 2 3 2 2 2" xfId="36630"/>
    <cellStyle name="표준 9 3 2 3 2 3" xfId="27892"/>
    <cellStyle name="표준 9 3 2 3 3" xfId="13936"/>
    <cellStyle name="표준 9 3 2 3 3 2" xfId="34812"/>
    <cellStyle name="표준 9 3 2 3 4" xfId="26074"/>
    <cellStyle name="표준 9 3 2 4" xfId="5588"/>
    <cellStyle name="표준 9 3 2 4 2" xfId="14597"/>
    <cellStyle name="표준 9 3 2 4 2 2" xfId="35473"/>
    <cellStyle name="표준 9 3 2 4 3" xfId="26735"/>
    <cellStyle name="표준 9 3 2 5" xfId="7391"/>
    <cellStyle name="표준 9 3 2 5 2" xfId="16398"/>
    <cellStyle name="표준 9 3 2 5 2 2" xfId="37274"/>
    <cellStyle name="표준 9 3 2 5 3" xfId="28536"/>
    <cellStyle name="표준 9 3 2 6" xfId="8035"/>
    <cellStyle name="표준 9 3 2 6 2" xfId="17041"/>
    <cellStyle name="표준 9 3 2 6 2 2" xfId="37917"/>
    <cellStyle name="표준 9 3 2 6 3" xfId="29179"/>
    <cellStyle name="표준 9 3 2 7" xfId="8883"/>
    <cellStyle name="표준 9 3 2 7 2" xfId="17888"/>
    <cellStyle name="표준 9 3 2 7 2 2" xfId="38764"/>
    <cellStyle name="표준 9 3 2 7 3" xfId="30026"/>
    <cellStyle name="표준 9 3 2 8" xfId="9708"/>
    <cellStyle name="표준 9 3 2 8 2" xfId="18706"/>
    <cellStyle name="표준 9 3 2 8 2 2" xfId="39582"/>
    <cellStyle name="표준 9 3 2 8 3" xfId="30844"/>
    <cellStyle name="표준 9 3 2 9" xfId="10153"/>
    <cellStyle name="표준 9 3 3" xfId="3535"/>
    <cellStyle name="표준 9 3 3 10" xfId="12998"/>
    <cellStyle name="표준 9 3 3 10 2" xfId="33875"/>
    <cellStyle name="표준 9 3 3 11" xfId="25125"/>
    <cellStyle name="표준 9 3 3 2" xfId="5137"/>
    <cellStyle name="표준 9 3 3 2 2" xfId="6962"/>
    <cellStyle name="표준 9 3 3 2 2 2" xfId="15971"/>
    <cellStyle name="표준 9 3 3 2 2 2 2" xfId="36847"/>
    <cellStyle name="표준 9 3 3 2 2 3" xfId="28109"/>
    <cellStyle name="표준 9 3 3 2 3" xfId="14153"/>
    <cellStyle name="표준 9 3 3 2 3 2" xfId="35029"/>
    <cellStyle name="표준 9 3 3 2 4" xfId="26291"/>
    <cellStyle name="표준 9 3 3 3" xfId="5808"/>
    <cellStyle name="표준 9 3 3 3 2" xfId="14817"/>
    <cellStyle name="표준 9 3 3 3 2 2" xfId="35693"/>
    <cellStyle name="표준 9 3 3 3 3" xfId="26955"/>
    <cellStyle name="표준 9 3 3 4" xfId="7608"/>
    <cellStyle name="표준 9 3 3 4 2" xfId="16615"/>
    <cellStyle name="표준 9 3 3 4 2 2" xfId="37491"/>
    <cellStyle name="표준 9 3 3 4 3" xfId="28753"/>
    <cellStyle name="표준 9 3 3 5" xfId="8252"/>
    <cellStyle name="표준 9 3 3 5 2" xfId="17258"/>
    <cellStyle name="표준 9 3 3 5 2 2" xfId="38134"/>
    <cellStyle name="표준 9 3 3 5 3" xfId="29396"/>
    <cellStyle name="표준 9 3 3 6" xfId="9100"/>
    <cellStyle name="표준 9 3 3 6 2" xfId="18105"/>
    <cellStyle name="표준 9 3 3 6 2 2" xfId="38981"/>
    <cellStyle name="표준 9 3 3 6 3" xfId="30243"/>
    <cellStyle name="표준 9 3 3 7" xfId="9925"/>
    <cellStyle name="표준 9 3 3 7 2" xfId="18923"/>
    <cellStyle name="표준 9 3 3 7 2 2" xfId="39799"/>
    <cellStyle name="표준 9 3 3 7 3" xfId="31061"/>
    <cellStyle name="표준 9 3 3 8" xfId="10980"/>
    <cellStyle name="표준 9 3 3 8 2" xfId="19751"/>
    <cellStyle name="표준 9 3 3 8 2 2" xfId="40627"/>
    <cellStyle name="표준 9 3 3 8 3" xfId="31891"/>
    <cellStyle name="표준 9 3 3 9" xfId="11846"/>
    <cellStyle name="표준 9 3 3 9 2" xfId="20612"/>
    <cellStyle name="표준 9 3 3 9 2 2" xfId="41488"/>
    <cellStyle name="표준 9 3 3 9 3" xfId="32752"/>
    <cellStyle name="표준 9 3 4" xfId="4694"/>
    <cellStyle name="표준 9 3 4 2" xfId="6528"/>
    <cellStyle name="표준 9 3 4 2 2" xfId="15537"/>
    <cellStyle name="표준 9 3 4 2 2 2" xfId="36413"/>
    <cellStyle name="표준 9 3 4 2 3" xfId="27675"/>
    <cellStyle name="표준 9 3 4 3" xfId="11201"/>
    <cellStyle name="표준 9 3 4 3 2" xfId="19970"/>
    <cellStyle name="표준 9 3 4 3 2 2" xfId="40846"/>
    <cellStyle name="표준 9 3 4 3 3" xfId="32110"/>
    <cellStyle name="표준 9 3 4 4" xfId="12065"/>
    <cellStyle name="표준 9 3 4 4 2" xfId="20831"/>
    <cellStyle name="표준 9 3 4 4 2 2" xfId="41707"/>
    <cellStyle name="표준 9 3 4 4 3" xfId="32971"/>
    <cellStyle name="표준 9 3 4 5" xfId="13719"/>
    <cellStyle name="표준 9 3 4 5 2" xfId="34595"/>
    <cellStyle name="표준 9 3 4 6" xfId="25857"/>
    <cellStyle name="표준 9 3 5" xfId="5371"/>
    <cellStyle name="표준 9 3 5 2" xfId="14380"/>
    <cellStyle name="표준 9 3 5 2 2" xfId="35256"/>
    <cellStyle name="표준 9 3 5 3" xfId="26518"/>
    <cellStyle name="표준 9 3 6" xfId="7173"/>
    <cellStyle name="표준 9 3 6 2" xfId="16181"/>
    <cellStyle name="표준 9 3 6 2 2" xfId="37057"/>
    <cellStyle name="표준 9 3 6 3" xfId="28319"/>
    <cellStyle name="표준 9 3 7" xfId="7818"/>
    <cellStyle name="표준 9 3 7 2" xfId="16824"/>
    <cellStyle name="표준 9 3 7 2 2" xfId="37700"/>
    <cellStyle name="표준 9 3 7 3" xfId="28962"/>
    <cellStyle name="표준 9 3 8" xfId="8666"/>
    <cellStyle name="표준 9 3 8 2" xfId="17671"/>
    <cellStyle name="표준 9 3 8 2 2" xfId="38547"/>
    <cellStyle name="표준 9 3 8 3" xfId="29809"/>
    <cellStyle name="표준 9 3 9" xfId="9198"/>
    <cellStyle name="표준 9 3 9 2" xfId="18202"/>
    <cellStyle name="표준 9 3 9 2 2" xfId="39078"/>
    <cellStyle name="표준 9 3 9 3" xfId="30340"/>
    <cellStyle name="표준 9 4" xfId="3092"/>
    <cellStyle name="표준 9 4 10" xfId="9491"/>
    <cellStyle name="표준 9 4 10 2" xfId="18490"/>
    <cellStyle name="표준 9 4 10 2 2" xfId="39366"/>
    <cellStyle name="표준 9 4 10 3" xfId="30628"/>
    <cellStyle name="표준 9 4 11" xfId="10154"/>
    <cellStyle name="표준 9 4 12" xfId="10547"/>
    <cellStyle name="표준 9 4 12 2" xfId="19318"/>
    <cellStyle name="표준 9 4 12 2 2" xfId="40194"/>
    <cellStyle name="표준 9 4 12 3" xfId="31458"/>
    <cellStyle name="표준 9 4 13" xfId="11413"/>
    <cellStyle name="표준 9 4 13 2" xfId="20179"/>
    <cellStyle name="표준 9 4 13 2 2" xfId="41055"/>
    <cellStyle name="표준 9 4 13 3" xfId="32319"/>
    <cellStyle name="표준 9 4 14" xfId="12562"/>
    <cellStyle name="표준 9 4 14 2" xfId="33439"/>
    <cellStyle name="표준 9 4 15" xfId="24689"/>
    <cellStyle name="표준 9 4 2" xfId="3312"/>
    <cellStyle name="표준 9 4 2 10" xfId="10764"/>
    <cellStyle name="표준 9 4 2 10 2" xfId="19535"/>
    <cellStyle name="표준 9 4 2 10 2 2" xfId="40411"/>
    <cellStyle name="표준 9 4 2 10 3" xfId="31675"/>
    <cellStyle name="표준 9 4 2 11" xfId="11630"/>
    <cellStyle name="표준 9 4 2 11 2" xfId="20396"/>
    <cellStyle name="표준 9 4 2 11 2 2" xfId="41272"/>
    <cellStyle name="표준 9 4 2 11 3" xfId="32536"/>
    <cellStyle name="표준 9 4 2 12" xfId="12779"/>
    <cellStyle name="표준 9 4 2 12 2" xfId="33656"/>
    <cellStyle name="표준 9 4 2 13" xfId="24906"/>
    <cellStyle name="표준 9 4 2 2" xfId="3753"/>
    <cellStyle name="표준 9 4 2 2 2" xfId="6026"/>
    <cellStyle name="표준 9 4 2 2 2 2" xfId="15035"/>
    <cellStyle name="표준 9 4 2 2 2 2 2" xfId="35911"/>
    <cellStyle name="표준 9 4 2 2 2 3" xfId="27173"/>
    <cellStyle name="표준 9 4 2 2 3" xfId="13216"/>
    <cellStyle name="표준 9 4 2 2 3 2" xfId="34093"/>
    <cellStyle name="표준 9 4 2 2 4" xfId="25343"/>
    <cellStyle name="표준 9 4 2 3" xfId="4915"/>
    <cellStyle name="표준 9 4 2 3 2" xfId="6746"/>
    <cellStyle name="표준 9 4 2 3 2 2" xfId="15755"/>
    <cellStyle name="표준 9 4 2 3 2 2 2" xfId="36631"/>
    <cellStyle name="표준 9 4 2 3 2 3" xfId="27893"/>
    <cellStyle name="표준 9 4 2 3 3" xfId="13937"/>
    <cellStyle name="표준 9 4 2 3 3 2" xfId="34813"/>
    <cellStyle name="표준 9 4 2 3 4" xfId="26075"/>
    <cellStyle name="표준 9 4 2 4" xfId="5589"/>
    <cellStyle name="표준 9 4 2 4 2" xfId="14598"/>
    <cellStyle name="표준 9 4 2 4 2 2" xfId="35474"/>
    <cellStyle name="표준 9 4 2 4 3" xfId="26736"/>
    <cellStyle name="표준 9 4 2 5" xfId="7392"/>
    <cellStyle name="표준 9 4 2 5 2" xfId="16399"/>
    <cellStyle name="표준 9 4 2 5 2 2" xfId="37275"/>
    <cellStyle name="표준 9 4 2 5 3" xfId="28537"/>
    <cellStyle name="표준 9 4 2 6" xfId="8036"/>
    <cellStyle name="표준 9 4 2 6 2" xfId="17042"/>
    <cellStyle name="표준 9 4 2 6 2 2" xfId="37918"/>
    <cellStyle name="표준 9 4 2 6 3" xfId="29180"/>
    <cellStyle name="표준 9 4 2 7" xfId="8884"/>
    <cellStyle name="표준 9 4 2 7 2" xfId="17889"/>
    <cellStyle name="표준 9 4 2 7 2 2" xfId="38765"/>
    <cellStyle name="표준 9 4 2 7 3" xfId="30027"/>
    <cellStyle name="표준 9 4 2 8" xfId="9709"/>
    <cellStyle name="표준 9 4 2 8 2" xfId="18707"/>
    <cellStyle name="표준 9 4 2 8 2 2" xfId="39583"/>
    <cellStyle name="표준 9 4 2 8 3" xfId="30845"/>
    <cellStyle name="표준 9 4 2 9" xfId="10155"/>
    <cellStyle name="표준 9 4 3" xfId="3536"/>
    <cellStyle name="표준 9 4 3 10" xfId="12999"/>
    <cellStyle name="표준 9 4 3 10 2" xfId="33876"/>
    <cellStyle name="표준 9 4 3 11" xfId="25126"/>
    <cellStyle name="표준 9 4 3 2" xfId="5138"/>
    <cellStyle name="표준 9 4 3 2 2" xfId="6963"/>
    <cellStyle name="표준 9 4 3 2 2 2" xfId="15972"/>
    <cellStyle name="표준 9 4 3 2 2 2 2" xfId="36848"/>
    <cellStyle name="표준 9 4 3 2 2 3" xfId="28110"/>
    <cellStyle name="표준 9 4 3 2 3" xfId="14154"/>
    <cellStyle name="표준 9 4 3 2 3 2" xfId="35030"/>
    <cellStyle name="표준 9 4 3 2 4" xfId="26292"/>
    <cellStyle name="표준 9 4 3 3" xfId="5809"/>
    <cellStyle name="표준 9 4 3 3 2" xfId="14818"/>
    <cellStyle name="표준 9 4 3 3 2 2" xfId="35694"/>
    <cellStyle name="표준 9 4 3 3 3" xfId="26956"/>
    <cellStyle name="표준 9 4 3 4" xfId="7609"/>
    <cellStyle name="표준 9 4 3 4 2" xfId="16616"/>
    <cellStyle name="표준 9 4 3 4 2 2" xfId="37492"/>
    <cellStyle name="표준 9 4 3 4 3" xfId="28754"/>
    <cellStyle name="표준 9 4 3 5" xfId="8253"/>
    <cellStyle name="표준 9 4 3 5 2" xfId="17259"/>
    <cellStyle name="표준 9 4 3 5 2 2" xfId="38135"/>
    <cellStyle name="표준 9 4 3 5 3" xfId="29397"/>
    <cellStyle name="표준 9 4 3 6" xfId="9101"/>
    <cellStyle name="표준 9 4 3 6 2" xfId="18106"/>
    <cellStyle name="표준 9 4 3 6 2 2" xfId="38982"/>
    <cellStyle name="표준 9 4 3 6 3" xfId="30244"/>
    <cellStyle name="표준 9 4 3 7" xfId="9926"/>
    <cellStyle name="표준 9 4 3 7 2" xfId="18924"/>
    <cellStyle name="표준 9 4 3 7 2 2" xfId="39800"/>
    <cellStyle name="표준 9 4 3 7 3" xfId="31062"/>
    <cellStyle name="표준 9 4 3 8" xfId="10981"/>
    <cellStyle name="표준 9 4 3 8 2" xfId="19752"/>
    <cellStyle name="표준 9 4 3 8 2 2" xfId="40628"/>
    <cellStyle name="표준 9 4 3 8 3" xfId="31892"/>
    <cellStyle name="표준 9 4 3 9" xfId="11847"/>
    <cellStyle name="표준 9 4 3 9 2" xfId="20613"/>
    <cellStyle name="표준 9 4 3 9 2 2" xfId="41489"/>
    <cellStyle name="표준 9 4 3 9 3" xfId="32753"/>
    <cellStyle name="표준 9 4 4" xfId="4695"/>
    <cellStyle name="표준 9 4 4 2" xfId="6529"/>
    <cellStyle name="표준 9 4 4 2 2" xfId="15538"/>
    <cellStyle name="표준 9 4 4 2 2 2" xfId="36414"/>
    <cellStyle name="표준 9 4 4 2 3" xfId="27676"/>
    <cellStyle name="표준 9 4 4 3" xfId="11202"/>
    <cellStyle name="표준 9 4 4 3 2" xfId="19971"/>
    <cellStyle name="표준 9 4 4 3 2 2" xfId="40847"/>
    <cellStyle name="표준 9 4 4 3 3" xfId="32111"/>
    <cellStyle name="표준 9 4 4 4" xfId="12066"/>
    <cellStyle name="표준 9 4 4 4 2" xfId="20832"/>
    <cellStyle name="표준 9 4 4 4 2 2" xfId="41708"/>
    <cellStyle name="표준 9 4 4 4 3" xfId="32972"/>
    <cellStyle name="표준 9 4 4 5" xfId="13720"/>
    <cellStyle name="표준 9 4 4 5 2" xfId="34596"/>
    <cellStyle name="표준 9 4 4 6" xfId="25858"/>
    <cellStyle name="표준 9 4 5" xfId="5372"/>
    <cellStyle name="표준 9 4 5 2" xfId="14381"/>
    <cellStyle name="표준 9 4 5 2 2" xfId="35257"/>
    <cellStyle name="표준 9 4 5 3" xfId="26519"/>
    <cellStyle name="표준 9 4 6" xfId="7174"/>
    <cellStyle name="표준 9 4 6 2" xfId="16182"/>
    <cellStyle name="표준 9 4 6 2 2" xfId="37058"/>
    <cellStyle name="표준 9 4 6 3" xfId="28320"/>
    <cellStyle name="표준 9 4 7" xfId="7819"/>
    <cellStyle name="표준 9 4 7 2" xfId="16825"/>
    <cellStyle name="표준 9 4 7 2 2" xfId="37701"/>
    <cellStyle name="표준 9 4 7 3" xfId="28963"/>
    <cellStyle name="표준 9 4 8" xfId="8667"/>
    <cellStyle name="표준 9 4 8 2" xfId="17672"/>
    <cellStyle name="표준 9 4 8 2 2" xfId="38548"/>
    <cellStyle name="표준 9 4 8 3" xfId="29810"/>
    <cellStyle name="표준 9 4 9" xfId="9199"/>
    <cellStyle name="표준 9 4 9 2" xfId="18203"/>
    <cellStyle name="표준 9 4 9 2 2" xfId="39079"/>
    <cellStyle name="표준 9 4 9 3" xfId="30341"/>
    <cellStyle name="표준 9 5" xfId="3093"/>
    <cellStyle name="표준 9 5 10" xfId="10156"/>
    <cellStyle name="표준 9 5 11" xfId="10548"/>
    <cellStyle name="표준 9 5 11 2" xfId="19319"/>
    <cellStyle name="표준 9 5 11 2 2" xfId="40195"/>
    <cellStyle name="표준 9 5 11 3" xfId="31459"/>
    <cellStyle name="표준 9 5 12" xfId="11414"/>
    <cellStyle name="표준 9 5 12 2" xfId="20180"/>
    <cellStyle name="표준 9 5 12 2 2" xfId="41056"/>
    <cellStyle name="표준 9 5 12 3" xfId="32320"/>
    <cellStyle name="표준 9 5 13" xfId="12563"/>
    <cellStyle name="표준 9 5 13 2" xfId="33440"/>
    <cellStyle name="표준 9 5 14" xfId="24690"/>
    <cellStyle name="표준 9 5 2" xfId="3313"/>
    <cellStyle name="표준 9 5 2 10" xfId="11631"/>
    <cellStyle name="표준 9 5 2 10 2" xfId="20397"/>
    <cellStyle name="표준 9 5 2 10 2 2" xfId="41273"/>
    <cellStyle name="표준 9 5 2 10 3" xfId="32537"/>
    <cellStyle name="표준 9 5 2 11" xfId="12780"/>
    <cellStyle name="표준 9 5 2 11 2" xfId="33657"/>
    <cellStyle name="표준 9 5 2 12" xfId="24907"/>
    <cellStyle name="표준 9 5 2 2" xfId="3754"/>
    <cellStyle name="표준 9 5 2 2 2" xfId="6027"/>
    <cellStyle name="표준 9 5 2 2 2 2" xfId="15036"/>
    <cellStyle name="표준 9 5 2 2 2 2 2" xfId="35912"/>
    <cellStyle name="표준 9 5 2 2 2 3" xfId="27174"/>
    <cellStyle name="표준 9 5 2 2 3" xfId="13217"/>
    <cellStyle name="표준 9 5 2 2 3 2" xfId="34094"/>
    <cellStyle name="표준 9 5 2 2 4" xfId="25344"/>
    <cellStyle name="표준 9 5 2 3" xfId="4916"/>
    <cellStyle name="표준 9 5 2 3 2" xfId="6747"/>
    <cellStyle name="표준 9 5 2 3 2 2" xfId="15756"/>
    <cellStyle name="표준 9 5 2 3 2 2 2" xfId="36632"/>
    <cellStyle name="표준 9 5 2 3 2 3" xfId="27894"/>
    <cellStyle name="표준 9 5 2 3 3" xfId="13938"/>
    <cellStyle name="표준 9 5 2 3 3 2" xfId="34814"/>
    <cellStyle name="표준 9 5 2 3 4" xfId="26076"/>
    <cellStyle name="표준 9 5 2 4" xfId="5590"/>
    <cellStyle name="표준 9 5 2 4 2" xfId="14599"/>
    <cellStyle name="표준 9 5 2 4 2 2" xfId="35475"/>
    <cellStyle name="표준 9 5 2 4 3" xfId="26737"/>
    <cellStyle name="표준 9 5 2 5" xfId="7393"/>
    <cellStyle name="표준 9 5 2 5 2" xfId="16400"/>
    <cellStyle name="표준 9 5 2 5 2 2" xfId="37276"/>
    <cellStyle name="표준 9 5 2 5 3" xfId="28538"/>
    <cellStyle name="표준 9 5 2 6" xfId="8037"/>
    <cellStyle name="표준 9 5 2 6 2" xfId="17043"/>
    <cellStyle name="표준 9 5 2 6 2 2" xfId="37919"/>
    <cellStyle name="표준 9 5 2 6 3" xfId="29181"/>
    <cellStyle name="표준 9 5 2 7" xfId="8885"/>
    <cellStyle name="표준 9 5 2 7 2" xfId="17890"/>
    <cellStyle name="표준 9 5 2 7 2 2" xfId="38766"/>
    <cellStyle name="표준 9 5 2 7 3" xfId="30028"/>
    <cellStyle name="표준 9 5 2 8" xfId="9710"/>
    <cellStyle name="표준 9 5 2 8 2" xfId="18708"/>
    <cellStyle name="표준 9 5 2 8 2 2" xfId="39584"/>
    <cellStyle name="표준 9 5 2 8 3" xfId="30846"/>
    <cellStyle name="표준 9 5 2 9" xfId="10765"/>
    <cellStyle name="표준 9 5 2 9 2" xfId="19536"/>
    <cellStyle name="표준 9 5 2 9 2 2" xfId="40412"/>
    <cellStyle name="표준 9 5 2 9 3" xfId="31676"/>
    <cellStyle name="표준 9 5 3" xfId="3537"/>
    <cellStyle name="표준 9 5 3 10" xfId="13000"/>
    <cellStyle name="표준 9 5 3 10 2" xfId="33877"/>
    <cellStyle name="표준 9 5 3 11" xfId="25127"/>
    <cellStyle name="표준 9 5 3 2" xfId="5139"/>
    <cellStyle name="표준 9 5 3 2 2" xfId="6964"/>
    <cellStyle name="표준 9 5 3 2 2 2" xfId="15973"/>
    <cellStyle name="표준 9 5 3 2 2 2 2" xfId="36849"/>
    <cellStyle name="표준 9 5 3 2 2 3" xfId="28111"/>
    <cellStyle name="표준 9 5 3 2 3" xfId="14155"/>
    <cellStyle name="표준 9 5 3 2 3 2" xfId="35031"/>
    <cellStyle name="표준 9 5 3 2 4" xfId="26293"/>
    <cellStyle name="표준 9 5 3 3" xfId="5810"/>
    <cellStyle name="표준 9 5 3 3 2" xfId="14819"/>
    <cellStyle name="표준 9 5 3 3 2 2" xfId="35695"/>
    <cellStyle name="표준 9 5 3 3 3" xfId="26957"/>
    <cellStyle name="표준 9 5 3 4" xfId="7610"/>
    <cellStyle name="표준 9 5 3 4 2" xfId="16617"/>
    <cellStyle name="표준 9 5 3 4 2 2" xfId="37493"/>
    <cellStyle name="표준 9 5 3 4 3" xfId="28755"/>
    <cellStyle name="표준 9 5 3 5" xfId="8254"/>
    <cellStyle name="표준 9 5 3 5 2" xfId="17260"/>
    <cellStyle name="표준 9 5 3 5 2 2" xfId="38136"/>
    <cellStyle name="표준 9 5 3 5 3" xfId="29398"/>
    <cellStyle name="표준 9 5 3 6" xfId="9102"/>
    <cellStyle name="표준 9 5 3 6 2" xfId="18107"/>
    <cellStyle name="표준 9 5 3 6 2 2" xfId="38983"/>
    <cellStyle name="표준 9 5 3 6 3" xfId="30245"/>
    <cellStyle name="표준 9 5 3 7" xfId="9927"/>
    <cellStyle name="표준 9 5 3 7 2" xfId="18925"/>
    <cellStyle name="표준 9 5 3 7 2 2" xfId="39801"/>
    <cellStyle name="표준 9 5 3 7 3" xfId="31063"/>
    <cellStyle name="표준 9 5 3 8" xfId="10982"/>
    <cellStyle name="표준 9 5 3 8 2" xfId="19753"/>
    <cellStyle name="표준 9 5 3 8 2 2" xfId="40629"/>
    <cellStyle name="표준 9 5 3 8 3" xfId="31893"/>
    <cellStyle name="표준 9 5 3 9" xfId="11848"/>
    <cellStyle name="표준 9 5 3 9 2" xfId="20614"/>
    <cellStyle name="표준 9 5 3 9 2 2" xfId="41490"/>
    <cellStyle name="표준 9 5 3 9 3" xfId="32754"/>
    <cellStyle name="표준 9 5 4" xfId="4696"/>
    <cellStyle name="표준 9 5 4 2" xfId="6530"/>
    <cellStyle name="표준 9 5 4 2 2" xfId="15539"/>
    <cellStyle name="표준 9 5 4 2 2 2" xfId="36415"/>
    <cellStyle name="표준 9 5 4 2 3" xfId="27677"/>
    <cellStyle name="표준 9 5 4 3" xfId="11203"/>
    <cellStyle name="표준 9 5 4 3 2" xfId="19972"/>
    <cellStyle name="표준 9 5 4 3 2 2" xfId="40848"/>
    <cellStyle name="표준 9 5 4 3 3" xfId="32112"/>
    <cellStyle name="표준 9 5 4 4" xfId="12067"/>
    <cellStyle name="표준 9 5 4 4 2" xfId="20833"/>
    <cellStyle name="표준 9 5 4 4 2 2" xfId="41709"/>
    <cellStyle name="표준 9 5 4 4 3" xfId="32973"/>
    <cellStyle name="표준 9 5 4 5" xfId="13721"/>
    <cellStyle name="표준 9 5 4 5 2" xfId="34597"/>
    <cellStyle name="표준 9 5 4 6" xfId="25859"/>
    <cellStyle name="표준 9 5 5" xfId="5373"/>
    <cellStyle name="표준 9 5 5 2" xfId="14382"/>
    <cellStyle name="표준 9 5 5 2 2" xfId="35258"/>
    <cellStyle name="표준 9 5 5 3" xfId="26520"/>
    <cellStyle name="표준 9 5 6" xfId="7175"/>
    <cellStyle name="표준 9 5 6 2" xfId="16183"/>
    <cellStyle name="표준 9 5 6 2 2" xfId="37059"/>
    <cellStyle name="표준 9 5 6 3" xfId="28321"/>
    <cellStyle name="표준 9 5 7" xfId="7820"/>
    <cellStyle name="표준 9 5 7 2" xfId="16826"/>
    <cellStyle name="표준 9 5 7 2 2" xfId="37702"/>
    <cellStyle name="표준 9 5 7 3" xfId="28964"/>
    <cellStyle name="표준 9 5 8" xfId="8668"/>
    <cellStyle name="표준 9 5 8 2" xfId="17673"/>
    <cellStyle name="표준 9 5 8 2 2" xfId="38549"/>
    <cellStyle name="표준 9 5 8 3" xfId="29811"/>
    <cellStyle name="표준 9 5 9" xfId="9492"/>
    <cellStyle name="표준 9 5 9 2" xfId="18491"/>
    <cellStyle name="표준 9 5 9 2 2" xfId="39367"/>
    <cellStyle name="표준 9 5 9 3" xfId="30629"/>
    <cellStyle name="표준 9 6" xfId="3094"/>
    <cellStyle name="표준 9 6 10" xfId="10549"/>
    <cellStyle name="표준 9 6 10 2" xfId="19320"/>
    <cellStyle name="표준 9 6 10 2 2" xfId="40196"/>
    <cellStyle name="표준 9 6 10 3" xfId="31460"/>
    <cellStyle name="표준 9 6 11" xfId="11415"/>
    <cellStyle name="표준 9 6 11 2" xfId="20181"/>
    <cellStyle name="표준 9 6 11 2 2" xfId="41057"/>
    <cellStyle name="표준 9 6 11 3" xfId="32321"/>
    <cellStyle name="표준 9 6 12" xfId="12564"/>
    <cellStyle name="표준 9 6 12 2" xfId="33441"/>
    <cellStyle name="표준 9 6 13" xfId="24691"/>
    <cellStyle name="표준 9 6 2" xfId="3314"/>
    <cellStyle name="표준 9 6 2 10" xfId="11632"/>
    <cellStyle name="표준 9 6 2 10 2" xfId="20398"/>
    <cellStyle name="표준 9 6 2 10 2 2" xfId="41274"/>
    <cellStyle name="표준 9 6 2 10 3" xfId="32538"/>
    <cellStyle name="표준 9 6 2 11" xfId="12781"/>
    <cellStyle name="표준 9 6 2 11 2" xfId="33658"/>
    <cellStyle name="표준 9 6 2 12" xfId="24908"/>
    <cellStyle name="표준 9 6 2 2" xfId="3755"/>
    <cellStyle name="표준 9 6 2 2 2" xfId="6028"/>
    <cellStyle name="표준 9 6 2 2 2 2" xfId="15037"/>
    <cellStyle name="표준 9 6 2 2 2 2 2" xfId="35913"/>
    <cellStyle name="표준 9 6 2 2 2 3" xfId="27175"/>
    <cellStyle name="표준 9 6 2 2 3" xfId="13218"/>
    <cellStyle name="표준 9 6 2 2 3 2" xfId="34095"/>
    <cellStyle name="표준 9 6 2 2 4" xfId="25345"/>
    <cellStyle name="표준 9 6 2 3" xfId="4917"/>
    <cellStyle name="표준 9 6 2 3 2" xfId="6748"/>
    <cellStyle name="표준 9 6 2 3 2 2" xfId="15757"/>
    <cellStyle name="표준 9 6 2 3 2 2 2" xfId="36633"/>
    <cellStyle name="표준 9 6 2 3 2 3" xfId="27895"/>
    <cellStyle name="표준 9 6 2 3 3" xfId="13939"/>
    <cellStyle name="표준 9 6 2 3 3 2" xfId="34815"/>
    <cellStyle name="표준 9 6 2 3 4" xfId="26077"/>
    <cellStyle name="표준 9 6 2 4" xfId="5591"/>
    <cellStyle name="표준 9 6 2 4 2" xfId="14600"/>
    <cellStyle name="표준 9 6 2 4 2 2" xfId="35476"/>
    <cellStyle name="표준 9 6 2 4 3" xfId="26738"/>
    <cellStyle name="표준 9 6 2 5" xfId="7394"/>
    <cellStyle name="표준 9 6 2 5 2" xfId="16401"/>
    <cellStyle name="표준 9 6 2 5 2 2" xfId="37277"/>
    <cellStyle name="표준 9 6 2 5 3" xfId="28539"/>
    <cellStyle name="표준 9 6 2 6" xfId="8038"/>
    <cellStyle name="표준 9 6 2 6 2" xfId="17044"/>
    <cellStyle name="표준 9 6 2 6 2 2" xfId="37920"/>
    <cellStyle name="표준 9 6 2 6 3" xfId="29182"/>
    <cellStyle name="표준 9 6 2 7" xfId="8886"/>
    <cellStyle name="표준 9 6 2 7 2" xfId="17891"/>
    <cellStyle name="표준 9 6 2 7 2 2" xfId="38767"/>
    <cellStyle name="표준 9 6 2 7 3" xfId="30029"/>
    <cellStyle name="표준 9 6 2 8" xfId="9711"/>
    <cellStyle name="표준 9 6 2 8 2" xfId="18709"/>
    <cellStyle name="표준 9 6 2 8 2 2" xfId="39585"/>
    <cellStyle name="표준 9 6 2 8 3" xfId="30847"/>
    <cellStyle name="표준 9 6 2 9" xfId="10766"/>
    <cellStyle name="표준 9 6 2 9 2" xfId="19537"/>
    <cellStyle name="표준 9 6 2 9 2 2" xfId="40413"/>
    <cellStyle name="표준 9 6 2 9 3" xfId="31677"/>
    <cellStyle name="표준 9 6 3" xfId="3538"/>
    <cellStyle name="표준 9 6 3 10" xfId="13001"/>
    <cellStyle name="표준 9 6 3 10 2" xfId="33878"/>
    <cellStyle name="표준 9 6 3 11" xfId="25128"/>
    <cellStyle name="표준 9 6 3 2" xfId="5140"/>
    <cellStyle name="표준 9 6 3 2 2" xfId="6965"/>
    <cellStyle name="표준 9 6 3 2 2 2" xfId="15974"/>
    <cellStyle name="표준 9 6 3 2 2 2 2" xfId="36850"/>
    <cellStyle name="표준 9 6 3 2 2 3" xfId="28112"/>
    <cellStyle name="표준 9 6 3 2 3" xfId="14156"/>
    <cellStyle name="표준 9 6 3 2 3 2" xfId="35032"/>
    <cellStyle name="표준 9 6 3 2 4" xfId="26294"/>
    <cellStyle name="표준 9 6 3 3" xfId="5811"/>
    <cellStyle name="표준 9 6 3 3 2" xfId="14820"/>
    <cellStyle name="표준 9 6 3 3 2 2" xfId="35696"/>
    <cellStyle name="표준 9 6 3 3 3" xfId="26958"/>
    <cellStyle name="표준 9 6 3 4" xfId="7611"/>
    <cellStyle name="표준 9 6 3 4 2" xfId="16618"/>
    <cellStyle name="표준 9 6 3 4 2 2" xfId="37494"/>
    <cellStyle name="표준 9 6 3 4 3" xfId="28756"/>
    <cellStyle name="표준 9 6 3 5" xfId="8255"/>
    <cellStyle name="표준 9 6 3 5 2" xfId="17261"/>
    <cellStyle name="표준 9 6 3 5 2 2" xfId="38137"/>
    <cellStyle name="표준 9 6 3 5 3" xfId="29399"/>
    <cellStyle name="표준 9 6 3 6" xfId="9103"/>
    <cellStyle name="표준 9 6 3 6 2" xfId="18108"/>
    <cellStyle name="표준 9 6 3 6 2 2" xfId="38984"/>
    <cellStyle name="표준 9 6 3 6 3" xfId="30246"/>
    <cellStyle name="표준 9 6 3 7" xfId="9928"/>
    <cellStyle name="표준 9 6 3 7 2" xfId="18926"/>
    <cellStyle name="표준 9 6 3 7 2 2" xfId="39802"/>
    <cellStyle name="표준 9 6 3 7 3" xfId="31064"/>
    <cellStyle name="표준 9 6 3 8" xfId="10983"/>
    <cellStyle name="표준 9 6 3 8 2" xfId="19754"/>
    <cellStyle name="표준 9 6 3 8 2 2" xfId="40630"/>
    <cellStyle name="표준 9 6 3 8 3" xfId="31894"/>
    <cellStyle name="표준 9 6 3 9" xfId="11849"/>
    <cellStyle name="표준 9 6 3 9 2" xfId="20615"/>
    <cellStyle name="표준 9 6 3 9 2 2" xfId="41491"/>
    <cellStyle name="표준 9 6 3 9 3" xfId="32755"/>
    <cellStyle name="표준 9 6 4" xfId="4697"/>
    <cellStyle name="표준 9 6 4 2" xfId="6531"/>
    <cellStyle name="표준 9 6 4 2 2" xfId="15540"/>
    <cellStyle name="표준 9 6 4 2 2 2" xfId="36416"/>
    <cellStyle name="표준 9 6 4 2 3" xfId="27678"/>
    <cellStyle name="표준 9 6 4 3" xfId="11204"/>
    <cellStyle name="표준 9 6 4 3 2" xfId="19973"/>
    <cellStyle name="표준 9 6 4 3 2 2" xfId="40849"/>
    <cellStyle name="표준 9 6 4 3 3" xfId="32113"/>
    <cellStyle name="표준 9 6 4 4" xfId="12068"/>
    <cellStyle name="표준 9 6 4 4 2" xfId="20834"/>
    <cellStyle name="표준 9 6 4 4 2 2" xfId="41710"/>
    <cellStyle name="표준 9 6 4 4 3" xfId="32974"/>
    <cellStyle name="표준 9 6 4 5" xfId="13722"/>
    <cellStyle name="표준 9 6 4 5 2" xfId="34598"/>
    <cellStyle name="표준 9 6 4 6" xfId="25860"/>
    <cellStyle name="표준 9 6 5" xfId="5374"/>
    <cellStyle name="표준 9 6 5 2" xfId="14383"/>
    <cellStyle name="표준 9 6 5 2 2" xfId="35259"/>
    <cellStyle name="표준 9 6 5 3" xfId="26521"/>
    <cellStyle name="표준 9 6 6" xfId="7176"/>
    <cellStyle name="표준 9 6 6 2" xfId="16184"/>
    <cellStyle name="표준 9 6 6 2 2" xfId="37060"/>
    <cellStyle name="표준 9 6 6 3" xfId="28322"/>
    <cellStyle name="표준 9 6 7" xfId="7821"/>
    <cellStyle name="표준 9 6 7 2" xfId="16827"/>
    <cellStyle name="표준 9 6 7 2 2" xfId="37703"/>
    <cellStyle name="표준 9 6 7 3" xfId="28965"/>
    <cellStyle name="표준 9 6 8" xfId="8669"/>
    <cellStyle name="표준 9 6 8 2" xfId="17674"/>
    <cellStyle name="표준 9 6 8 2 2" xfId="38550"/>
    <cellStyle name="표준 9 6 8 3" xfId="29812"/>
    <cellStyle name="표준 9 6 9" xfId="9493"/>
    <cellStyle name="표준 9 6 9 2" xfId="18492"/>
    <cellStyle name="표준 9 6 9 2 2" xfId="39368"/>
    <cellStyle name="표준 9 6 9 3" xfId="30630"/>
    <cellStyle name="표준 9 7" xfId="3095"/>
    <cellStyle name="표준 9 7 10" xfId="10550"/>
    <cellStyle name="표준 9 7 10 2" xfId="19321"/>
    <cellStyle name="표준 9 7 10 2 2" xfId="40197"/>
    <cellStyle name="표준 9 7 10 3" xfId="31461"/>
    <cellStyle name="표준 9 7 11" xfId="11416"/>
    <cellStyle name="표준 9 7 11 2" xfId="20182"/>
    <cellStyle name="표준 9 7 11 2 2" xfId="41058"/>
    <cellStyle name="표준 9 7 11 3" xfId="32322"/>
    <cellStyle name="표준 9 7 12" xfId="12565"/>
    <cellStyle name="표준 9 7 12 2" xfId="33442"/>
    <cellStyle name="표준 9 7 13" xfId="24692"/>
    <cellStyle name="표준 9 7 2" xfId="3315"/>
    <cellStyle name="표준 9 7 2 10" xfId="11633"/>
    <cellStyle name="표준 9 7 2 10 2" xfId="20399"/>
    <cellStyle name="표준 9 7 2 10 2 2" xfId="41275"/>
    <cellStyle name="표준 9 7 2 10 3" xfId="32539"/>
    <cellStyle name="표준 9 7 2 11" xfId="12782"/>
    <cellStyle name="표준 9 7 2 11 2" xfId="33659"/>
    <cellStyle name="표준 9 7 2 12" xfId="24909"/>
    <cellStyle name="표준 9 7 2 2" xfId="3756"/>
    <cellStyle name="표준 9 7 2 2 2" xfId="6029"/>
    <cellStyle name="표준 9 7 2 2 2 2" xfId="15038"/>
    <cellStyle name="표준 9 7 2 2 2 2 2" xfId="35914"/>
    <cellStyle name="표준 9 7 2 2 2 3" xfId="27176"/>
    <cellStyle name="표준 9 7 2 2 3" xfId="13219"/>
    <cellStyle name="표준 9 7 2 2 3 2" xfId="34096"/>
    <cellStyle name="표준 9 7 2 2 4" xfId="25346"/>
    <cellStyle name="표준 9 7 2 3" xfId="4918"/>
    <cellStyle name="표준 9 7 2 3 2" xfId="6749"/>
    <cellStyle name="표준 9 7 2 3 2 2" xfId="15758"/>
    <cellStyle name="표준 9 7 2 3 2 2 2" xfId="36634"/>
    <cellStyle name="표준 9 7 2 3 2 3" xfId="27896"/>
    <cellStyle name="표준 9 7 2 3 3" xfId="13940"/>
    <cellStyle name="표준 9 7 2 3 3 2" xfId="34816"/>
    <cellStyle name="표준 9 7 2 3 4" xfId="26078"/>
    <cellStyle name="표준 9 7 2 4" xfId="5592"/>
    <cellStyle name="표준 9 7 2 4 2" xfId="14601"/>
    <cellStyle name="표준 9 7 2 4 2 2" xfId="35477"/>
    <cellStyle name="표준 9 7 2 4 3" xfId="26739"/>
    <cellStyle name="표준 9 7 2 5" xfId="7395"/>
    <cellStyle name="표준 9 7 2 5 2" xfId="16402"/>
    <cellStyle name="표준 9 7 2 5 2 2" xfId="37278"/>
    <cellStyle name="표준 9 7 2 5 3" xfId="28540"/>
    <cellStyle name="표준 9 7 2 6" xfId="8039"/>
    <cellStyle name="표준 9 7 2 6 2" xfId="17045"/>
    <cellStyle name="표준 9 7 2 6 2 2" xfId="37921"/>
    <cellStyle name="표준 9 7 2 6 3" xfId="29183"/>
    <cellStyle name="표준 9 7 2 7" xfId="8887"/>
    <cellStyle name="표준 9 7 2 7 2" xfId="17892"/>
    <cellStyle name="표준 9 7 2 7 2 2" xfId="38768"/>
    <cellStyle name="표준 9 7 2 7 3" xfId="30030"/>
    <cellStyle name="표준 9 7 2 8" xfId="9712"/>
    <cellStyle name="표준 9 7 2 8 2" xfId="18710"/>
    <cellStyle name="표준 9 7 2 8 2 2" xfId="39586"/>
    <cellStyle name="표준 9 7 2 8 3" xfId="30848"/>
    <cellStyle name="표준 9 7 2 9" xfId="10767"/>
    <cellStyle name="표준 9 7 2 9 2" xfId="19538"/>
    <cellStyle name="표준 9 7 2 9 2 2" xfId="40414"/>
    <cellStyle name="표준 9 7 2 9 3" xfId="31678"/>
    <cellStyle name="표준 9 7 3" xfId="3539"/>
    <cellStyle name="표준 9 7 3 10" xfId="13002"/>
    <cellStyle name="표준 9 7 3 10 2" xfId="33879"/>
    <cellStyle name="표준 9 7 3 11" xfId="25129"/>
    <cellStyle name="표준 9 7 3 2" xfId="5141"/>
    <cellStyle name="표준 9 7 3 2 2" xfId="6966"/>
    <cellStyle name="표준 9 7 3 2 2 2" xfId="15975"/>
    <cellStyle name="표준 9 7 3 2 2 2 2" xfId="36851"/>
    <cellStyle name="표준 9 7 3 2 2 3" xfId="28113"/>
    <cellStyle name="표준 9 7 3 2 3" xfId="14157"/>
    <cellStyle name="표준 9 7 3 2 3 2" xfId="35033"/>
    <cellStyle name="표준 9 7 3 2 4" xfId="26295"/>
    <cellStyle name="표준 9 7 3 3" xfId="5812"/>
    <cellStyle name="표준 9 7 3 3 2" xfId="14821"/>
    <cellStyle name="표준 9 7 3 3 2 2" xfId="35697"/>
    <cellStyle name="표준 9 7 3 3 3" xfId="26959"/>
    <cellStyle name="표준 9 7 3 4" xfId="7612"/>
    <cellStyle name="표준 9 7 3 4 2" xfId="16619"/>
    <cellStyle name="표준 9 7 3 4 2 2" xfId="37495"/>
    <cellStyle name="표준 9 7 3 4 3" xfId="28757"/>
    <cellStyle name="표준 9 7 3 5" xfId="8256"/>
    <cellStyle name="표준 9 7 3 5 2" xfId="17262"/>
    <cellStyle name="표준 9 7 3 5 2 2" xfId="38138"/>
    <cellStyle name="표준 9 7 3 5 3" xfId="29400"/>
    <cellStyle name="표준 9 7 3 6" xfId="9104"/>
    <cellStyle name="표준 9 7 3 6 2" xfId="18109"/>
    <cellStyle name="표준 9 7 3 6 2 2" xfId="38985"/>
    <cellStyle name="표준 9 7 3 6 3" xfId="30247"/>
    <cellStyle name="표준 9 7 3 7" xfId="9929"/>
    <cellStyle name="표준 9 7 3 7 2" xfId="18927"/>
    <cellStyle name="표준 9 7 3 7 2 2" xfId="39803"/>
    <cellStyle name="표준 9 7 3 7 3" xfId="31065"/>
    <cellStyle name="표준 9 7 3 8" xfId="10984"/>
    <cellStyle name="표준 9 7 3 8 2" xfId="19755"/>
    <cellStyle name="표준 9 7 3 8 2 2" xfId="40631"/>
    <cellStyle name="표준 9 7 3 8 3" xfId="31895"/>
    <cellStyle name="표준 9 7 3 9" xfId="11850"/>
    <cellStyle name="표준 9 7 3 9 2" xfId="20616"/>
    <cellStyle name="표준 9 7 3 9 2 2" xfId="41492"/>
    <cellStyle name="표준 9 7 3 9 3" xfId="32756"/>
    <cellStyle name="표준 9 7 4" xfId="4698"/>
    <cellStyle name="표준 9 7 4 2" xfId="6532"/>
    <cellStyle name="표준 9 7 4 2 2" xfId="15541"/>
    <cellStyle name="표준 9 7 4 2 2 2" xfId="36417"/>
    <cellStyle name="표준 9 7 4 2 3" xfId="27679"/>
    <cellStyle name="표준 9 7 4 3" xfId="11205"/>
    <cellStyle name="표준 9 7 4 3 2" xfId="19974"/>
    <cellStyle name="표준 9 7 4 3 2 2" xfId="40850"/>
    <cellStyle name="표준 9 7 4 3 3" xfId="32114"/>
    <cellStyle name="표준 9 7 4 4" xfId="12069"/>
    <cellStyle name="표준 9 7 4 4 2" xfId="20835"/>
    <cellStyle name="표준 9 7 4 4 2 2" xfId="41711"/>
    <cellStyle name="표준 9 7 4 4 3" xfId="32975"/>
    <cellStyle name="표준 9 7 4 5" xfId="13723"/>
    <cellStyle name="표준 9 7 4 5 2" xfId="34599"/>
    <cellStyle name="표준 9 7 4 6" xfId="25861"/>
    <cellStyle name="표준 9 7 5" xfId="5375"/>
    <cellStyle name="표준 9 7 5 2" xfId="14384"/>
    <cellStyle name="표준 9 7 5 2 2" xfId="35260"/>
    <cellStyle name="표준 9 7 5 3" xfId="26522"/>
    <cellStyle name="표준 9 7 6" xfId="7177"/>
    <cellStyle name="표준 9 7 6 2" xfId="16185"/>
    <cellStyle name="표준 9 7 6 2 2" xfId="37061"/>
    <cellStyle name="표준 9 7 6 3" xfId="28323"/>
    <cellStyle name="표준 9 7 7" xfId="7822"/>
    <cellStyle name="표준 9 7 7 2" xfId="16828"/>
    <cellStyle name="표준 9 7 7 2 2" xfId="37704"/>
    <cellStyle name="표준 9 7 7 3" xfId="28966"/>
    <cellStyle name="표준 9 7 8" xfId="8670"/>
    <cellStyle name="표준 9 7 8 2" xfId="17675"/>
    <cellStyle name="표준 9 7 8 2 2" xfId="38551"/>
    <cellStyle name="표준 9 7 8 3" xfId="29813"/>
    <cellStyle name="표준 9 7 9" xfId="9494"/>
    <cellStyle name="표준 9 7 9 2" xfId="18493"/>
    <cellStyle name="표준 9 7 9 2 2" xfId="39369"/>
    <cellStyle name="표준 9 7 9 3" xfId="30631"/>
    <cellStyle name="표준 9 8" xfId="3309"/>
    <cellStyle name="표준 9 8 10" xfId="11627"/>
    <cellStyle name="표준 9 8 10 2" xfId="20393"/>
    <cellStyle name="표준 9 8 10 2 2" xfId="41269"/>
    <cellStyle name="표준 9 8 10 3" xfId="32533"/>
    <cellStyle name="표준 9 8 11" xfId="12776"/>
    <cellStyle name="표준 9 8 11 2" xfId="33653"/>
    <cellStyle name="표준 9 8 12" xfId="24903"/>
    <cellStyle name="표준 9 8 2" xfId="3750"/>
    <cellStyle name="표준 9 8 2 2" xfId="6023"/>
    <cellStyle name="표준 9 8 2 2 2" xfId="15032"/>
    <cellStyle name="표준 9 8 2 2 2 2" xfId="35908"/>
    <cellStyle name="표준 9 8 2 2 3" xfId="27170"/>
    <cellStyle name="표준 9 8 2 3" xfId="13213"/>
    <cellStyle name="표준 9 8 2 3 2" xfId="34090"/>
    <cellStyle name="표준 9 8 2 4" xfId="25340"/>
    <cellStyle name="표준 9 8 3" xfId="4912"/>
    <cellStyle name="표준 9 8 3 2" xfId="6743"/>
    <cellStyle name="표준 9 8 3 2 2" xfId="15752"/>
    <cellStyle name="표준 9 8 3 2 2 2" xfId="36628"/>
    <cellStyle name="표준 9 8 3 2 3" xfId="27890"/>
    <cellStyle name="표준 9 8 3 3" xfId="13934"/>
    <cellStyle name="표준 9 8 3 3 2" xfId="34810"/>
    <cellStyle name="표준 9 8 3 4" xfId="26072"/>
    <cellStyle name="표준 9 8 4" xfId="5586"/>
    <cellStyle name="표준 9 8 4 2" xfId="14595"/>
    <cellStyle name="표준 9 8 4 2 2" xfId="35471"/>
    <cellStyle name="표준 9 8 4 3" xfId="26733"/>
    <cellStyle name="표준 9 8 5" xfId="7389"/>
    <cellStyle name="표준 9 8 5 2" xfId="16396"/>
    <cellStyle name="표준 9 8 5 2 2" xfId="37272"/>
    <cellStyle name="표준 9 8 5 3" xfId="28534"/>
    <cellStyle name="표준 9 8 6" xfId="8033"/>
    <cellStyle name="표준 9 8 6 2" xfId="17039"/>
    <cellStyle name="표준 9 8 6 2 2" xfId="37915"/>
    <cellStyle name="표준 9 8 6 3" xfId="29177"/>
    <cellStyle name="표준 9 8 7" xfId="8881"/>
    <cellStyle name="표준 9 8 7 2" xfId="17886"/>
    <cellStyle name="표준 9 8 7 2 2" xfId="38762"/>
    <cellStyle name="표준 9 8 7 3" xfId="30024"/>
    <cellStyle name="표준 9 8 8" xfId="9706"/>
    <cellStyle name="표준 9 8 8 2" xfId="18704"/>
    <cellStyle name="표준 9 8 8 2 2" xfId="39580"/>
    <cellStyle name="표준 9 8 8 3" xfId="30842"/>
    <cellStyle name="표준 9 8 9" xfId="10761"/>
    <cellStyle name="표준 9 8 9 2" xfId="19532"/>
    <cellStyle name="표준 9 8 9 2 2" xfId="40408"/>
    <cellStyle name="표준 9 8 9 3" xfId="31672"/>
    <cellStyle name="표준 9 9" xfId="3533"/>
    <cellStyle name="표준 9 9 10" xfId="12996"/>
    <cellStyle name="표준 9 9 10 2" xfId="33873"/>
    <cellStyle name="표준 9 9 11" xfId="25123"/>
    <cellStyle name="표준 9 9 2" xfId="5135"/>
    <cellStyle name="표준 9 9 2 2" xfId="6960"/>
    <cellStyle name="표준 9 9 2 2 2" xfId="15969"/>
    <cellStyle name="표준 9 9 2 2 2 2" xfId="36845"/>
    <cellStyle name="표준 9 9 2 2 3" xfId="28107"/>
    <cellStyle name="표준 9 9 2 3" xfId="14151"/>
    <cellStyle name="표준 9 9 2 3 2" xfId="35027"/>
    <cellStyle name="표준 9 9 2 4" xfId="26289"/>
    <cellStyle name="표준 9 9 3" xfId="5806"/>
    <cellStyle name="표준 9 9 3 2" xfId="14815"/>
    <cellStyle name="표준 9 9 3 2 2" xfId="35691"/>
    <cellStyle name="표준 9 9 3 3" xfId="26953"/>
    <cellStyle name="표준 9 9 4" xfId="7606"/>
    <cellStyle name="표준 9 9 4 2" xfId="16613"/>
    <cellStyle name="표준 9 9 4 2 2" xfId="37489"/>
    <cellStyle name="표준 9 9 4 3" xfId="28751"/>
    <cellStyle name="표준 9 9 5" xfId="8250"/>
    <cellStyle name="표준 9 9 5 2" xfId="17256"/>
    <cellStyle name="표준 9 9 5 2 2" xfId="38132"/>
    <cellStyle name="표준 9 9 5 3" xfId="29394"/>
    <cellStyle name="표준 9 9 6" xfId="9098"/>
    <cellStyle name="표준 9 9 6 2" xfId="18103"/>
    <cellStyle name="표준 9 9 6 2 2" xfId="38979"/>
    <cellStyle name="표준 9 9 6 3" xfId="30241"/>
    <cellStyle name="표준 9 9 7" xfId="9923"/>
    <cellStyle name="표준 9 9 7 2" xfId="18921"/>
    <cellStyle name="표준 9 9 7 2 2" xfId="39797"/>
    <cellStyle name="표준 9 9 7 3" xfId="31059"/>
    <cellStyle name="표준 9 9 8" xfId="10978"/>
    <cellStyle name="표준 9 9 8 2" xfId="19749"/>
    <cellStyle name="표준 9 9 8 2 2" xfId="40625"/>
    <cellStyle name="표준 9 9 8 3" xfId="31889"/>
    <cellStyle name="표준 9 9 9" xfId="11844"/>
    <cellStyle name="표준 9 9 9 2" xfId="20610"/>
    <cellStyle name="표준 9 9 9 2 2" xfId="41486"/>
    <cellStyle name="표준 9 9 9 3" xfId="32750"/>
    <cellStyle name="표준_2007유틸리티사용량_2007년 원단위_1" xfId="24240"/>
    <cellStyle name="標準_Akia(F）-8" xfId="1027"/>
    <cellStyle name="합산" xfId="1028"/>
    <cellStyle name="화폐기호" xfId="1029"/>
    <cellStyle name="화폐기호0" xfId="1030"/>
  </cellStyles>
  <dxfs count="0"/>
  <tableStyles count="0" defaultTableStyle="TableStyleMedium9" defaultPivotStyle="PivotStyleLight16"/>
  <colors>
    <mruColors>
      <color rgb="FF0000FF"/>
      <color rgb="FFFFFF99"/>
      <color rgb="FF00FF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905074365704287E-2"/>
          <c:y val="0.18103018372703411"/>
          <c:w val="0.92165179352580928"/>
          <c:h val="0.679448454359871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종합!#REF!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dLbls>
            <c:txPr>
              <a:bodyPr/>
              <a:lstStyle/>
              <a:p>
                <a:pPr>
                  <a:defRPr b="1"/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종합!#REF!</c:f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종합!#REF!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종합!#REF!</c:f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0094976"/>
        <c:axId val="260100864"/>
      </c:barChart>
      <c:catAx>
        <c:axId val="260094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60100864"/>
        <c:crosses val="autoZero"/>
        <c:auto val="1"/>
        <c:lblAlgn val="ctr"/>
        <c:lblOffset val="100"/>
        <c:noMultiLvlLbl val="0"/>
      </c:catAx>
      <c:valAx>
        <c:axId val="2601008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60094976"/>
        <c:crosses val="autoZero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905074365704287E-2"/>
          <c:y val="0.18103018372703411"/>
          <c:w val="0.92165179352580928"/>
          <c:h val="0.679448454359871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종합!#REF!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dLbls>
            <c:txPr>
              <a:bodyPr/>
              <a:lstStyle/>
              <a:p>
                <a:pPr>
                  <a:defRPr b="1"/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종합!#REF!</c:f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종합!#REF!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dLbls>
            <c:txPr>
              <a:bodyPr/>
              <a:lstStyle/>
              <a:p>
                <a:pPr>
                  <a:defRPr b="1"/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종합!#REF!</c:f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0138496"/>
        <c:axId val="260140032"/>
      </c:barChart>
      <c:catAx>
        <c:axId val="260138496"/>
        <c:scaling>
          <c:orientation val="minMax"/>
        </c:scaling>
        <c:delete val="0"/>
        <c:axPos val="b"/>
        <c:majorTickMark val="out"/>
        <c:minorTickMark val="none"/>
        <c:tickLblPos val="nextTo"/>
        <c:crossAx val="260140032"/>
        <c:crosses val="autoZero"/>
        <c:auto val="1"/>
        <c:lblAlgn val="ctr"/>
        <c:lblOffset val="100"/>
        <c:noMultiLvlLbl val="0"/>
      </c:catAx>
      <c:valAx>
        <c:axId val="260140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60138496"/>
        <c:crosses val="autoZero"/>
        <c:crossBetween val="between"/>
        <c:majorUnit val="3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905074365704287E-2"/>
          <c:y val="0.18103018372703411"/>
          <c:w val="0.92165179352580928"/>
          <c:h val="0.679448454359871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종합!#REF!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dLbls>
            <c:dLbl>
              <c:idx val="1"/>
              <c:layout>
                <c:manualLayout>
                  <c:x val="0"/>
                  <c:y val="8.748906386701662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b="1"/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종합!#REF!</c:f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종합!#REF!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dLbls>
            <c:dLbl>
              <c:idx val="1"/>
              <c:layout>
                <c:manualLayout>
                  <c:x val="3.6529680365296802E-3"/>
                  <c:y val="-3.29173957421988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b="1"/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종합!#REF!</c:f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0456448"/>
        <c:axId val="260457984"/>
      </c:barChart>
      <c:catAx>
        <c:axId val="260456448"/>
        <c:scaling>
          <c:orientation val="minMax"/>
        </c:scaling>
        <c:delete val="0"/>
        <c:axPos val="b"/>
        <c:majorTickMark val="out"/>
        <c:minorTickMark val="none"/>
        <c:tickLblPos val="nextTo"/>
        <c:crossAx val="260457984"/>
        <c:crosses val="autoZero"/>
        <c:auto val="1"/>
        <c:lblAlgn val="ctr"/>
        <c:lblOffset val="100"/>
        <c:noMultiLvlLbl val="0"/>
      </c:catAx>
      <c:valAx>
        <c:axId val="260457984"/>
        <c:scaling>
          <c:orientation val="minMax"/>
          <c:max val="20"/>
        </c:scaling>
        <c:delete val="0"/>
        <c:axPos val="l"/>
        <c:numFmt formatCode="General" sourceLinked="1"/>
        <c:majorTickMark val="out"/>
        <c:minorTickMark val="none"/>
        <c:tickLblPos val="nextTo"/>
        <c:crossAx val="260456448"/>
        <c:crosses val="autoZero"/>
        <c:crossBetween val="between"/>
        <c:majorUnit val="5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905074365704287E-2"/>
          <c:y val="0.18103018372703411"/>
          <c:w val="0.92165179352580928"/>
          <c:h val="0.679448454359871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종합!#REF!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dLbls>
            <c:dLbl>
              <c:idx val="1"/>
              <c:layout>
                <c:manualLayout>
                  <c:x val="0"/>
                  <c:y val="8.748906386701662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b="1"/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종합!#REF!</c:f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종합!#REF!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dLbls>
            <c:dLbl>
              <c:idx val="1"/>
              <c:layout>
                <c:manualLayout>
                  <c:x val="3.6529680365296802E-3"/>
                  <c:y val="-3.29173957421988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b="1"/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종합!#REF!</c:f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0491520"/>
        <c:axId val="260501504"/>
      </c:barChart>
      <c:catAx>
        <c:axId val="260491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60501504"/>
        <c:crosses val="autoZero"/>
        <c:auto val="1"/>
        <c:lblAlgn val="ctr"/>
        <c:lblOffset val="100"/>
        <c:noMultiLvlLbl val="0"/>
      </c:catAx>
      <c:valAx>
        <c:axId val="2605015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60491520"/>
        <c:crosses val="autoZero"/>
        <c:crossBetween val="between"/>
        <c:majorUnit val="10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1016000</xdr:colOff>
      <xdr:row>168</xdr:row>
      <xdr:rowOff>88900</xdr:rowOff>
    </xdr:from>
    <xdr:to>
      <xdr:col>16</xdr:col>
      <xdr:colOff>492125</xdr:colOff>
      <xdr:row>181</xdr:row>
      <xdr:rowOff>149225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777875</xdr:colOff>
      <xdr:row>168</xdr:row>
      <xdr:rowOff>19050</xdr:rowOff>
    </xdr:from>
    <xdr:to>
      <xdr:col>39</xdr:col>
      <xdr:colOff>549275</xdr:colOff>
      <xdr:row>181</xdr:row>
      <xdr:rowOff>79375</xdr:rowOff>
    </xdr:to>
    <xdr:graphicFrame macro="">
      <xdr:nvGraphicFramePr>
        <xdr:cNvPr id="33" name="차트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812800</xdr:colOff>
      <xdr:row>168</xdr:row>
      <xdr:rowOff>203200</xdr:rowOff>
    </xdr:from>
    <xdr:to>
      <xdr:col>40</xdr:col>
      <xdr:colOff>0</xdr:colOff>
      <xdr:row>182</xdr:row>
      <xdr:rowOff>57150</xdr:rowOff>
    </xdr:to>
    <xdr:graphicFrame macro="">
      <xdr:nvGraphicFramePr>
        <xdr:cNvPr id="34" name="차트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885825</xdr:colOff>
      <xdr:row>183</xdr:row>
      <xdr:rowOff>6350</xdr:rowOff>
    </xdr:from>
    <xdr:to>
      <xdr:col>40</xdr:col>
      <xdr:colOff>0</xdr:colOff>
      <xdr:row>196</xdr:row>
      <xdr:rowOff>66675</xdr:rowOff>
    </xdr:to>
    <xdr:graphicFrame macro="">
      <xdr:nvGraphicFramePr>
        <xdr:cNvPr id="35" name="차트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0&#45380;%2011&#50900;%20&#49457;&#44284;&#44060;&#49440;%20&#49892;&#51201;%20&#51648;&#54364;_ver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성과개선"/>
      <sheetName val="성과개선 요약"/>
      <sheetName val="스크"/>
      <sheetName val="년간"/>
      <sheetName val="L D"/>
      <sheetName val="게시판"/>
      <sheetName val="종합평가"/>
      <sheetName val="종합"/>
      <sheetName val="CPL"/>
      <sheetName val="CRM"/>
      <sheetName val="CGL"/>
      <sheetName val="CGL 보정"/>
      <sheetName val="#1CCL"/>
      <sheetName val="1CCL보정"/>
      <sheetName val="#2CCL"/>
      <sheetName val="2CCL보정"/>
      <sheetName val="비가동"/>
      <sheetName val="고장"/>
      <sheetName val="협력사"/>
      <sheetName val="성과개선 실적"/>
      <sheetName val="SSCL"/>
      <sheetName val="경쟁사"/>
      <sheetName val="20년경영목표"/>
      <sheetName val="운영KPI"/>
      <sheetName val="설비종합효율"/>
      <sheetName val="임원미션"/>
      <sheetName val="개선금액"/>
      <sheetName val="20년 실질개선금액"/>
      <sheetName val="성과개선 과제선정 일정"/>
      <sheetName val="GL 공사관련 일정"/>
    </sheetNames>
    <sheetDataSet>
      <sheetData sheetId="0"/>
      <sheetData sheetId="1"/>
      <sheetData sheetId="2">
        <row r="9">
          <cell r="U9">
            <v>11.385725986556967</v>
          </cell>
        </row>
        <row r="10">
          <cell r="U10">
            <v>13.3530832979393</v>
          </cell>
        </row>
        <row r="11">
          <cell r="U11">
            <v>15.469047818621421</v>
          </cell>
        </row>
        <row r="12">
          <cell r="U12">
            <v>15.753150207654006</v>
          </cell>
        </row>
        <row r="13">
          <cell r="R13">
            <v>742.44</v>
          </cell>
          <cell r="U13">
            <v>10.999915883094561</v>
          </cell>
        </row>
        <row r="14">
          <cell r="R14">
            <v>542.54</v>
          </cell>
          <cell r="U14">
            <v>10.125404504155878</v>
          </cell>
        </row>
        <row r="15">
          <cell r="R15">
            <v>423.25</v>
          </cell>
          <cell r="U15">
            <v>7.4771619816489139</v>
          </cell>
        </row>
        <row r="16">
          <cell r="U16">
            <v>6.9260370878459945</v>
          </cell>
        </row>
        <row r="18">
          <cell r="P18">
            <v>47.81</v>
          </cell>
          <cell r="R18">
            <v>50.5</v>
          </cell>
          <cell r="U18">
            <v>9.3289418133322055</v>
          </cell>
        </row>
        <row r="19">
          <cell r="P19">
            <v>47.12</v>
          </cell>
          <cell r="R19">
            <v>29.68</v>
          </cell>
          <cell r="U19">
            <v>7.6142109733340471</v>
          </cell>
        </row>
        <row r="20">
          <cell r="P20">
            <v>26.68</v>
          </cell>
          <cell r="R20">
            <v>34.93</v>
          </cell>
          <cell r="U20">
            <v>6.6553475879534512</v>
          </cell>
        </row>
        <row r="22">
          <cell r="P22">
            <v>23.16</v>
          </cell>
          <cell r="R22">
            <v>39.979999999999997</v>
          </cell>
          <cell r="U22">
            <v>7.8680730117501945</v>
          </cell>
        </row>
        <row r="23">
          <cell r="P23">
            <v>28.99</v>
          </cell>
          <cell r="R23">
            <v>32.44</v>
          </cell>
          <cell r="U23">
            <v>5.4648492383628451</v>
          </cell>
        </row>
        <row r="24">
          <cell r="P24">
            <v>20.52</v>
          </cell>
          <cell r="R24">
            <v>37.299999999999997</v>
          </cell>
          <cell r="U24">
            <v>4.5386491467501466</v>
          </cell>
        </row>
        <row r="27">
          <cell r="P27">
            <v>30.56</v>
          </cell>
          <cell r="R27">
            <v>50.38</v>
          </cell>
          <cell r="U27">
            <v>6.1247840918976602</v>
          </cell>
        </row>
        <row r="28">
          <cell r="P28">
            <v>22.74</v>
          </cell>
          <cell r="R28">
            <v>25.17</v>
          </cell>
          <cell r="U28">
            <v>4.6484204150312083</v>
          </cell>
        </row>
        <row r="29">
          <cell r="P29">
            <v>22.23</v>
          </cell>
          <cell r="R29">
            <v>40.65</v>
          </cell>
          <cell r="U29">
            <v>6.9730313632752647</v>
          </cell>
        </row>
        <row r="31">
          <cell r="P31">
            <v>32.619999999999997</v>
          </cell>
          <cell r="R31">
            <v>23.59</v>
          </cell>
          <cell r="U31">
            <v>5.0372164595501472</v>
          </cell>
        </row>
        <row r="32">
          <cell r="U32" t="e">
            <v>#DIV/0!</v>
          </cell>
        </row>
        <row r="33">
          <cell r="U33" t="e">
            <v>#DIV/0!</v>
          </cell>
        </row>
        <row r="36">
          <cell r="U36">
            <v>6.4168834496438869</v>
          </cell>
        </row>
      </sheetData>
      <sheetData sheetId="3">
        <row r="11">
          <cell r="C11">
            <v>151508.71799999999</v>
          </cell>
          <cell r="D11">
            <v>167380</v>
          </cell>
          <cell r="F11">
            <v>13714.31</v>
          </cell>
          <cell r="G11">
            <v>11408.93</v>
          </cell>
          <cell r="H11">
            <v>13299.08</v>
          </cell>
          <cell r="I11">
            <v>12905.32</v>
          </cell>
          <cell r="J11">
            <v>12638.958000000001</v>
          </cell>
          <cell r="K11">
            <v>13592.15</v>
          </cell>
          <cell r="L11">
            <v>15058.49</v>
          </cell>
          <cell r="M11">
            <v>12414.97</v>
          </cell>
          <cell r="N11">
            <v>13015.86</v>
          </cell>
          <cell r="O11">
            <v>13640.470000000001</v>
          </cell>
          <cell r="P11">
            <v>0</v>
          </cell>
          <cell r="Q11">
            <v>0</v>
          </cell>
        </row>
        <row r="23">
          <cell r="C23">
            <v>83.9</v>
          </cell>
          <cell r="D23">
            <v>60</v>
          </cell>
          <cell r="F23">
            <v>1.82</v>
          </cell>
          <cell r="G23">
            <v>1.69</v>
          </cell>
          <cell r="H23">
            <v>4.66</v>
          </cell>
          <cell r="I23">
            <v>4.93</v>
          </cell>
          <cell r="J23">
            <v>4.53</v>
          </cell>
          <cell r="K23">
            <v>3.47</v>
          </cell>
          <cell r="L23">
            <v>4.5999999999999996</v>
          </cell>
          <cell r="M23">
            <v>4.83</v>
          </cell>
          <cell r="N23">
            <v>0</v>
          </cell>
          <cell r="O23">
            <v>2.2799999999999998</v>
          </cell>
          <cell r="P23">
            <v>0</v>
          </cell>
          <cell r="Q23">
            <v>0</v>
          </cell>
        </row>
        <row r="43">
          <cell r="D43">
            <v>6</v>
          </cell>
          <cell r="F43">
            <v>0</v>
          </cell>
          <cell r="G43">
            <v>1</v>
          </cell>
          <cell r="H43">
            <v>0</v>
          </cell>
          <cell r="I43">
            <v>3</v>
          </cell>
          <cell r="J43">
            <v>1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8">
          <cell r="D48">
            <v>6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1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</row>
        <row r="53">
          <cell r="D53">
            <v>836.9454545454546</v>
          </cell>
          <cell r="F53">
            <v>0</v>
          </cell>
          <cell r="G53">
            <v>60</v>
          </cell>
          <cell r="H53">
            <v>0</v>
          </cell>
          <cell r="I53">
            <v>146</v>
          </cell>
          <cell r="J53">
            <v>170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8">
          <cell r="D58">
            <v>407.56363636363636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140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</row>
        <row r="90">
          <cell r="C90">
            <v>1.0040908537375219</v>
          </cell>
          <cell r="D90">
            <v>1.0043</v>
          </cell>
          <cell r="F90">
            <v>1.0036160945520129</v>
          </cell>
          <cell r="G90">
            <v>1.0058263871021329</v>
          </cell>
          <cell r="H90">
            <v>1.0056326965082183</v>
          </cell>
          <cell r="I90">
            <v>1.0051074275427105</v>
          </cell>
          <cell r="J90">
            <v>1.0051921499650693</v>
          </cell>
          <cell r="K90">
            <v>1.0052191401959754</v>
          </cell>
          <cell r="L90">
            <v>1.0032393926352068</v>
          </cell>
          <cell r="M90">
            <v>1.0058894527804263</v>
          </cell>
          <cell r="N90">
            <v>1.0054621220361106</v>
          </cell>
          <cell r="O90">
            <v>1.0050741609556901</v>
          </cell>
          <cell r="P90" t="e">
            <v>#DIV/0!</v>
          </cell>
          <cell r="Q90" t="e">
            <v>#DIV/0!</v>
          </cell>
          <cell r="V90">
            <v>1.0049780776223356</v>
          </cell>
        </row>
        <row r="114">
          <cell r="C114">
            <v>0.85941544812145809</v>
          </cell>
          <cell r="D114">
            <v>0.89</v>
          </cell>
          <cell r="F114">
            <v>0.8883469648082839</v>
          </cell>
          <cell r="G114">
            <v>0.86240938707584691</v>
          </cell>
          <cell r="H114">
            <v>0.87226529311809686</v>
          </cell>
          <cell r="I114">
            <v>0.87676321600207818</v>
          </cell>
          <cell r="J114">
            <v>0.88782242063492067</v>
          </cell>
          <cell r="K114">
            <v>0.88181096490172961</v>
          </cell>
          <cell r="L114">
            <v>0.87105734767025089</v>
          </cell>
          <cell r="M114">
            <v>0.84986897274633122</v>
          </cell>
          <cell r="N114">
            <v>0.85191672505254734</v>
          </cell>
          <cell r="O114">
            <v>0.87896608963718281</v>
          </cell>
          <cell r="P114" t="e">
            <v>#DIV/0!</v>
          </cell>
          <cell r="Q114" t="e">
            <v>#DIV/0!</v>
          </cell>
          <cell r="V114">
            <v>0.8723946829444601</v>
          </cell>
        </row>
        <row r="147">
          <cell r="D147">
            <v>24501908.887719091</v>
          </cell>
          <cell r="F147">
            <v>-4561288.0794877</v>
          </cell>
          <cell r="G147">
            <v>13840632.604400333</v>
          </cell>
          <cell r="H147">
            <v>14332947.757048415</v>
          </cell>
          <cell r="I147">
            <v>9174759.5605757236</v>
          </cell>
          <cell r="J147">
            <v>9733657.6542436574</v>
          </cell>
          <cell r="K147">
            <v>10725099.19080844</v>
          </cell>
          <cell r="L147">
            <v>-8984096.2027664464</v>
          </cell>
          <cell r="M147">
            <v>15603650.127946995</v>
          </cell>
          <cell r="N147">
            <v>12482311.305416094</v>
          </cell>
          <cell r="O147">
            <v>9382385.5420715157</v>
          </cell>
          <cell r="P147" t="e">
            <v>#DIV/0!</v>
          </cell>
          <cell r="Q147" t="e">
            <v>#DIV/0!</v>
          </cell>
        </row>
        <row r="149">
          <cell r="D149">
            <v>246602683.84770799</v>
          </cell>
          <cell r="F149">
            <v>17995343.400670338</v>
          </cell>
          <cell r="G149">
            <v>1603105.3687836998</v>
          </cell>
          <cell r="H149">
            <v>7393083.0445475737</v>
          </cell>
          <cell r="I149">
            <v>10253754.363370378</v>
          </cell>
          <cell r="J149">
            <v>17808373.049684864</v>
          </cell>
          <cell r="K149">
            <v>14376687.145855783</v>
          </cell>
          <cell r="L149">
            <v>7927704.3232941991</v>
          </cell>
          <cell r="M149">
            <v>-5421956.8723754762</v>
          </cell>
          <cell r="N149">
            <v>-4471014.4340685783</v>
          </cell>
          <cell r="O149">
            <v>12690811.568039548</v>
          </cell>
          <cell r="P149" t="e">
            <v>#DIV/0!</v>
          </cell>
          <cell r="Q149" t="e">
            <v>#DIV/0!</v>
          </cell>
        </row>
        <row r="179">
          <cell r="E179">
            <v>2001469.6051588659</v>
          </cell>
          <cell r="F179">
            <v>1304169.8993321559</v>
          </cell>
          <cell r="G179">
            <v>216515.57336350557</v>
          </cell>
          <cell r="H179">
            <v>1206348.8949730922</v>
          </cell>
          <cell r="I179">
            <v>-1002430.315745377</v>
          </cell>
          <cell r="J179">
            <v>-1328734.4081926655</v>
          </cell>
          <cell r="K179">
            <v>1345993.519439128</v>
          </cell>
          <cell r="L179">
            <v>1427804.7798415278</v>
          </cell>
          <cell r="M179">
            <v>1190853.2253636608</v>
          </cell>
          <cell r="N179">
            <v>1250155.3732765319</v>
          </cell>
          <cell r="O179">
            <v>1361048.5538937887</v>
          </cell>
          <cell r="P179" t="e">
            <v>#DIV/0!</v>
          </cell>
          <cell r="Q179" t="e">
            <v>#DIV/0!</v>
          </cell>
        </row>
        <row r="185">
          <cell r="E185">
            <v>974646.82545275381</v>
          </cell>
          <cell r="F185">
            <v>635085.86338698317</v>
          </cell>
          <cell r="G185">
            <v>546717.07275549765</v>
          </cell>
          <cell r="H185">
            <v>587450.40036750166</v>
          </cell>
          <cell r="I185">
            <v>603507.69983878336</v>
          </cell>
          <cell r="J185">
            <v>-1536648.6487698916</v>
          </cell>
          <cell r="K185">
            <v>655452.52719298517</v>
          </cell>
          <cell r="L185">
            <v>695291.79581438343</v>
          </cell>
          <cell r="M185">
            <v>579904.54248678812</v>
          </cell>
          <cell r="N185">
            <v>608782.64788335818</v>
          </cell>
          <cell r="O185">
            <v>662783.81091595348</v>
          </cell>
          <cell r="P185" t="e">
            <v>#DIV/0!</v>
          </cell>
          <cell r="Q185" t="e">
            <v>#DIV/0!</v>
          </cell>
        </row>
        <row r="216">
          <cell r="C216">
            <v>703178.23423139902</v>
          </cell>
          <cell r="E216">
            <v>1050760.9204814299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8">
          <cell r="V8">
            <v>0</v>
          </cell>
        </row>
        <row r="12">
          <cell r="V12">
            <v>0</v>
          </cell>
        </row>
        <row r="13">
          <cell r="V13">
            <v>4.51</v>
          </cell>
          <cell r="W13">
            <v>3.26</v>
          </cell>
        </row>
        <row r="14">
          <cell r="V14">
            <v>47.07</v>
          </cell>
          <cell r="W14">
            <v>55.73</v>
          </cell>
        </row>
        <row r="15">
          <cell r="V15">
            <v>0</v>
          </cell>
          <cell r="W15">
            <v>0</v>
          </cell>
        </row>
        <row r="16">
          <cell r="V16">
            <v>46.933000000000007</v>
          </cell>
          <cell r="W16">
            <v>10.412000000000001</v>
          </cell>
        </row>
        <row r="17">
          <cell r="V17">
            <v>0</v>
          </cell>
          <cell r="W17">
            <v>0</v>
          </cell>
        </row>
        <row r="18">
          <cell r="V18">
            <v>25.794</v>
          </cell>
          <cell r="W18">
            <v>3.13</v>
          </cell>
        </row>
        <row r="19">
          <cell r="V19">
            <v>3.33</v>
          </cell>
          <cell r="W19">
            <v>1.06</v>
          </cell>
        </row>
        <row r="24">
          <cell r="V24">
            <v>2</v>
          </cell>
          <cell r="W24">
            <v>3</v>
          </cell>
        </row>
        <row r="25">
          <cell r="V25">
            <v>0.7</v>
          </cell>
          <cell r="W25">
            <v>2.4500000000000002</v>
          </cell>
        </row>
      </sheetData>
      <sheetData sheetId="13"/>
      <sheetData sheetId="14"/>
      <sheetData sheetId="15"/>
      <sheetData sheetId="16"/>
      <sheetData sheetId="17"/>
      <sheetData sheetId="18"/>
      <sheetData sheetId="19">
        <row r="8">
          <cell r="C8">
            <v>15</v>
          </cell>
          <cell r="I8">
            <v>1359952.6981217477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4"/>
  <sheetViews>
    <sheetView tabSelected="1" zoomScale="70" zoomScaleNormal="70" workbookViewId="0">
      <pane xSplit="6" ySplit="4" topLeftCell="G83" activePane="bottomRight" state="frozen"/>
      <selection pane="topRight" activeCell="G1" sqref="G1"/>
      <selection pane="bottomLeft" activeCell="A5" sqref="A5"/>
      <selection pane="bottomRight" activeCell="T16" sqref="T16"/>
    </sheetView>
  </sheetViews>
  <sheetFormatPr defaultColWidth="8.8984375" defaultRowHeight="17.399999999999999"/>
  <cols>
    <col min="1" max="1" width="7.8984375" style="14" customWidth="1"/>
    <col min="2" max="2" width="8.5" style="14" customWidth="1"/>
    <col min="3" max="3" width="7.796875" style="14" customWidth="1"/>
    <col min="4" max="5" width="9" style="14" hidden="1" customWidth="1"/>
    <col min="6" max="6" width="9.19921875" style="14" hidden="1" customWidth="1"/>
    <col min="7" max="8" width="9.19921875" style="14" bestFit="1" customWidth="1"/>
    <col min="9" max="9" width="9.19921875" style="14" customWidth="1"/>
    <col min="10" max="21" width="8.296875" style="14" customWidth="1"/>
    <col min="22" max="23" width="8.296875" style="14" hidden="1" customWidth="1"/>
    <col min="24" max="24" width="8.296875" style="14" customWidth="1"/>
    <col min="25" max="30" width="8.796875" style="14" hidden="1" customWidth="1"/>
    <col min="31" max="34" width="8.796875" style="14" customWidth="1"/>
    <col min="35" max="36" width="8.796875" style="14" hidden="1" customWidth="1"/>
    <col min="37" max="37" width="9.5" style="14" customWidth="1"/>
    <col min="38" max="39" width="8.69921875" style="14" customWidth="1"/>
    <col min="40" max="40" width="16.796875" style="14" customWidth="1"/>
    <col min="41" max="16384" width="8.8984375" style="14"/>
  </cols>
  <sheetData>
    <row r="1" spans="1:40" ht="23.25" customHeight="1">
      <c r="A1" s="3639" t="s">
        <v>660</v>
      </c>
      <c r="B1" s="3639"/>
      <c r="C1" s="3639"/>
      <c r="D1" s="3639"/>
      <c r="E1" s="3639"/>
      <c r="F1" s="3639"/>
      <c r="G1" s="3639"/>
      <c r="H1" s="3639"/>
      <c r="I1" s="3639"/>
      <c r="J1" s="3639"/>
      <c r="K1" s="3639"/>
      <c r="L1" s="3639"/>
      <c r="M1" s="3639"/>
      <c r="N1" s="3639"/>
      <c r="O1" s="3639"/>
      <c r="P1" s="3639"/>
      <c r="Q1" s="3639"/>
      <c r="R1" s="3639"/>
      <c r="S1" s="3639"/>
      <c r="T1" s="3639"/>
      <c r="U1" s="3639"/>
      <c r="V1" s="3639"/>
      <c r="W1" s="3639"/>
      <c r="X1" s="3639"/>
      <c r="Y1" s="3639"/>
      <c r="Z1" s="3639"/>
      <c r="AA1" s="3639"/>
      <c r="AB1" s="3639"/>
      <c r="AC1" s="3639"/>
      <c r="AD1" s="3639"/>
      <c r="AE1" s="3639"/>
      <c r="AF1" s="3639"/>
      <c r="AG1" s="3639"/>
      <c r="AH1" s="3639"/>
      <c r="AI1" s="3639"/>
      <c r="AJ1" s="3639"/>
      <c r="AK1" s="3639"/>
      <c r="AL1" s="3639"/>
      <c r="AM1" s="3639"/>
    </row>
    <row r="2" spans="1:40" ht="23.25" customHeight="1" thickBot="1">
      <c r="A2" s="5" t="s">
        <v>219</v>
      </c>
      <c r="C2" s="15"/>
      <c r="D2" s="15"/>
      <c r="E2" s="88"/>
      <c r="F2" s="88"/>
      <c r="G2" s="88"/>
      <c r="H2" s="88"/>
      <c r="I2" s="88"/>
      <c r="J2" s="88"/>
      <c r="K2" s="88"/>
      <c r="L2" s="89"/>
      <c r="M2" s="89"/>
      <c r="N2" s="89"/>
      <c r="O2" s="89"/>
    </row>
    <row r="3" spans="1:40" ht="23.25" customHeight="1" thickBot="1">
      <c r="A3" s="3584" t="s">
        <v>38</v>
      </c>
      <c r="B3" s="3601" t="s">
        <v>39</v>
      </c>
      <c r="C3" s="3601" t="s">
        <v>40</v>
      </c>
      <c r="D3" s="3608" t="s">
        <v>386</v>
      </c>
      <c r="E3" s="3608" t="s">
        <v>205</v>
      </c>
      <c r="F3" s="3608" t="s">
        <v>258</v>
      </c>
      <c r="G3" s="3609" t="s">
        <v>286</v>
      </c>
      <c r="H3" s="3611" t="s">
        <v>422</v>
      </c>
      <c r="I3" s="3611" t="s">
        <v>513</v>
      </c>
      <c r="J3" s="3434" t="s">
        <v>72</v>
      </c>
      <c r="K3" s="3626" t="s">
        <v>394</v>
      </c>
      <c r="L3" s="3619" t="s">
        <v>532</v>
      </c>
      <c r="M3" s="3619"/>
      <c r="N3" s="3619"/>
      <c r="O3" s="3619"/>
      <c r="P3" s="3619"/>
      <c r="Q3" s="3619"/>
      <c r="R3" s="3619"/>
      <c r="S3" s="3619"/>
      <c r="T3" s="3619"/>
      <c r="U3" s="3619"/>
      <c r="V3" s="3619"/>
      <c r="W3" s="3619"/>
      <c r="X3" s="3619"/>
      <c r="Y3" s="3643"/>
      <c r="Z3" s="3643"/>
      <c r="AA3" s="3643"/>
      <c r="AB3" s="3643"/>
      <c r="AC3" s="3643"/>
      <c r="AD3" s="3643"/>
      <c r="AE3" s="3643"/>
      <c r="AF3" s="3643"/>
      <c r="AG3" s="3643"/>
      <c r="AH3" s="3643"/>
      <c r="AI3" s="3643"/>
      <c r="AJ3" s="3644"/>
      <c r="AK3" s="3608" t="s">
        <v>530</v>
      </c>
      <c r="AL3" s="3608" t="s">
        <v>503</v>
      </c>
      <c r="AM3" s="3609" t="s">
        <v>149</v>
      </c>
      <c r="AN3" s="3614" t="s">
        <v>275</v>
      </c>
    </row>
    <row r="4" spans="1:40" ht="23.25" customHeight="1" thickBot="1">
      <c r="A4" s="3642"/>
      <c r="B4" s="3602"/>
      <c r="C4" s="3602"/>
      <c r="D4" s="3602"/>
      <c r="E4" s="3629"/>
      <c r="F4" s="3629"/>
      <c r="G4" s="3640"/>
      <c r="H4" s="3628"/>
      <c r="I4" s="3612"/>
      <c r="J4" s="2282" t="s">
        <v>514</v>
      </c>
      <c r="K4" s="3627"/>
      <c r="L4" s="2467" t="s">
        <v>178</v>
      </c>
      <c r="M4" s="2793" t="s">
        <v>156</v>
      </c>
      <c r="N4" s="2099" t="s">
        <v>157</v>
      </c>
      <c r="O4" s="2793" t="s">
        <v>158</v>
      </c>
      <c r="P4" s="2793" t="s">
        <v>159</v>
      </c>
      <c r="Q4" s="2793" t="s">
        <v>160</v>
      </c>
      <c r="R4" s="2793" t="s">
        <v>161</v>
      </c>
      <c r="S4" s="2793" t="s">
        <v>162</v>
      </c>
      <c r="T4" s="2720" t="s">
        <v>163</v>
      </c>
      <c r="U4" s="2497" t="s">
        <v>164</v>
      </c>
      <c r="V4" s="3510" t="s">
        <v>165</v>
      </c>
      <c r="W4" s="1553" t="s">
        <v>166</v>
      </c>
      <c r="X4" s="823" t="s">
        <v>420</v>
      </c>
      <c r="Y4" s="679" t="s">
        <v>155</v>
      </c>
      <c r="Z4" s="480" t="s">
        <v>167</v>
      </c>
      <c r="AA4" s="480" t="s">
        <v>168</v>
      </c>
      <c r="AB4" s="480" t="s">
        <v>169</v>
      </c>
      <c r="AC4" s="480" t="s">
        <v>170</v>
      </c>
      <c r="AD4" s="480" t="s">
        <v>171</v>
      </c>
      <c r="AE4" s="480" t="s">
        <v>172</v>
      </c>
      <c r="AF4" s="480" t="s">
        <v>173</v>
      </c>
      <c r="AG4" s="480" t="s">
        <v>174</v>
      </c>
      <c r="AH4" s="480" t="s">
        <v>175</v>
      </c>
      <c r="AI4" s="480" t="s">
        <v>176</v>
      </c>
      <c r="AJ4" s="480" t="s">
        <v>177</v>
      </c>
      <c r="AK4" s="3638"/>
      <c r="AL4" s="3638"/>
      <c r="AM4" s="3640"/>
      <c r="AN4" s="3641"/>
    </row>
    <row r="5" spans="1:40" ht="22.8" customHeight="1">
      <c r="A5" s="3581" t="s">
        <v>266</v>
      </c>
      <c r="B5" s="1120" t="s">
        <v>202</v>
      </c>
      <c r="C5" s="486" t="s">
        <v>36</v>
      </c>
      <c r="D5" s="108">
        <v>97.5</v>
      </c>
      <c r="E5" s="108">
        <v>97.53</v>
      </c>
      <c r="F5" s="108">
        <v>98.00045319044726</v>
      </c>
      <c r="G5" s="879">
        <v>97.977320000000006</v>
      </c>
      <c r="H5" s="456">
        <v>97.970594907103475</v>
      </c>
      <c r="I5" s="456">
        <v>97.749821155362042</v>
      </c>
      <c r="J5" s="1128">
        <v>98</v>
      </c>
      <c r="K5" s="2647">
        <v>98</v>
      </c>
      <c r="L5" s="888">
        <v>97.803964795466243</v>
      </c>
      <c r="M5" s="456">
        <v>97.894259760051099</v>
      </c>
      <c r="N5" s="2857">
        <v>98.038576880174062</v>
      </c>
      <c r="O5" s="2851">
        <v>98.020622414048859</v>
      </c>
      <c r="P5" s="456">
        <v>97.780123233813313</v>
      </c>
      <c r="Q5" s="456">
        <v>97.906406843466527</v>
      </c>
      <c r="R5" s="456">
        <v>97.872463970540053</v>
      </c>
      <c r="S5" s="2904">
        <v>97.68295863040899</v>
      </c>
      <c r="T5" s="3556">
        <v>97.903120660295514</v>
      </c>
      <c r="U5" s="3371">
        <v>97.835967049888623</v>
      </c>
      <c r="V5" s="3533" t="e">
        <v>#DIV/0!</v>
      </c>
      <c r="W5" s="879" t="e">
        <v>#DIV/0!</v>
      </c>
      <c r="X5" s="1481">
        <v>97.871144441939791</v>
      </c>
      <c r="Y5" s="500">
        <v>6303.2825169454436</v>
      </c>
      <c r="Z5" s="500">
        <v>18517.89866170608</v>
      </c>
      <c r="AA5" s="500">
        <v>30414.638972170324</v>
      </c>
      <c r="AB5" s="500">
        <v>31084.232300518543</v>
      </c>
      <c r="AC5" s="500">
        <v>3420.1720265346344</v>
      </c>
      <c r="AD5" s="500">
        <v>20463.740561803996</v>
      </c>
      <c r="AE5" s="500">
        <v>17629.456687864786</v>
      </c>
      <c r="AF5" s="500">
        <v>-8226.4319991654029</v>
      </c>
      <c r="AG5" s="500">
        <v>20094.192444438882</v>
      </c>
      <c r="AH5" s="500">
        <v>11699.032602735373</v>
      </c>
      <c r="AI5" s="500" t="e">
        <v>#DIV/0!</v>
      </c>
      <c r="AJ5" s="500" t="e">
        <v>#DIV/0!</v>
      </c>
      <c r="AK5" s="500">
        <v>306301.48146716465</v>
      </c>
      <c r="AL5" s="500">
        <v>151400.21477555268</v>
      </c>
      <c r="AM5" s="3217">
        <v>0.49428495758608565</v>
      </c>
      <c r="AN5" s="1180"/>
    </row>
    <row r="6" spans="1:40" ht="23.25" customHeight="1">
      <c r="A6" s="3624"/>
      <c r="B6" s="1151" t="s">
        <v>37</v>
      </c>
      <c r="C6" s="1152" t="s">
        <v>36</v>
      </c>
      <c r="D6" s="1115">
        <v>99.87052263226272</v>
      </c>
      <c r="E6" s="1115">
        <v>99.862658544883146</v>
      </c>
      <c r="F6" s="1115">
        <v>99.868038558641942</v>
      </c>
      <c r="G6" s="880">
        <v>99.935723738135536</v>
      </c>
      <c r="H6" s="874">
        <v>99.952810295068232</v>
      </c>
      <c r="I6" s="2644">
        <v>99.972522425747471</v>
      </c>
      <c r="J6" s="2648">
        <v>99.975736339467176</v>
      </c>
      <c r="K6" s="2197">
        <v>99.975736339467176</v>
      </c>
      <c r="L6" s="2701">
        <v>99.983093687456588</v>
      </c>
      <c r="M6" s="2857">
        <v>99.99807699846086</v>
      </c>
      <c r="N6" s="2857">
        <v>99.995671990272115</v>
      </c>
      <c r="O6" s="2857">
        <v>99.992821422688237</v>
      </c>
      <c r="P6" s="2644">
        <v>99.980496750612076</v>
      </c>
      <c r="Q6" s="2644">
        <v>99.992439620491737</v>
      </c>
      <c r="R6" s="2644">
        <v>99.975311339798154</v>
      </c>
      <c r="S6" s="2857">
        <v>99.995733670013749</v>
      </c>
      <c r="T6" s="2723">
        <v>99.978793989265696</v>
      </c>
      <c r="U6" s="3381">
        <v>99.893602035948078</v>
      </c>
      <c r="V6" s="3534" t="e">
        <v>#DIV/0!</v>
      </c>
      <c r="W6" s="1735" t="e">
        <v>#DIV/0!</v>
      </c>
      <c r="X6" s="1482">
        <v>99.977203109953876</v>
      </c>
      <c r="Y6" s="1474">
        <v>1038.942506734792</v>
      </c>
      <c r="Z6" s="1474">
        <v>2997.8309944424618</v>
      </c>
      <c r="AA6" s="1474">
        <v>2181.2088998520162</v>
      </c>
      <c r="AB6" s="1474">
        <v>2330.7978403060997</v>
      </c>
      <c r="AC6" s="1474">
        <v>849.64454525347651</v>
      </c>
      <c r="AD6" s="1474">
        <v>2274.3246572212147</v>
      </c>
      <c r="AE6" s="1474">
        <v>375.38869325106486</v>
      </c>
      <c r="AF6" s="1474">
        <v>2855.9076421316031</v>
      </c>
      <c r="AG6" s="1474">
        <v>721.05430439714905</v>
      </c>
      <c r="AH6" s="1474">
        <v>-10252.186201950008</v>
      </c>
      <c r="AI6" s="1474" t="e">
        <v>#DIV/0!</v>
      </c>
      <c r="AJ6" s="1474" t="e">
        <v>#DIV/0!</v>
      </c>
      <c r="AK6" s="1164">
        <v>3713.6095271394643</v>
      </c>
      <c r="AL6" s="1475">
        <v>5372.913881655194</v>
      </c>
      <c r="AM6" s="1477">
        <v>1.4468171309851916</v>
      </c>
      <c r="AN6" s="1180"/>
    </row>
    <row r="7" spans="1:40" ht="23.25" customHeight="1">
      <c r="A7" s="3624"/>
      <c r="B7" s="1151" t="s">
        <v>23</v>
      </c>
      <c r="C7" s="1152" t="s">
        <v>36</v>
      </c>
      <c r="D7" s="1115">
        <v>98.167855663821982</v>
      </c>
      <c r="E7" s="1115">
        <v>98.588486936637864</v>
      </c>
      <c r="F7" s="1115">
        <v>98.994670160962812</v>
      </c>
      <c r="G7" s="880">
        <v>99.457557004637763</v>
      </c>
      <c r="H7" s="874">
        <v>100.08390355468673</v>
      </c>
      <c r="I7" s="2644">
        <v>100.16156108737712</v>
      </c>
      <c r="J7" s="2648">
        <v>100.33526629746046</v>
      </c>
      <c r="K7" s="2197">
        <v>100.33526629746046</v>
      </c>
      <c r="L7" s="2701">
        <v>100.70524985861206</v>
      </c>
      <c r="M7" s="2857">
        <v>100.6108820007982</v>
      </c>
      <c r="N7" s="2644">
        <v>100.2568166142314</v>
      </c>
      <c r="O7" s="2644">
        <v>100.15607027380437</v>
      </c>
      <c r="P7" s="2857">
        <v>100.42161065318358</v>
      </c>
      <c r="Q7" s="2853">
        <v>100.13871134113718</v>
      </c>
      <c r="R7" s="2644">
        <v>100.20964912879829</v>
      </c>
      <c r="S7" s="2644">
        <v>100.25638621252106</v>
      </c>
      <c r="T7" s="2723">
        <v>100.31733953067479</v>
      </c>
      <c r="U7" s="3380">
        <v>100.6344306717986</v>
      </c>
      <c r="V7" s="3534" t="e">
        <v>#DIV/0!</v>
      </c>
      <c r="W7" s="1735" t="e">
        <v>#DIV/0!</v>
      </c>
      <c r="X7" s="1482">
        <v>100.36524036087052</v>
      </c>
      <c r="Y7" s="1474">
        <v>57928.879414280644</v>
      </c>
      <c r="Z7" s="1474">
        <v>47621.092466459915</v>
      </c>
      <c r="AA7" s="1474">
        <v>11089.887640765166</v>
      </c>
      <c r="AB7" s="1474">
        <v>-587.30862605846744</v>
      </c>
      <c r="AC7" s="1474">
        <v>25597.039783988148</v>
      </c>
      <c r="AD7" s="1474">
        <v>-2469.7782080281877</v>
      </c>
      <c r="AE7" s="1474">
        <v>6414.2980785105283</v>
      </c>
      <c r="AF7" s="1474">
        <v>11375.524395405741</v>
      </c>
      <c r="AG7" s="1474">
        <v>19715.83481597983</v>
      </c>
      <c r="AH7" s="1474">
        <v>55414.64503321745</v>
      </c>
      <c r="AI7" s="1474" t="e">
        <v>#DIV/0!</v>
      </c>
      <c r="AJ7" s="1474" t="e">
        <v>#DIV/0!</v>
      </c>
      <c r="AK7" s="1164">
        <v>205271.83097657198</v>
      </c>
      <c r="AL7" s="1475">
        <v>232100.11479453254</v>
      </c>
      <c r="AM7" s="1477">
        <v>1.1306963731473829</v>
      </c>
      <c r="AN7" s="1180"/>
    </row>
    <row r="8" spans="1:40" ht="23.25" customHeight="1">
      <c r="A8" s="3624"/>
      <c r="B8" s="1151" t="s">
        <v>203</v>
      </c>
      <c r="C8" s="1152" t="s">
        <v>36</v>
      </c>
      <c r="D8" s="825">
        <v>99.343641578925158</v>
      </c>
      <c r="E8" s="825">
        <v>99.054050145315031</v>
      </c>
      <c r="F8" s="825">
        <v>99.249080008674838</v>
      </c>
      <c r="G8" s="881">
        <v>100.29005853372483</v>
      </c>
      <c r="H8" s="875">
        <v>100.45991344797469</v>
      </c>
      <c r="I8" s="2645">
        <v>100.39461945188945</v>
      </c>
      <c r="J8" s="2649">
        <v>100.42216410630913</v>
      </c>
      <c r="K8" s="2197">
        <v>100.42216410630913</v>
      </c>
      <c r="L8" s="3436">
        <v>100.21777145770938</v>
      </c>
      <c r="M8" s="3439">
        <v>100.57793845927043</v>
      </c>
      <c r="N8" s="3439">
        <v>100.43624245241026</v>
      </c>
      <c r="O8" s="3439">
        <v>100.44469180256721</v>
      </c>
      <c r="P8" s="3439">
        <v>100.48308026118353</v>
      </c>
      <c r="Q8" s="3439">
        <v>100.45978678721237</v>
      </c>
      <c r="R8" s="3435">
        <v>100.2849087496591</v>
      </c>
      <c r="S8" s="2864">
        <v>100.52026140805023</v>
      </c>
      <c r="T8" s="3557">
        <v>100.48535504383852</v>
      </c>
      <c r="U8" s="3440">
        <v>100.48327523465113</v>
      </c>
      <c r="V8" s="2493" t="e">
        <v>#DIV/0!</v>
      </c>
      <c r="W8" s="889" t="e">
        <v>#DIV/0!</v>
      </c>
      <c r="X8" s="1482">
        <v>100.43294212189609</v>
      </c>
      <c r="Y8" s="1474">
        <v>-17015.203223538756</v>
      </c>
      <c r="Z8" s="1474">
        <v>14620.11422076668</v>
      </c>
      <c r="AA8" s="1474">
        <v>3874.1616912570576</v>
      </c>
      <c r="AB8" s="1474">
        <v>4522.0904926527683</v>
      </c>
      <c r="AC8" s="1474">
        <v>7821.3005117329585</v>
      </c>
      <c r="AD8" s="1474">
        <v>6198.4114601302435</v>
      </c>
      <c r="AE8" s="1474">
        <v>-11580.506878497363</v>
      </c>
      <c r="AF8" s="1474">
        <v>10907.448731634933</v>
      </c>
      <c r="AG8" s="1474">
        <v>8264.4354806020092</v>
      </c>
      <c r="AH8" s="1474">
        <v>7712.9575285522478</v>
      </c>
      <c r="AI8" s="1474" t="e">
        <v>#DIV/0!</v>
      </c>
      <c r="AJ8" s="1474" t="e">
        <v>#DIV/0!</v>
      </c>
      <c r="AK8" s="1164">
        <v>32269.121376504947</v>
      </c>
      <c r="AL8" s="1475">
        <v>35325.210015302342</v>
      </c>
      <c r="AM8" s="2675">
        <v>1.0947062860230996</v>
      </c>
      <c r="AN8" s="2674"/>
    </row>
    <row r="9" spans="1:40" ht="23.25" customHeight="1">
      <c r="A9" s="3624"/>
      <c r="B9" s="1151" t="s">
        <v>204</v>
      </c>
      <c r="C9" s="1152" t="s">
        <v>36</v>
      </c>
      <c r="D9" s="825">
        <v>99.210533081575974</v>
      </c>
      <c r="E9" s="825">
        <v>98.682314605291381</v>
      </c>
      <c r="F9" s="825">
        <v>99.339533747442189</v>
      </c>
      <c r="G9" s="881">
        <v>99.484261349212545</v>
      </c>
      <c r="H9" s="875">
        <v>99.874493389216511</v>
      </c>
      <c r="I9" s="2645">
        <v>100.20491802108988</v>
      </c>
      <c r="J9" s="2649">
        <v>100.4045350764158</v>
      </c>
      <c r="K9" s="2650">
        <v>100.4045350764158</v>
      </c>
      <c r="L9" s="2493">
        <v>100.33160299614805</v>
      </c>
      <c r="M9" s="2377">
        <v>100.31278394459495</v>
      </c>
      <c r="N9" s="3435">
        <v>99.842715192487546</v>
      </c>
      <c r="O9" s="2377">
        <v>100.25638671527115</v>
      </c>
      <c r="P9" s="3435">
        <v>99.976358351759913</v>
      </c>
      <c r="Q9" s="3439">
        <v>100.47346208947769</v>
      </c>
      <c r="R9" s="2377">
        <v>100.2594514455152</v>
      </c>
      <c r="S9" s="2576">
        <v>100.08510072786203</v>
      </c>
      <c r="T9" s="2717">
        <v>100.080800946721</v>
      </c>
      <c r="U9" s="3551">
        <v>100.35412513721585</v>
      </c>
      <c r="V9" s="2493" t="e">
        <v>#DIV/0!</v>
      </c>
      <c r="W9" s="889" t="e">
        <v>#DIV/0!</v>
      </c>
      <c r="X9" s="1482">
        <v>100.20248014447068</v>
      </c>
      <c r="Y9" s="1474">
        <v>5614.6277562289724</v>
      </c>
      <c r="Z9" s="1474">
        <v>4898.5985036199691</v>
      </c>
      <c r="AA9" s="1474">
        <v>-13188.798802532036</v>
      </c>
      <c r="AB9" s="1474">
        <v>2020.5791788232871</v>
      </c>
      <c r="AC9" s="1474">
        <v>-7955.1348389522473</v>
      </c>
      <c r="AD9" s="1474">
        <v>12140.102693976845</v>
      </c>
      <c r="AE9" s="1474">
        <v>2337.4319258357054</v>
      </c>
      <c r="AF9" s="1474">
        <v>-4769.2516902223351</v>
      </c>
      <c r="AG9" s="1474">
        <v>-4386.7599366976474</v>
      </c>
      <c r="AH9" s="1474">
        <v>2309.6044627265742</v>
      </c>
      <c r="AI9" s="1474" t="e">
        <v>#DIV/0!</v>
      </c>
      <c r="AJ9" s="1474" t="e">
        <v>#DIV/0!</v>
      </c>
      <c r="AK9" s="1164">
        <v>91448.060611071633</v>
      </c>
      <c r="AL9" s="1475">
        <v>-979.00074719533859</v>
      </c>
      <c r="AM9" s="2675">
        <v>-1.0705538648424993E-2</v>
      </c>
      <c r="AN9" s="2674"/>
    </row>
    <row r="10" spans="1:40" ht="22.8" customHeight="1" thickBot="1">
      <c r="A10" s="3625"/>
      <c r="B10" s="1157" t="s">
        <v>209</v>
      </c>
      <c r="C10" s="1181" t="s">
        <v>498</v>
      </c>
      <c r="D10" s="882">
        <v>98.611185633003871</v>
      </c>
      <c r="E10" s="882">
        <v>98.66773107151711</v>
      </c>
      <c r="F10" s="882">
        <v>99.025680032530133</v>
      </c>
      <c r="G10" s="882">
        <v>99.253811017611199</v>
      </c>
      <c r="H10" s="1055">
        <v>99.454033113973196</v>
      </c>
      <c r="I10" s="1463">
        <v>99.460676096937433</v>
      </c>
      <c r="J10" s="3437">
        <v>99.617113448641575</v>
      </c>
      <c r="K10" s="3438">
        <v>99.617113448641575</v>
      </c>
      <c r="L10" s="1360">
        <v>99.598178930933926</v>
      </c>
      <c r="M10" s="2842">
        <v>99.598855008226536</v>
      </c>
      <c r="N10" s="2842">
        <v>99.604445024982667</v>
      </c>
      <c r="O10" s="2842">
        <v>99.559442002480864</v>
      </c>
      <c r="P10" s="2842">
        <v>99.524974045220816</v>
      </c>
      <c r="Q10" s="2842">
        <v>99.489444137993559</v>
      </c>
      <c r="R10" s="2842">
        <v>99.484219156365697</v>
      </c>
      <c r="S10" s="2842">
        <v>99.471903293349712</v>
      </c>
      <c r="T10" s="2730">
        <v>99.533257042370508</v>
      </c>
      <c r="U10" s="2574">
        <v>99.565487664079541</v>
      </c>
      <c r="V10" s="2494" t="e">
        <v>#DIV/0!</v>
      </c>
      <c r="W10" s="890" t="e">
        <v>#DIV/0!</v>
      </c>
      <c r="X10" s="1476">
        <v>99.541055059061009</v>
      </c>
      <c r="Y10" s="1183">
        <v>53870.528970651096</v>
      </c>
      <c r="Z10" s="1183">
        <v>88655.534846995113</v>
      </c>
      <c r="AA10" s="1183">
        <v>34371.098401512529</v>
      </c>
      <c r="AB10" s="1183">
        <v>39370.391186242232</v>
      </c>
      <c r="AC10" s="1183">
        <v>29733.022028556974</v>
      </c>
      <c r="AD10" s="1183">
        <v>38606.801165104116</v>
      </c>
      <c r="AE10" s="1183">
        <v>15176.068506964722</v>
      </c>
      <c r="AF10" s="1183">
        <v>12143.197079784539</v>
      </c>
      <c r="AG10" s="1183">
        <v>44408.757108720223</v>
      </c>
      <c r="AH10" s="1183">
        <v>66884.053425281643</v>
      </c>
      <c r="AI10" s="1183" t="e">
        <v>#DIV/0!</v>
      </c>
      <c r="AJ10" s="1183" t="e">
        <v>#DIV/0!</v>
      </c>
      <c r="AK10" s="1183">
        <v>639004.1039584527</v>
      </c>
      <c r="AL10" s="1183">
        <v>423219.45271984744</v>
      </c>
      <c r="AM10" s="1178">
        <v>0.66231100879966287</v>
      </c>
      <c r="AN10" s="1163"/>
    </row>
    <row r="11" spans="1:40" ht="23.25" customHeight="1">
      <c r="A11" s="3589" t="s">
        <v>136</v>
      </c>
      <c r="B11" s="1122" t="s">
        <v>202</v>
      </c>
      <c r="C11" s="488" t="s">
        <v>206</v>
      </c>
      <c r="D11" s="718">
        <v>97.5</v>
      </c>
      <c r="E11" s="718">
        <v>97.53</v>
      </c>
      <c r="F11" s="718">
        <v>98.00045319044726</v>
      </c>
      <c r="G11" s="718">
        <v>97.977320000000006</v>
      </c>
      <c r="H11" s="557">
        <v>97.970594907103475</v>
      </c>
      <c r="I11" s="557">
        <v>97.749821155362042</v>
      </c>
      <c r="J11" s="1130">
        <v>98</v>
      </c>
      <c r="K11" s="2647">
        <v>98</v>
      </c>
      <c r="L11" s="888">
        <v>97.803964795466243</v>
      </c>
      <c r="M11" s="608">
        <v>97.894259760051099</v>
      </c>
      <c r="N11" s="608">
        <v>98.038576880174062</v>
      </c>
      <c r="O11" s="608">
        <v>98.020622414048859</v>
      </c>
      <c r="P11" s="608">
        <v>97.780123233813313</v>
      </c>
      <c r="Q11" s="608">
        <v>97.906406843466527</v>
      </c>
      <c r="R11" s="608">
        <v>97.872463970540053</v>
      </c>
      <c r="S11" s="2869">
        <v>97.68295863040899</v>
      </c>
      <c r="T11" s="3558">
        <v>97.903120660295514</v>
      </c>
      <c r="U11" s="3372">
        <v>97.835967049888623</v>
      </c>
      <c r="V11" s="3535" t="e">
        <v>#DIV/0!</v>
      </c>
      <c r="W11" s="879" t="e">
        <v>#DIV/0!</v>
      </c>
      <c r="X11" s="1483">
        <v>97.871144441939791</v>
      </c>
      <c r="Y11" s="680">
        <v>6303.2825169454436</v>
      </c>
      <c r="Z11" s="118">
        <v>18517.89866170608</v>
      </c>
      <c r="AA11" s="118">
        <v>30414.638972170324</v>
      </c>
      <c r="AB11" s="118">
        <v>31084.232300518543</v>
      </c>
      <c r="AC11" s="118">
        <v>3420.1720265346344</v>
      </c>
      <c r="AD11" s="118">
        <v>20463.740561803996</v>
      </c>
      <c r="AE11" s="118">
        <v>17629.456687864786</v>
      </c>
      <c r="AF11" s="118">
        <v>-8226.4319991654029</v>
      </c>
      <c r="AG11" s="118">
        <v>20094.192444438882</v>
      </c>
      <c r="AH11" s="118">
        <v>11699.032602735373</v>
      </c>
      <c r="AI11" s="118" t="e">
        <v>#DIV/0!</v>
      </c>
      <c r="AJ11" s="118" t="e">
        <v>#DIV/0!</v>
      </c>
      <c r="AK11" s="118">
        <v>306301.48146716465</v>
      </c>
      <c r="AL11" s="886">
        <v>151400.21477555268</v>
      </c>
      <c r="AM11" s="2844">
        <v>0.49428495758608565</v>
      </c>
      <c r="AN11" s="501"/>
    </row>
    <row r="12" spans="1:40" ht="23.25" customHeight="1">
      <c r="A12" s="3590"/>
      <c r="B12" s="1151" t="s">
        <v>37</v>
      </c>
      <c r="C12" s="1152" t="s">
        <v>206</v>
      </c>
      <c r="D12" s="1115">
        <v>99.92</v>
      </c>
      <c r="E12" s="1115">
        <v>99.93</v>
      </c>
      <c r="F12" s="1115">
        <v>99.940905977141099</v>
      </c>
      <c r="G12" s="1115">
        <v>99.97</v>
      </c>
      <c r="H12" s="1385">
        <v>99.983380652450364</v>
      </c>
      <c r="I12" s="2466">
        <v>99.98701371818494</v>
      </c>
      <c r="J12" s="2436">
        <v>99.99</v>
      </c>
      <c r="K12" s="2197">
        <v>99.99</v>
      </c>
      <c r="L12" s="2700">
        <v>99.983093687456588</v>
      </c>
      <c r="M12" s="2644">
        <v>99.99807699846086</v>
      </c>
      <c r="N12" s="2644">
        <v>100</v>
      </c>
      <c r="O12" s="2644">
        <v>99.992821422688237</v>
      </c>
      <c r="P12" s="2644">
        <v>99.98265435587399</v>
      </c>
      <c r="Q12" s="2644">
        <v>99.992439620491737</v>
      </c>
      <c r="R12" s="2853">
        <v>99.976278029232816</v>
      </c>
      <c r="S12" s="2857">
        <v>99.999647396944951</v>
      </c>
      <c r="T12" s="2723">
        <v>99.978793989265696</v>
      </c>
      <c r="U12" s="3381">
        <v>99.90127541081084</v>
      </c>
      <c r="V12" s="3534" t="e">
        <v>#DIV/0!</v>
      </c>
      <c r="W12" s="1735" t="e">
        <v>#DIV/0!</v>
      </c>
      <c r="X12" s="1484">
        <v>99.97916039247022</v>
      </c>
      <c r="Y12" s="1153">
        <v>-385.26021429242826</v>
      </c>
      <c r="Z12" s="886">
        <v>1297.8438294915732</v>
      </c>
      <c r="AA12" s="886">
        <v>1223.5464515000799</v>
      </c>
      <c r="AB12" s="886">
        <v>666.85980361150428</v>
      </c>
      <c r="AC12" s="886">
        <v>-464.46922361144038</v>
      </c>
      <c r="AD12" s="886">
        <v>619.57838754268607</v>
      </c>
      <c r="AE12" s="886">
        <v>-1445.0130790228741</v>
      </c>
      <c r="AF12" s="886">
        <v>1554.3849008333939</v>
      </c>
      <c r="AG12" s="886">
        <v>-945.03880905902702</v>
      </c>
      <c r="AH12" s="886">
        <v>-11137.015137188469</v>
      </c>
      <c r="AI12" s="886" t="e">
        <v>#DIV/0!</v>
      </c>
      <c r="AJ12" s="886" t="e">
        <v>#DIV/0!</v>
      </c>
      <c r="AK12" s="886">
        <v>3450.5856616895476</v>
      </c>
      <c r="AL12" s="886">
        <v>-9014.583090195003</v>
      </c>
      <c r="AM12" s="2843">
        <v>-2.6124791481864258</v>
      </c>
      <c r="AN12" s="1155"/>
    </row>
    <row r="13" spans="1:40" ht="23.25" customHeight="1">
      <c r="A13" s="3590"/>
      <c r="B13" s="1151" t="s">
        <v>23</v>
      </c>
      <c r="C13" s="1152" t="s">
        <v>206</v>
      </c>
      <c r="D13" s="1115">
        <v>98.54878099892494</v>
      </c>
      <c r="E13" s="1115">
        <v>98.709193043687762</v>
      </c>
      <c r="F13" s="1115">
        <v>99.068155973510756</v>
      </c>
      <c r="G13" s="1115">
        <v>99.83</v>
      </c>
      <c r="H13" s="1385">
        <v>100.18118732416113</v>
      </c>
      <c r="I13" s="2466">
        <v>100.18258233928049</v>
      </c>
      <c r="J13" s="2436">
        <v>100.35000000000001</v>
      </c>
      <c r="K13" s="2197">
        <v>100.35000000000001</v>
      </c>
      <c r="L13" s="2701">
        <v>100.70524985861206</v>
      </c>
      <c r="M13" s="2644">
        <v>100.6108820007982</v>
      </c>
      <c r="N13" s="2644">
        <v>100.27112703876352</v>
      </c>
      <c r="O13" s="2644">
        <v>100.15607027380437</v>
      </c>
      <c r="P13" s="2644">
        <v>100.46615565330576</v>
      </c>
      <c r="Q13" s="2853">
        <v>100.13871134113718</v>
      </c>
      <c r="R13" s="2644">
        <v>100.2504384380867</v>
      </c>
      <c r="S13" s="2644">
        <v>100.26117222159274</v>
      </c>
      <c r="T13" s="2723">
        <v>100.32249771187051</v>
      </c>
      <c r="U13" s="3380">
        <v>100.64747142115121</v>
      </c>
      <c r="V13" s="3534" t="e">
        <v>#DIV/0!</v>
      </c>
      <c r="W13" s="1735" t="e">
        <v>#DIV/0!</v>
      </c>
      <c r="X13" s="1484">
        <v>100.37774401689168</v>
      </c>
      <c r="Y13" s="1153">
        <v>55689.109841919329</v>
      </c>
      <c r="Z13" s="886">
        <v>45393.163717209405</v>
      </c>
      <c r="AA13" s="886">
        <v>10307.125051040923</v>
      </c>
      <c r="AB13" s="886">
        <v>-2835.7846323568419</v>
      </c>
      <c r="AC13" s="886">
        <v>27900.139040028007</v>
      </c>
      <c r="AD13" s="886">
        <v>-4741.9185334040585</v>
      </c>
      <c r="AE13" s="886">
        <v>9047.4084548953251</v>
      </c>
      <c r="AF13" s="886">
        <v>9427.4428491391682</v>
      </c>
      <c r="AG13" s="886">
        <v>17707.241658700113</v>
      </c>
      <c r="AH13" s="886">
        <v>54472.3670083365</v>
      </c>
      <c r="AI13" s="886" t="e">
        <v>#DIV/0!</v>
      </c>
      <c r="AJ13" s="886" t="e">
        <v>#DIV/0!</v>
      </c>
      <c r="AK13" s="886">
        <v>197841.67519918102</v>
      </c>
      <c r="AL13" s="886">
        <v>222366.29445550786</v>
      </c>
      <c r="AM13" s="1154">
        <v>1.1239608350042336</v>
      </c>
      <c r="AN13" s="1155"/>
    </row>
    <row r="14" spans="1:40" ht="23.25" customHeight="1">
      <c r="A14" s="3590"/>
      <c r="B14" s="1151" t="s">
        <v>203</v>
      </c>
      <c r="C14" s="1152" t="s">
        <v>206</v>
      </c>
      <c r="D14" s="825">
        <v>100.606244705544</v>
      </c>
      <c r="E14" s="825">
        <v>100.05369360660397</v>
      </c>
      <c r="F14" s="825">
        <v>100.05700705029608</v>
      </c>
      <c r="G14" s="825">
        <v>100.32</v>
      </c>
      <c r="H14" s="1351">
        <v>100.5338473118038</v>
      </c>
      <c r="I14" s="2104">
        <v>100.40908537375219</v>
      </c>
      <c r="J14" s="2521">
        <v>100.42999999999999</v>
      </c>
      <c r="K14" s="2197">
        <v>100.42999999999999</v>
      </c>
      <c r="L14" s="2704">
        <v>100.36160945520129</v>
      </c>
      <c r="M14" s="2645">
        <v>100.58263871021329</v>
      </c>
      <c r="N14" s="2645">
        <v>100.56326965082182</v>
      </c>
      <c r="O14" s="2645">
        <v>100.51074275427105</v>
      </c>
      <c r="P14" s="2645">
        <v>100.51921499650693</v>
      </c>
      <c r="Q14" s="2864">
        <v>100.52191401959753</v>
      </c>
      <c r="R14" s="2576">
        <v>100.32393926352069</v>
      </c>
      <c r="S14" s="2864">
        <v>100.58894527804263</v>
      </c>
      <c r="T14" s="3557">
        <v>100.54621220361106</v>
      </c>
      <c r="U14" s="3440">
        <v>100.50741609556901</v>
      </c>
      <c r="V14" s="2493" t="e">
        <v>#DIV/0!</v>
      </c>
      <c r="W14" s="1736" t="e">
        <v>#DIV/0!</v>
      </c>
      <c r="X14" s="1484">
        <v>100.49780776223356</v>
      </c>
      <c r="Y14" s="1153">
        <v>-4561.2880794877001</v>
      </c>
      <c r="Z14" s="886">
        <v>13840.632604400333</v>
      </c>
      <c r="AA14" s="886">
        <v>14332.947757048414</v>
      </c>
      <c r="AB14" s="886">
        <v>9174.7595605757233</v>
      </c>
      <c r="AC14" s="886">
        <v>9733.6576542436578</v>
      </c>
      <c r="AD14" s="886">
        <v>10725.09919080844</v>
      </c>
      <c r="AE14" s="886">
        <v>-8984.0962027664464</v>
      </c>
      <c r="AF14" s="886">
        <v>15603.650127946996</v>
      </c>
      <c r="AG14" s="886">
        <v>12482.311305416095</v>
      </c>
      <c r="AH14" s="886">
        <v>9382.3855420715154</v>
      </c>
      <c r="AI14" s="886" t="e">
        <v>#DIV/0!</v>
      </c>
      <c r="AJ14" s="886" t="e">
        <v>#DIV/0!</v>
      </c>
      <c r="AK14" s="886">
        <v>24501.908887719092</v>
      </c>
      <c r="AL14" s="886">
        <v>81730.05946025702</v>
      </c>
      <c r="AM14" s="1154">
        <v>3.335660900331809</v>
      </c>
      <c r="AN14" s="1155"/>
    </row>
    <row r="15" spans="1:40" ht="23.25" customHeight="1">
      <c r="A15" s="3590"/>
      <c r="B15" s="1151" t="s">
        <v>204</v>
      </c>
      <c r="C15" s="1152" t="s">
        <v>206</v>
      </c>
      <c r="D15" s="825">
        <v>100.06</v>
      </c>
      <c r="E15" s="825">
        <v>99.993385966617737</v>
      </c>
      <c r="F15" s="825">
        <v>99.508318971028757</v>
      </c>
      <c r="G15" s="825">
        <v>99.83</v>
      </c>
      <c r="H15" s="1351">
        <v>100.34514607442676</v>
      </c>
      <c r="I15" s="2104">
        <v>100.38300232567896</v>
      </c>
      <c r="J15" s="2521">
        <v>100.44999999999999</v>
      </c>
      <c r="K15" s="2197">
        <v>100.44999999999999</v>
      </c>
      <c r="L15" s="2705">
        <v>100.59846516807573</v>
      </c>
      <c r="M15" s="2645">
        <v>100.55620773661629</v>
      </c>
      <c r="N15" s="2645">
        <v>100.35368585805324</v>
      </c>
      <c r="O15" s="2645">
        <v>100.5912059359612</v>
      </c>
      <c r="P15" s="2645">
        <v>100.52130332322756</v>
      </c>
      <c r="Q15" s="2864">
        <v>100.68479594360767</v>
      </c>
      <c r="R15" s="2645">
        <v>100.52350452839909</v>
      </c>
      <c r="S15" s="2576">
        <v>100.36078537940605</v>
      </c>
      <c r="T15" s="3557">
        <v>100.64889629341603</v>
      </c>
      <c r="U15" s="3440">
        <v>100.61824093822207</v>
      </c>
      <c r="V15" s="2493" t="e">
        <v>#DIV/0!</v>
      </c>
      <c r="W15" s="1736" t="e">
        <v>#DIV/0!</v>
      </c>
      <c r="X15" s="1484">
        <v>100.54859534886815</v>
      </c>
      <c r="Y15" s="1153">
        <v>9523.8958859179038</v>
      </c>
      <c r="Z15" s="886">
        <v>7846.8695285999311</v>
      </c>
      <c r="AA15" s="886">
        <v>-1062.0576727150319</v>
      </c>
      <c r="AB15" s="886">
        <v>8146.536604809231</v>
      </c>
      <c r="AC15" s="886">
        <v>4787.5405068090395</v>
      </c>
      <c r="AD15" s="886">
        <v>13614.582279781018</v>
      </c>
      <c r="AE15" s="886">
        <v>6006.4385410043169</v>
      </c>
      <c r="AF15" s="886">
        <v>-881.90231395132525</v>
      </c>
      <c r="AG15" s="886">
        <v>9344.6400813001219</v>
      </c>
      <c r="AH15" s="886">
        <v>8943.2778074132693</v>
      </c>
      <c r="AI15" s="886" t="e">
        <v>#DIV/0!</v>
      </c>
      <c r="AJ15" s="886" t="e">
        <v>#DIV/0!</v>
      </c>
      <c r="AK15" s="886">
        <v>30692.805141862485</v>
      </c>
      <c r="AL15" s="886">
        <v>66269.821248968481</v>
      </c>
      <c r="AM15" s="1154">
        <v>2.1591321139488109</v>
      </c>
      <c r="AN15" s="1155"/>
    </row>
    <row r="16" spans="1:40" ht="23.25" customHeight="1" thickBot="1">
      <c r="A16" s="3598"/>
      <c r="B16" s="1157" t="s">
        <v>209</v>
      </c>
      <c r="C16" s="1460" t="s">
        <v>36</v>
      </c>
      <c r="D16" s="1184">
        <v>96.255341451144574</v>
      </c>
      <c r="E16" s="882">
        <v>98.87</v>
      </c>
      <c r="F16" s="882">
        <v>99.1040477634659</v>
      </c>
      <c r="G16" s="882">
        <v>99.368635587324533</v>
      </c>
      <c r="H16" s="1055">
        <v>99.483918463783041</v>
      </c>
      <c r="I16" s="1463">
        <v>99.474955544010143</v>
      </c>
      <c r="J16" s="1129">
        <v>99.638399452019826</v>
      </c>
      <c r="K16" s="2651">
        <v>99.638399452019826</v>
      </c>
      <c r="L16" s="1360">
        <v>99.633813730488797</v>
      </c>
      <c r="M16" s="1463">
        <v>99.612374473672645</v>
      </c>
      <c r="N16" s="2842">
        <v>99.651840446930748</v>
      </c>
      <c r="O16" s="2842">
        <v>99.584145220147278</v>
      </c>
      <c r="P16" s="2842">
        <v>99.565900851830705</v>
      </c>
      <c r="Q16" s="2842">
        <v>99.508664530737661</v>
      </c>
      <c r="R16" s="2842">
        <v>99.51165818230433</v>
      </c>
      <c r="S16" s="2842">
        <v>99.494788904133472</v>
      </c>
      <c r="T16" s="2730">
        <v>99.564616359304949</v>
      </c>
      <c r="U16" s="2574">
        <v>99.589479451524497</v>
      </c>
      <c r="V16" s="2494" t="e">
        <v>#DIV/0!</v>
      </c>
      <c r="W16" s="1737" t="e">
        <v>#DIV/0!</v>
      </c>
      <c r="X16" s="877">
        <v>99.569404619280817</v>
      </c>
      <c r="Y16" s="1160">
        <v>66569.739951002557</v>
      </c>
      <c r="Z16" s="1161">
        <v>86896.408341407325</v>
      </c>
      <c r="AA16" s="1161">
        <v>55216.200559044708</v>
      </c>
      <c r="AB16" s="1161">
        <v>46236.603637158165</v>
      </c>
      <c r="AC16" s="1161">
        <v>45377.040004003902</v>
      </c>
      <c r="AD16" s="1161">
        <v>40681.081886532076</v>
      </c>
      <c r="AE16" s="1161">
        <v>22254.194401975106</v>
      </c>
      <c r="AF16" s="1161">
        <v>17477.143564802827</v>
      </c>
      <c r="AG16" s="1161">
        <v>58683.346680796181</v>
      </c>
      <c r="AH16" s="1161">
        <v>73360.047823368179</v>
      </c>
      <c r="AI16" s="1161" t="e">
        <v>#DIV/0!</v>
      </c>
      <c r="AJ16" s="1161" t="e">
        <v>#DIV/0!</v>
      </c>
      <c r="AK16" s="1182">
        <v>562788.45635761681</v>
      </c>
      <c r="AL16" s="1182">
        <v>512751.80685009103</v>
      </c>
      <c r="AM16" s="1162">
        <v>0.91109154968926609</v>
      </c>
      <c r="AN16" s="1163"/>
    </row>
    <row r="17" spans="1:40" ht="23.25" customHeight="1">
      <c r="A17" s="3589" t="s">
        <v>55</v>
      </c>
      <c r="B17" s="1120" t="s">
        <v>202</v>
      </c>
      <c r="C17" s="486" t="s">
        <v>213</v>
      </c>
      <c r="D17" s="478">
        <v>143</v>
      </c>
      <c r="E17" s="730">
        <v>155</v>
      </c>
      <c r="F17" s="730">
        <v>59.260000000000005</v>
      </c>
      <c r="G17" s="730">
        <v>32</v>
      </c>
      <c r="H17" s="730">
        <v>8.3800000000000008</v>
      </c>
      <c r="I17" s="2285">
        <v>24.889999999999997</v>
      </c>
      <c r="J17" s="1131">
        <v>15</v>
      </c>
      <c r="K17" s="1247">
        <v>1.5</v>
      </c>
      <c r="L17" s="2706">
        <v>0</v>
      </c>
      <c r="M17" s="2865">
        <v>0</v>
      </c>
      <c r="N17" s="2866">
        <v>0</v>
      </c>
      <c r="O17" s="2865">
        <v>0</v>
      </c>
      <c r="P17" s="2865">
        <v>0</v>
      </c>
      <c r="Q17" s="3280">
        <v>0</v>
      </c>
      <c r="R17" s="3373">
        <v>3.59</v>
      </c>
      <c r="S17" s="2869">
        <v>5</v>
      </c>
      <c r="T17" s="3559">
        <v>0</v>
      </c>
      <c r="U17" s="3441">
        <v>0</v>
      </c>
      <c r="V17" s="3535">
        <v>0</v>
      </c>
      <c r="W17" s="883">
        <v>0</v>
      </c>
      <c r="X17" s="1482">
        <v>8.59</v>
      </c>
      <c r="Y17" s="1479">
        <v>899.82584000162581</v>
      </c>
      <c r="Z17" s="1479">
        <v>899.82584000162581</v>
      </c>
      <c r="AA17" s="1479">
        <v>899.82584000162581</v>
      </c>
      <c r="AB17" s="1479">
        <v>899.82584000162581</v>
      </c>
      <c r="AC17" s="1479">
        <v>899.82584000162581</v>
      </c>
      <c r="AD17" s="1479">
        <v>899.82584000162581</v>
      </c>
      <c r="AE17" s="1479">
        <v>-657.60675088909511</v>
      </c>
      <c r="AF17" s="1479">
        <v>-1269.3003311553673</v>
      </c>
      <c r="AG17" s="1479">
        <v>899.82584000162581</v>
      </c>
      <c r="AH17" s="1479">
        <v>899.82584000162581</v>
      </c>
      <c r="AI17" s="1479">
        <v>899.82584000162581</v>
      </c>
      <c r="AJ17" s="1479">
        <v>899.82584000162581</v>
      </c>
      <c r="AK17" s="1478">
        <v>4290.5315665485314</v>
      </c>
      <c r="AL17" s="1469">
        <v>5271.6996379685443</v>
      </c>
      <c r="AM17" s="1521">
        <v>1.2286821705426356</v>
      </c>
      <c r="AN17" s="566"/>
    </row>
    <row r="18" spans="1:40" ht="23.25" customHeight="1">
      <c r="A18" s="3590"/>
      <c r="B18" s="1151" t="s">
        <v>37</v>
      </c>
      <c r="C18" s="1152" t="s">
        <v>213</v>
      </c>
      <c r="D18" s="1116">
        <v>245</v>
      </c>
      <c r="E18" s="1185">
        <v>136</v>
      </c>
      <c r="F18" s="1185">
        <v>80.09</v>
      </c>
      <c r="G18" s="1185">
        <v>32</v>
      </c>
      <c r="H18" s="1185">
        <v>22.73</v>
      </c>
      <c r="I18" s="2286">
        <v>31.35</v>
      </c>
      <c r="J18" s="2287">
        <v>4</v>
      </c>
      <c r="K18" s="1247">
        <v>0.4</v>
      </c>
      <c r="L18" s="2707">
        <v>0</v>
      </c>
      <c r="M18" s="2866">
        <v>0</v>
      </c>
      <c r="N18" s="2866">
        <v>0</v>
      </c>
      <c r="O18" s="2866">
        <v>0</v>
      </c>
      <c r="P18" s="2866">
        <v>0</v>
      </c>
      <c r="Q18" s="3281">
        <v>0</v>
      </c>
      <c r="R18" s="3374">
        <v>0</v>
      </c>
      <c r="S18" s="2857">
        <v>0</v>
      </c>
      <c r="T18" s="2722">
        <v>0</v>
      </c>
      <c r="U18" s="3380">
        <v>0</v>
      </c>
      <c r="V18" s="3534">
        <v>0</v>
      </c>
      <c r="W18" s="1735">
        <v>0</v>
      </c>
      <c r="X18" s="1485">
        <v>0</v>
      </c>
      <c r="Y18" s="1479">
        <v>1133.36842442953</v>
      </c>
      <c r="Z18" s="1479">
        <v>1133.36842442953</v>
      </c>
      <c r="AA18" s="1479">
        <v>1133.36842442953</v>
      </c>
      <c r="AB18" s="1479">
        <v>1133.36842442953</v>
      </c>
      <c r="AC18" s="1479">
        <v>1133.36842442953</v>
      </c>
      <c r="AD18" s="1479">
        <v>1133.36842442953</v>
      </c>
      <c r="AE18" s="1479">
        <v>1133.36842442953</v>
      </c>
      <c r="AF18" s="1479">
        <v>1133.36842442953</v>
      </c>
      <c r="AG18" s="1479">
        <v>1133.36842442953</v>
      </c>
      <c r="AH18" s="1479">
        <v>1133.36842442953</v>
      </c>
      <c r="AI18" s="1479">
        <v>1133.36842442953</v>
      </c>
      <c r="AJ18" s="1479">
        <v>1133.36842442953</v>
      </c>
      <c r="AK18" s="1478">
        <v>11865.120156228764</v>
      </c>
      <c r="AL18" s="1469">
        <v>11333.684244295298</v>
      </c>
      <c r="AM18" s="1521">
        <v>0.95521023765996327</v>
      </c>
      <c r="AN18" s="1186"/>
    </row>
    <row r="19" spans="1:40" ht="23.25" customHeight="1">
      <c r="A19" s="3590"/>
      <c r="B19" s="1151" t="s">
        <v>23</v>
      </c>
      <c r="C19" s="1152" t="s">
        <v>213</v>
      </c>
      <c r="D19" s="1116">
        <v>2508.8000000000002</v>
      </c>
      <c r="E19" s="1185">
        <v>1973.88</v>
      </c>
      <c r="F19" s="1185">
        <v>820.61999999999978</v>
      </c>
      <c r="G19" s="1185">
        <v>320</v>
      </c>
      <c r="H19" s="1185">
        <v>307.49</v>
      </c>
      <c r="I19" s="2286">
        <v>363.24000000000007</v>
      </c>
      <c r="J19" s="2287">
        <v>180</v>
      </c>
      <c r="K19" s="1247">
        <v>18</v>
      </c>
      <c r="L19" s="2707">
        <v>4.84</v>
      </c>
      <c r="M19" s="2867">
        <v>41.36</v>
      </c>
      <c r="N19" s="2841">
        <v>22.59</v>
      </c>
      <c r="O19" s="2866">
        <v>0</v>
      </c>
      <c r="P19" s="2867">
        <v>26.65</v>
      </c>
      <c r="Q19" s="3282">
        <v>40.56</v>
      </c>
      <c r="R19" s="3282">
        <v>37.85</v>
      </c>
      <c r="S19" s="2857">
        <v>7.47</v>
      </c>
      <c r="T19" s="2722">
        <v>0</v>
      </c>
      <c r="U19" s="3381">
        <v>24.21</v>
      </c>
      <c r="V19" s="3534">
        <v>0</v>
      </c>
      <c r="W19" s="1735">
        <v>0</v>
      </c>
      <c r="X19" s="1485">
        <v>205.53</v>
      </c>
      <c r="Y19" s="1479">
        <v>11032.17570650448</v>
      </c>
      <c r="Z19" s="1479">
        <v>-4811.121847626212</v>
      </c>
      <c r="AA19" s="1479">
        <v>3331.7777988971475</v>
      </c>
      <c r="AB19" s="1479">
        <v>13131.889840184453</v>
      </c>
      <c r="AC19" s="1479">
        <v>1570.4473479176681</v>
      </c>
      <c r="AD19" s="1479">
        <v>-4464.0616602410946</v>
      </c>
      <c r="AE19" s="1479">
        <v>-3288.3952754740021</v>
      </c>
      <c r="AF19" s="1479">
        <v>9891.2153404759028</v>
      </c>
      <c r="AG19" s="1479">
        <v>13131.889840184453</v>
      </c>
      <c r="AH19" s="1479">
        <v>2628.9809194422805</v>
      </c>
      <c r="AI19" s="1479">
        <v>13131.889840184453</v>
      </c>
      <c r="AJ19" s="1479">
        <v>13131.889840184453</v>
      </c>
      <c r="AK19" s="1478">
        <v>79494.135920561588</v>
      </c>
      <c r="AL19" s="1469">
        <v>42154.798010265069</v>
      </c>
      <c r="AM19" s="3218">
        <v>0.53028814669286195</v>
      </c>
      <c r="AN19" s="1186"/>
    </row>
    <row r="20" spans="1:40" ht="23.25" customHeight="1">
      <c r="A20" s="3590"/>
      <c r="B20" s="1151" t="s">
        <v>203</v>
      </c>
      <c r="C20" s="1152" t="s">
        <v>213</v>
      </c>
      <c r="D20" s="1116">
        <v>223.98999999999995</v>
      </c>
      <c r="E20" s="1185">
        <v>118.37</v>
      </c>
      <c r="F20" s="1185">
        <v>139.78</v>
      </c>
      <c r="G20" s="1185">
        <v>125.91</v>
      </c>
      <c r="H20" s="1185">
        <v>92.647999999999996</v>
      </c>
      <c r="I20" s="2286">
        <v>83.9</v>
      </c>
      <c r="J20" s="2287">
        <v>60</v>
      </c>
      <c r="K20" s="1247">
        <v>5</v>
      </c>
      <c r="L20" s="2708">
        <v>1.82</v>
      </c>
      <c r="M20" s="2868">
        <v>1.69</v>
      </c>
      <c r="N20" s="2868">
        <v>4.66</v>
      </c>
      <c r="O20" s="2868">
        <v>4.93</v>
      </c>
      <c r="P20" s="2868">
        <v>4.53</v>
      </c>
      <c r="Q20" s="3283">
        <v>3.47</v>
      </c>
      <c r="R20" s="3283">
        <v>4.5999999999999996</v>
      </c>
      <c r="S20" s="2864">
        <v>4.83</v>
      </c>
      <c r="T20" s="3557">
        <v>0</v>
      </c>
      <c r="U20" s="3440">
        <v>2.2799999999999998</v>
      </c>
      <c r="V20" s="2493">
        <v>0</v>
      </c>
      <c r="W20" s="1736">
        <v>0</v>
      </c>
      <c r="X20" s="1484">
        <v>32.809999999999995</v>
      </c>
      <c r="Y20" s="1479">
        <v>3636.6034347000523</v>
      </c>
      <c r="Z20" s="1479">
        <v>3728.0166051501342</v>
      </c>
      <c r="AA20" s="1479">
        <v>1639.5772494828789</v>
      </c>
      <c r="AB20" s="1479">
        <v>1449.7191262404015</v>
      </c>
      <c r="AC20" s="1479">
        <v>1730.9904199329608</v>
      </c>
      <c r="AD20" s="1479">
        <v>2476.3593482182437</v>
      </c>
      <c r="AE20" s="1479">
        <v>1681.7679435367634</v>
      </c>
      <c r="AF20" s="1479">
        <v>1520.0369496635412</v>
      </c>
      <c r="AG20" s="1479">
        <v>4916.3878210011981</v>
      </c>
      <c r="AH20" s="1479">
        <v>3313.1414469536089</v>
      </c>
      <c r="AI20" s="1479">
        <v>4916.3878210011981</v>
      </c>
      <c r="AJ20" s="1479">
        <v>4916.3878210011981</v>
      </c>
      <c r="AK20" s="1478">
        <v>16805.959798130443</v>
      </c>
      <c r="AL20" s="1469">
        <v>26092.600344879782</v>
      </c>
      <c r="AM20" s="1521">
        <v>1.5525801952580189</v>
      </c>
      <c r="AN20" s="1187"/>
    </row>
    <row r="21" spans="1:40" ht="23.25" customHeight="1">
      <c r="A21" s="3590"/>
      <c r="B21" s="1151" t="s">
        <v>204</v>
      </c>
      <c r="C21" s="1152" t="s">
        <v>213</v>
      </c>
      <c r="D21" s="1116">
        <v>90.44</v>
      </c>
      <c r="E21" s="1185">
        <v>68.98</v>
      </c>
      <c r="F21" s="1185">
        <v>53.02000000000001</v>
      </c>
      <c r="G21" s="1185">
        <v>95</v>
      </c>
      <c r="H21" s="1185">
        <v>73.749999999999986</v>
      </c>
      <c r="I21" s="2286">
        <v>73.5</v>
      </c>
      <c r="J21" s="2287">
        <v>48</v>
      </c>
      <c r="K21" s="1247">
        <v>4</v>
      </c>
      <c r="L21" s="2708">
        <v>2.29</v>
      </c>
      <c r="M21" s="2868">
        <v>0</v>
      </c>
      <c r="N21" s="2906">
        <v>6.6899999999999995</v>
      </c>
      <c r="O21" s="2868">
        <v>0</v>
      </c>
      <c r="P21" s="2492">
        <v>4.9000000000000004</v>
      </c>
      <c r="Q21" s="3283">
        <v>0</v>
      </c>
      <c r="R21" s="3283">
        <v>1.97</v>
      </c>
      <c r="S21" s="2576">
        <v>8.39</v>
      </c>
      <c r="T21" s="2717">
        <v>6.67</v>
      </c>
      <c r="U21" s="3440">
        <v>2.2400000000000002</v>
      </c>
      <c r="V21" s="2493">
        <v>0</v>
      </c>
      <c r="W21" s="1736">
        <v>0</v>
      </c>
      <c r="X21" s="1484">
        <v>33.150000000000006</v>
      </c>
      <c r="Y21" s="1479">
        <v>3314.775478277415</v>
      </c>
      <c r="Z21" s="1479">
        <v>5294.1329346673192</v>
      </c>
      <c r="AA21" s="1479">
        <v>-488.35675234074</v>
      </c>
      <c r="AB21" s="1479">
        <v>5294.1329346673192</v>
      </c>
      <c r="AC21" s="1479">
        <v>1058.8265869334637</v>
      </c>
      <c r="AD21" s="1479">
        <v>5294.1329346673192</v>
      </c>
      <c r="AE21" s="1479">
        <v>3591.3669132314631</v>
      </c>
      <c r="AF21" s="1479">
        <v>-1957.7487505341194</v>
      </c>
      <c r="AG21" s="1479">
        <v>-471.0697876561124</v>
      </c>
      <c r="AH21" s="1479">
        <v>3357.9928899889851</v>
      </c>
      <c r="AI21" s="1479">
        <v>5294.1329346673192</v>
      </c>
      <c r="AJ21" s="1479">
        <v>5294.1329346673192</v>
      </c>
      <c r="AK21" s="1478">
        <v>22040.879972900675</v>
      </c>
      <c r="AL21" s="1469">
        <v>24288.185381902313</v>
      </c>
      <c r="AM21" s="1521">
        <v>1.1019607843137256</v>
      </c>
      <c r="AN21" s="1187"/>
    </row>
    <row r="22" spans="1:40" ht="23.25" customHeight="1" thickBot="1">
      <c r="A22" s="3590"/>
      <c r="B22" s="1121" t="s">
        <v>29</v>
      </c>
      <c r="C22" s="1174" t="s">
        <v>213</v>
      </c>
      <c r="D22" s="1189">
        <v>3211</v>
      </c>
      <c r="E22" s="1189">
        <v>2452</v>
      </c>
      <c r="F22" s="1189">
        <v>1152.7699999999998</v>
      </c>
      <c r="G22" s="1189">
        <v>604.91</v>
      </c>
      <c r="H22" s="1189">
        <v>504.99800000000005</v>
      </c>
      <c r="I22" s="2646">
        <v>576.88000000000011</v>
      </c>
      <c r="J22" s="2652">
        <v>307</v>
      </c>
      <c r="K22" s="2653">
        <v>28.9</v>
      </c>
      <c r="L22" s="2496">
        <v>8.9499999999999993</v>
      </c>
      <c r="M22" s="2860">
        <v>43.05</v>
      </c>
      <c r="N22" s="2860">
        <v>33.94</v>
      </c>
      <c r="O22" s="2860">
        <v>4.93</v>
      </c>
      <c r="P22" s="2860">
        <v>36.08</v>
      </c>
      <c r="Q22" s="2860">
        <v>44.03</v>
      </c>
      <c r="R22" s="2860">
        <v>48.01</v>
      </c>
      <c r="S22" s="2860">
        <v>25.689999999999998</v>
      </c>
      <c r="T22" s="2725">
        <v>6.67</v>
      </c>
      <c r="U22" s="2499">
        <v>28.730000000000004</v>
      </c>
      <c r="V22" s="3536">
        <v>0</v>
      </c>
      <c r="W22" s="884">
        <v>0</v>
      </c>
      <c r="X22" s="884">
        <v>280.08000000000004</v>
      </c>
      <c r="Y22" s="1480">
        <v>20016.748883913104</v>
      </c>
      <c r="Z22" s="1480">
        <v>6244.2219566223976</v>
      </c>
      <c r="AA22" s="1480">
        <v>6516.192560470442</v>
      </c>
      <c r="AB22" s="1480">
        <v>21908.93616552333</v>
      </c>
      <c r="AC22" s="1480">
        <v>6393.4586192152483</v>
      </c>
      <c r="AD22" s="1480">
        <v>5339.6248870756244</v>
      </c>
      <c r="AE22" s="1480">
        <v>2460.5012548346594</v>
      </c>
      <c r="AF22" s="1480">
        <v>9317.5716328794879</v>
      </c>
      <c r="AG22" s="1480">
        <v>19610.402137960693</v>
      </c>
      <c r="AH22" s="1480">
        <v>11333.30952081603</v>
      </c>
      <c r="AI22" s="1480">
        <v>25375.604860284126</v>
      </c>
      <c r="AJ22" s="1480">
        <v>25375.604860284126</v>
      </c>
      <c r="AK22" s="1480">
        <v>134496.62741437001</v>
      </c>
      <c r="AL22" s="1480">
        <v>109140.96761931101</v>
      </c>
      <c r="AM22" s="1178">
        <v>0.81147735610543692</v>
      </c>
      <c r="AN22" s="1179"/>
    </row>
    <row r="23" spans="1:40" ht="23.25" hidden="1" customHeight="1" thickBot="1">
      <c r="A23" s="3590"/>
      <c r="B23" s="1624" t="s">
        <v>523</v>
      </c>
      <c r="C23" s="1174" t="s">
        <v>213</v>
      </c>
      <c r="D23" s="1188"/>
      <c r="E23" s="1189"/>
      <c r="F23" s="1189">
        <v>96.064166666666651</v>
      </c>
      <c r="G23" s="1189">
        <v>50.409166666666664</v>
      </c>
      <c r="H23" s="1189">
        <v>42.083166666666671</v>
      </c>
      <c r="I23" s="2646">
        <v>48.073333333333345</v>
      </c>
      <c r="J23" s="2654"/>
      <c r="K23" s="2655"/>
      <c r="L23" s="2496"/>
      <c r="M23" s="2860"/>
      <c r="N23" s="2860"/>
      <c r="O23" s="2860"/>
      <c r="P23" s="2860"/>
      <c r="Q23" s="2860"/>
      <c r="R23" s="2860"/>
      <c r="S23" s="2860"/>
      <c r="T23" s="2725"/>
      <c r="U23" s="2499"/>
      <c r="V23" s="3536"/>
      <c r="W23" s="884"/>
      <c r="X23" s="884"/>
      <c r="Y23" s="1525"/>
      <c r="Z23" s="1480"/>
      <c r="AA23" s="1480"/>
      <c r="AB23" s="1480"/>
      <c r="AC23" s="1480"/>
      <c r="AD23" s="1480"/>
      <c r="AE23" s="1480"/>
      <c r="AF23" s="1480"/>
      <c r="AG23" s="1480"/>
      <c r="AH23" s="1480"/>
      <c r="AI23" s="1480"/>
      <c r="AJ23" s="1480"/>
      <c r="AK23" s="1480"/>
      <c r="AL23" s="1480"/>
      <c r="AM23" s="1497"/>
      <c r="AN23" s="1179"/>
    </row>
    <row r="24" spans="1:40" ht="23.25" customHeight="1">
      <c r="A24" s="3656" t="s">
        <v>207</v>
      </c>
      <c r="B24" s="1520" t="s">
        <v>202</v>
      </c>
      <c r="C24" s="488" t="s">
        <v>211</v>
      </c>
      <c r="D24" s="718">
        <v>54.15</v>
      </c>
      <c r="E24" s="718">
        <v>51.24</v>
      </c>
      <c r="F24" s="718">
        <v>54.062042613628726</v>
      </c>
      <c r="G24" s="718">
        <v>58.04</v>
      </c>
      <c r="H24" s="557">
        <v>60.206775876441782</v>
      </c>
      <c r="I24" s="557">
        <v>58.694362011852682</v>
      </c>
      <c r="J24" s="1130">
        <v>60</v>
      </c>
      <c r="K24" s="2656">
        <v>60</v>
      </c>
      <c r="L24" s="2709">
        <v>60.874104140090452</v>
      </c>
      <c r="M24" s="2851">
        <v>62.159699194270374</v>
      </c>
      <c r="N24" s="2851">
        <v>60.15957877000843</v>
      </c>
      <c r="O24" s="2851">
        <v>62.721523579201929</v>
      </c>
      <c r="P24" s="2904">
        <v>57.555791855203616</v>
      </c>
      <c r="Q24" s="2851">
        <v>60.661661867544225</v>
      </c>
      <c r="R24" s="2851">
        <v>60.070862787467199</v>
      </c>
      <c r="S24" s="2851">
        <v>60.769159163417235</v>
      </c>
      <c r="T24" s="3560">
        <v>62.188318149964957</v>
      </c>
      <c r="U24" s="3563">
        <v>56.385312058913776</v>
      </c>
      <c r="V24" s="3533" t="e">
        <v>#DIV/0!</v>
      </c>
      <c r="W24" s="879" t="e">
        <v>#DIV/0!</v>
      </c>
      <c r="X24" s="1483">
        <v>60.276505785088517</v>
      </c>
      <c r="Y24" s="680">
        <v>17715.634185618968</v>
      </c>
      <c r="Z24" s="118">
        <v>30402.592980827081</v>
      </c>
      <c r="AA24" s="118">
        <v>10928.348521921707</v>
      </c>
      <c r="AB24" s="118">
        <v>31390.465998231091</v>
      </c>
      <c r="AC24" s="118">
        <v>-9486.4836169369628</v>
      </c>
      <c r="AD24" s="118">
        <v>18030.539019309399</v>
      </c>
      <c r="AE24" s="118">
        <v>14009.621104853708</v>
      </c>
      <c r="AF24" s="118">
        <v>18388.685040832468</v>
      </c>
      <c r="AG24" s="118">
        <v>31328.7713122596</v>
      </c>
      <c r="AH24" s="118">
        <v>-23642.295102817043</v>
      </c>
      <c r="AI24" s="118" t="e">
        <v>#DIV/0!</v>
      </c>
      <c r="AJ24" s="118" t="e">
        <v>#DIV/0!</v>
      </c>
      <c r="AK24" s="118">
        <v>113450.00077900608</v>
      </c>
      <c r="AL24" s="2583">
        <v>139065.87944410005</v>
      </c>
      <c r="AM24" s="479">
        <v>1.2257900263481902</v>
      </c>
      <c r="AN24" s="1726"/>
    </row>
    <row r="25" spans="1:40" ht="23.25" customHeight="1">
      <c r="A25" s="3583"/>
      <c r="B25" s="1652" t="s">
        <v>37</v>
      </c>
      <c r="C25" s="1550" t="s">
        <v>211</v>
      </c>
      <c r="D25" s="1727">
        <v>45.65</v>
      </c>
      <c r="E25" s="1728">
        <v>46.19</v>
      </c>
      <c r="F25" s="1728">
        <v>45.65</v>
      </c>
      <c r="G25" s="1728">
        <v>44.71</v>
      </c>
      <c r="H25" s="1385">
        <v>46.04272455659865</v>
      </c>
      <c r="I25" s="2466">
        <v>46.906486455981941</v>
      </c>
      <c r="J25" s="2436">
        <v>48</v>
      </c>
      <c r="K25" s="2197">
        <v>48</v>
      </c>
      <c r="L25" s="2700">
        <v>45.826335311572706</v>
      </c>
      <c r="M25" s="2853">
        <v>46.538706901497335</v>
      </c>
      <c r="N25" s="2644">
        <v>46.942721279585001</v>
      </c>
      <c r="O25" s="2857">
        <v>51.131646058732613</v>
      </c>
      <c r="P25" s="2853">
        <v>46.019465875370919</v>
      </c>
      <c r="Q25" s="2857">
        <v>50.388206764518188</v>
      </c>
      <c r="R25" s="2857">
        <v>52.402404550061938</v>
      </c>
      <c r="S25" s="2857">
        <v>52.771722127461615</v>
      </c>
      <c r="T25" s="2722">
        <v>52.825319820568197</v>
      </c>
      <c r="U25" s="2500">
        <v>47.64499508879981</v>
      </c>
      <c r="V25" s="3534" t="e">
        <v>#DIV/0!</v>
      </c>
      <c r="W25" s="1735" t="e">
        <v>#DIV/0!</v>
      </c>
      <c r="X25" s="1704">
        <v>49.260056236092275</v>
      </c>
      <c r="Y25" s="1153">
        <v>-12810.762445024246</v>
      </c>
      <c r="Z25" s="1729">
        <v>-5127.6427040531007</v>
      </c>
      <c r="AA25" s="1729">
        <v>402.2609205964153</v>
      </c>
      <c r="AB25" s="1729">
        <v>52476.6994067868</v>
      </c>
      <c r="AC25" s="1729">
        <v>-11357.037961378812</v>
      </c>
      <c r="AD25" s="1729">
        <v>43638.593814071319</v>
      </c>
      <c r="AE25" s="1729">
        <v>78062.449353455813</v>
      </c>
      <c r="AF25" s="1729">
        <v>75635.507162539769</v>
      </c>
      <c r="AG25" s="1729">
        <v>71237.445179704053</v>
      </c>
      <c r="AH25" s="1729">
        <v>11125.448874969235</v>
      </c>
      <c r="AI25" s="1729" t="e">
        <v>#DIV/0!</v>
      </c>
      <c r="AJ25" s="1729" t="e">
        <v>#DIV/0!</v>
      </c>
      <c r="AK25" s="1729">
        <v>145584.73372970402</v>
      </c>
      <c r="AL25" s="2583">
        <v>303282.96160166722</v>
      </c>
      <c r="AM25" s="1730">
        <v>2.083205799343971</v>
      </c>
      <c r="AN25" s="1731"/>
    </row>
    <row r="26" spans="1:40" ht="23.25" customHeight="1">
      <c r="A26" s="3583"/>
      <c r="B26" s="1652" t="s">
        <v>23</v>
      </c>
      <c r="C26" s="1550" t="s">
        <v>211</v>
      </c>
      <c r="D26" s="1727">
        <v>39.301413955784739</v>
      </c>
      <c r="E26" s="1728">
        <v>40.952245905022799</v>
      </c>
      <c r="F26" s="1728">
        <v>39.301413955784739</v>
      </c>
      <c r="G26" s="1728">
        <v>39.29</v>
      </c>
      <c r="H26" s="1385">
        <v>39.056847287531163</v>
      </c>
      <c r="I26" s="2466">
        <v>39.078220717254119</v>
      </c>
      <c r="J26" s="2436">
        <v>40.049999999999997</v>
      </c>
      <c r="K26" s="2197">
        <v>40.049999999999997</v>
      </c>
      <c r="L26" s="2468">
        <v>39.686855614973261</v>
      </c>
      <c r="M26" s="2853">
        <v>38.205425955619923</v>
      </c>
      <c r="N26" s="2853">
        <v>37.873108298171587</v>
      </c>
      <c r="O26" s="2857">
        <v>41.862582996637755</v>
      </c>
      <c r="P26" s="2853">
        <v>37.883401145893878</v>
      </c>
      <c r="Q26" s="2857">
        <v>40.279656145063804</v>
      </c>
      <c r="R26" s="2857">
        <v>41.477539495798318</v>
      </c>
      <c r="S26" s="2644">
        <v>39.763105821623178</v>
      </c>
      <c r="T26" s="2722">
        <v>42.75064637857578</v>
      </c>
      <c r="U26" s="3381">
        <v>36.644188552188552</v>
      </c>
      <c r="V26" s="3534" t="e">
        <v>#DIV/0!</v>
      </c>
      <c r="W26" s="1735" t="e">
        <v>#DIV/0!</v>
      </c>
      <c r="X26" s="1704">
        <v>39.618417436875419</v>
      </c>
      <c r="Y26" s="1153">
        <v>21281.669327090629</v>
      </c>
      <c r="Z26" s="1729">
        <v>-31551.398662418716</v>
      </c>
      <c r="AA26" s="1729">
        <v>-48064.63532955393</v>
      </c>
      <c r="AB26" s="1729">
        <v>92134.091163219535</v>
      </c>
      <c r="AC26" s="1729">
        <v>-40358.545618048076</v>
      </c>
      <c r="AD26" s="1729">
        <v>41813.101160840364</v>
      </c>
      <c r="AE26" s="1729">
        <v>100102.15352971235</v>
      </c>
      <c r="AF26" s="1729">
        <v>26793.420049444991</v>
      </c>
      <c r="AG26" s="1729">
        <v>141028.804364271</v>
      </c>
      <c r="AH26" s="1729">
        <v>-101379.76026027549</v>
      </c>
      <c r="AI26" s="1729" t="e">
        <v>#DIV/0!</v>
      </c>
      <c r="AJ26" s="1729" t="e">
        <v>#DIV/0!</v>
      </c>
      <c r="AK26" s="1729">
        <v>372059.74393755232</v>
      </c>
      <c r="AL26" s="2583">
        <v>201798.89972428262</v>
      </c>
      <c r="AM26" s="2676">
        <v>0.54238305275550902</v>
      </c>
      <c r="AN26" s="1731"/>
    </row>
    <row r="27" spans="1:40" ht="23.25" customHeight="1">
      <c r="A27" s="3583"/>
      <c r="B27" s="1652" t="s">
        <v>203</v>
      </c>
      <c r="C27" s="1550" t="s">
        <v>211</v>
      </c>
      <c r="D27" s="1727">
        <v>20.03</v>
      </c>
      <c r="E27" s="1656">
        <v>21.43</v>
      </c>
      <c r="F27" s="1656">
        <v>20.03</v>
      </c>
      <c r="G27" s="1656">
        <v>22.3</v>
      </c>
      <c r="H27" s="1351">
        <v>23.635136290988044</v>
      </c>
      <c r="I27" s="2104">
        <v>23.126629659404287</v>
      </c>
      <c r="J27" s="2521">
        <v>24.5</v>
      </c>
      <c r="K27" s="2197">
        <v>24.5</v>
      </c>
      <c r="L27" s="2491">
        <v>23.168020947715178</v>
      </c>
      <c r="M27" s="2576">
        <v>22.388742436631237</v>
      </c>
      <c r="N27" s="2645">
        <v>24.288338964478129</v>
      </c>
      <c r="O27" s="2645">
        <v>22.942111344849042</v>
      </c>
      <c r="P27" s="2576">
        <v>21.184386401095065</v>
      </c>
      <c r="Q27" s="2576">
        <v>22.248172195547795</v>
      </c>
      <c r="R27" s="2645">
        <v>23.236019956794568</v>
      </c>
      <c r="S27" s="2576">
        <v>22.968708951312014</v>
      </c>
      <c r="T27" s="2717">
        <v>22.938130764260119</v>
      </c>
      <c r="U27" s="3392">
        <v>22.080294609615283</v>
      </c>
      <c r="V27" s="2493" t="e">
        <v>#DIV/0!</v>
      </c>
      <c r="W27" s="1736" t="e">
        <v>#DIV/0!</v>
      </c>
      <c r="X27" s="1732">
        <v>22.732617557023499</v>
      </c>
      <c r="Y27" s="1153">
        <v>1113.2316251604568</v>
      </c>
      <c r="Z27" s="1729">
        <v>-17084.283593932734</v>
      </c>
      <c r="AA27" s="1729">
        <v>28900.996523740872</v>
      </c>
      <c r="AB27" s="1729">
        <v>-4715.9201175723119</v>
      </c>
      <c r="AC27" s="1729">
        <v>-52649.053791808707</v>
      </c>
      <c r="AD27" s="1729">
        <v>-24384.065997604426</v>
      </c>
      <c r="AE27" s="1729">
        <v>3220.9950214657383</v>
      </c>
      <c r="AF27" s="1729">
        <v>-3878.2851644771054</v>
      </c>
      <c r="AG27" s="1729">
        <v>-4859.764451398979</v>
      </c>
      <c r="AH27" s="1729">
        <v>-29368.841193495366</v>
      </c>
      <c r="AI27" s="1729" t="e">
        <v>#DIV/0!</v>
      </c>
      <c r="AJ27" s="1729" t="e">
        <v>#DIV/0!</v>
      </c>
      <c r="AK27" s="1729">
        <v>426148.53729105281</v>
      </c>
      <c r="AL27" s="2583">
        <v>-103704.99113992255</v>
      </c>
      <c r="AM27" s="2676">
        <v>-0.2433540938545887</v>
      </c>
      <c r="AN27" s="1731"/>
    </row>
    <row r="28" spans="1:40" ht="23.25" customHeight="1">
      <c r="A28" s="3583"/>
      <c r="B28" s="1652" t="s">
        <v>204</v>
      </c>
      <c r="C28" s="1550" t="s">
        <v>211</v>
      </c>
      <c r="D28" s="1727">
        <v>11.59</v>
      </c>
      <c r="E28" s="1656">
        <v>11.56</v>
      </c>
      <c r="F28" s="1656">
        <v>11.59</v>
      </c>
      <c r="G28" s="1656">
        <v>9.3511203248380532</v>
      </c>
      <c r="H28" s="1351">
        <v>9.9899535671630861</v>
      </c>
      <c r="I28" s="2104">
        <v>9.3511203248380532</v>
      </c>
      <c r="J28" s="2521">
        <v>9.5</v>
      </c>
      <c r="K28" s="2197">
        <v>9.5</v>
      </c>
      <c r="L28" s="2705">
        <v>9.7591442025092441</v>
      </c>
      <c r="M28" s="2864">
        <v>10.472311819054873</v>
      </c>
      <c r="N28" s="2864">
        <v>9.9624877818067148</v>
      </c>
      <c r="O28" s="2864">
        <v>9.7368752672843897</v>
      </c>
      <c r="P28" s="2576">
        <v>9.1052445314558934</v>
      </c>
      <c r="Q28" s="2864">
        <v>9.7512711078122098</v>
      </c>
      <c r="R28" s="2864">
        <v>9.6621640872887404</v>
      </c>
      <c r="S28" s="2864">
        <v>10.378213148529689</v>
      </c>
      <c r="T28" s="2717">
        <v>8.9028814479638001</v>
      </c>
      <c r="U28" s="3392">
        <v>8.7014542119743208</v>
      </c>
      <c r="V28" s="2493" t="e">
        <v>#DIV/0!</v>
      </c>
      <c r="W28" s="1736" t="e">
        <v>#DIV/0!</v>
      </c>
      <c r="X28" s="1732">
        <v>9.6419684379365638</v>
      </c>
      <c r="Y28" s="1153">
        <v>29982.446976952036</v>
      </c>
      <c r="Z28" s="1729">
        <v>78657.604100983241</v>
      </c>
      <c r="AA28" s="1729">
        <v>35980.229229228142</v>
      </c>
      <c r="AB28" s="1729">
        <v>25147.585082905196</v>
      </c>
      <c r="AC28" s="1729">
        <v>-15154.061377782851</v>
      </c>
      <c r="AD28" s="1729">
        <v>30059.394307427596</v>
      </c>
      <c r="AE28" s="1729">
        <v>22310.445129262203</v>
      </c>
      <c r="AF28" s="1729">
        <v>63583.861438013795</v>
      </c>
      <c r="AG28" s="1729">
        <v>-28721.139306133409</v>
      </c>
      <c r="AH28" s="1729">
        <v>-46059.882891632478</v>
      </c>
      <c r="AI28" s="1729" t="e">
        <v>#DIV/0!</v>
      </c>
      <c r="AJ28" s="1729" t="e">
        <v>#DIV/0!</v>
      </c>
      <c r="AK28" s="1729">
        <v>116304.95693343123</v>
      </c>
      <c r="AL28" s="2583">
        <v>195786.48268922349</v>
      </c>
      <c r="AM28" s="1730">
        <v>1.683388978866005</v>
      </c>
      <c r="AN28" s="1731"/>
    </row>
    <row r="29" spans="1:40" ht="23.25" customHeight="1" thickBot="1">
      <c r="A29" s="3592"/>
      <c r="B29" s="1654" t="s">
        <v>208</v>
      </c>
      <c r="C29" s="1460" t="s">
        <v>211</v>
      </c>
      <c r="D29" s="1733">
        <v>33.562282791156953</v>
      </c>
      <c r="E29" s="1462">
        <v>34.274449181004563</v>
      </c>
      <c r="F29" s="1462">
        <v>34.126691313882688</v>
      </c>
      <c r="G29" s="1462">
        <v>34.738224064967611</v>
      </c>
      <c r="H29" s="1462">
        <v>35.786287515744547</v>
      </c>
      <c r="I29" s="1463">
        <v>35.431363833866214</v>
      </c>
      <c r="J29" s="1129">
        <v>36.410000000000004</v>
      </c>
      <c r="K29" s="1464">
        <v>36.410000000000004</v>
      </c>
      <c r="L29" s="1360">
        <v>35.86289204337217</v>
      </c>
      <c r="M29" s="1463">
        <v>35.952977261414752</v>
      </c>
      <c r="N29" s="1463">
        <v>35.845247018809971</v>
      </c>
      <c r="O29" s="1463">
        <v>37.678947849341149</v>
      </c>
      <c r="P29" s="1463">
        <v>34.349657961803871</v>
      </c>
      <c r="Q29" s="1463">
        <v>36.665793616097247</v>
      </c>
      <c r="R29" s="1463">
        <v>37.369798175482153</v>
      </c>
      <c r="S29" s="1463">
        <v>37.330181842468747</v>
      </c>
      <c r="T29" s="2715">
        <v>37.921059312266571</v>
      </c>
      <c r="U29" s="2498">
        <v>34.291248904298349</v>
      </c>
      <c r="V29" s="3267" t="e">
        <v>#DIV/0!</v>
      </c>
      <c r="W29" s="1462" t="e">
        <v>#DIV/0!</v>
      </c>
      <c r="X29" s="1462">
        <v>36.305913090603255</v>
      </c>
      <c r="Y29" s="1734">
        <v>57282.219669797843</v>
      </c>
      <c r="Z29" s="1466">
        <v>55296.872121405773</v>
      </c>
      <c r="AA29" s="1466">
        <v>28147.199865933206</v>
      </c>
      <c r="AB29" s="1466">
        <v>196432.92153357033</v>
      </c>
      <c r="AC29" s="1466">
        <v>-129005.18236595542</v>
      </c>
      <c r="AD29" s="1466">
        <v>109157.56230404426</v>
      </c>
      <c r="AE29" s="1466">
        <v>217705.66413874979</v>
      </c>
      <c r="AF29" s="1466">
        <v>180523.18852635392</v>
      </c>
      <c r="AG29" s="1466">
        <v>210014.11709870226</v>
      </c>
      <c r="AH29" s="1466">
        <v>-189325.33057325115</v>
      </c>
      <c r="AI29" s="1466" t="e">
        <v>#DIV/0!</v>
      </c>
      <c r="AJ29" s="1466" t="e">
        <v>#DIV/0!</v>
      </c>
      <c r="AK29" s="1467">
        <v>1173547.9726707465</v>
      </c>
      <c r="AL29" s="1467">
        <v>736229.23231935082</v>
      </c>
      <c r="AM29" s="1856">
        <v>0.627353333195105</v>
      </c>
      <c r="AN29" s="1468"/>
    </row>
    <row r="30" spans="1:40" ht="23.25" customHeight="1">
      <c r="A30" s="3581" t="s">
        <v>210</v>
      </c>
      <c r="B30" s="1651" t="s">
        <v>202</v>
      </c>
      <c r="C30" s="486" t="s">
        <v>206</v>
      </c>
      <c r="D30" s="108">
        <v>97.91</v>
      </c>
      <c r="E30" s="108">
        <v>97.67</v>
      </c>
      <c r="F30" s="108">
        <v>97.281674329511944</v>
      </c>
      <c r="G30" s="108">
        <v>98.98</v>
      </c>
      <c r="H30" s="557">
        <v>99.204284713304929</v>
      </c>
      <c r="I30" s="558">
        <v>99.351749184463827</v>
      </c>
      <c r="J30" s="1132">
        <v>99.5</v>
      </c>
      <c r="K30" s="2650">
        <v>99.5</v>
      </c>
      <c r="L30" s="2710">
        <v>97.512156507972406</v>
      </c>
      <c r="M30" s="2869">
        <v>98.431441663729288</v>
      </c>
      <c r="N30" s="2909">
        <v>100</v>
      </c>
      <c r="O30" s="608">
        <v>99.478748997594224</v>
      </c>
      <c r="P30" s="2909">
        <v>99.661781285231115</v>
      </c>
      <c r="Q30" s="2909">
        <v>99.699248120300751</v>
      </c>
      <c r="R30" s="2909">
        <v>100</v>
      </c>
      <c r="S30" s="2869">
        <v>97.849462365591393</v>
      </c>
      <c r="T30" s="3561">
        <v>98.891198891198897</v>
      </c>
      <c r="U30" s="3441">
        <v>99.602689486552563</v>
      </c>
      <c r="V30" s="3535" t="e">
        <v>#DIV/0!</v>
      </c>
      <c r="W30" s="883" t="e">
        <v>#DIV/0!</v>
      </c>
      <c r="X30" s="1482">
        <v>99.120295903689581</v>
      </c>
      <c r="Y30" s="1133">
        <v>-8775.455013576342</v>
      </c>
      <c r="Z30" s="1134">
        <v>-4739.0848476804804</v>
      </c>
      <c r="AA30" s="1134">
        <v>2837.8675225939287</v>
      </c>
      <c r="AB30" s="1134">
        <v>581.0294929016236</v>
      </c>
      <c r="AC30" s="1134">
        <v>1516.1721473609991</v>
      </c>
      <c r="AD30" s="1134">
        <v>1869.3387784508691</v>
      </c>
      <c r="AE30" s="1134">
        <v>3872.4818194789518</v>
      </c>
      <c r="AF30" s="1134">
        <v>-7814.9152807715627</v>
      </c>
      <c r="AG30" s="1134">
        <v>-2423.8144115824484</v>
      </c>
      <c r="AH30" s="1134">
        <v>1508.075582803823</v>
      </c>
      <c r="AI30" s="1134" t="e">
        <v>#DIV/0!</v>
      </c>
      <c r="AJ30" s="1134" t="e">
        <v>#DIV/0!</v>
      </c>
      <c r="AK30" s="1134">
        <v>7598.9243737040943</v>
      </c>
      <c r="AL30" s="1134">
        <v>-11568.304210020638</v>
      </c>
      <c r="AM30" s="2677">
        <v>-1.5223607501678122</v>
      </c>
      <c r="AN30" s="1653"/>
    </row>
    <row r="31" spans="1:40" ht="23.25" customHeight="1">
      <c r="A31" s="3591"/>
      <c r="B31" s="1427" t="s">
        <v>37</v>
      </c>
      <c r="C31" s="1428" t="s">
        <v>206</v>
      </c>
      <c r="D31" s="1453">
        <v>90.36</v>
      </c>
      <c r="E31" s="1454">
        <v>90.36</v>
      </c>
      <c r="F31" s="1454">
        <v>91.616943344951849</v>
      </c>
      <c r="G31" s="1454">
        <v>92.74</v>
      </c>
      <c r="H31" s="1385">
        <v>94.354058610555796</v>
      </c>
      <c r="I31" s="2466">
        <v>94.939227872516312</v>
      </c>
      <c r="J31" s="2436">
        <v>95.12</v>
      </c>
      <c r="K31" s="2650">
        <v>95.12</v>
      </c>
      <c r="L31" s="2700">
        <v>93.196316897646199</v>
      </c>
      <c r="M31" s="2853">
        <v>94.152915440084257</v>
      </c>
      <c r="N31" s="2857">
        <v>95.671204549371012</v>
      </c>
      <c r="O31" s="2857">
        <v>95.997032549225679</v>
      </c>
      <c r="P31" s="2857">
        <v>95.710014947683106</v>
      </c>
      <c r="Q31" s="2853">
        <v>93.412816691505213</v>
      </c>
      <c r="R31" s="2853">
        <v>94.454934709183263</v>
      </c>
      <c r="S31" s="2853">
        <v>93.382565884737915</v>
      </c>
      <c r="T31" s="3183">
        <v>94.149851399968725</v>
      </c>
      <c r="U31" s="3381">
        <v>94.057279832205552</v>
      </c>
      <c r="V31" s="3534" t="e">
        <v>#DIV/0!</v>
      </c>
      <c r="W31" s="1735" t="e">
        <v>#DIV/0!</v>
      </c>
      <c r="X31" s="1486">
        <v>94.391242064805667</v>
      </c>
      <c r="Y31" s="1153">
        <v>-9696.1328143036044</v>
      </c>
      <c r="Z31" s="1455">
        <v>-5142.3095831727405</v>
      </c>
      <c r="AA31" s="1455">
        <v>3811.639669419827</v>
      </c>
      <c r="AB31" s="1455">
        <v>6162.5687718248582</v>
      </c>
      <c r="AC31" s="1455">
        <v>4629.1228648491679</v>
      </c>
      <c r="AD31" s="1455">
        <v>-8973.9017168157388</v>
      </c>
      <c r="AE31" s="1455">
        <v>-3226.5853946819311</v>
      </c>
      <c r="AF31" s="1455">
        <v>-9416.0223310576748</v>
      </c>
      <c r="AG31" s="1455">
        <v>-4456.4527247816577</v>
      </c>
      <c r="AH31" s="1455">
        <v>-6232.149584371452</v>
      </c>
      <c r="AI31" s="1455" t="e">
        <v>#DIV/0!</v>
      </c>
      <c r="AJ31" s="1455" t="e">
        <v>#DIV/0!</v>
      </c>
      <c r="AK31" s="1455">
        <v>11868.182086235689</v>
      </c>
      <c r="AL31" s="1134">
        <v>-32540.222843090945</v>
      </c>
      <c r="AM31" s="2678">
        <v>-2.7418034713867407</v>
      </c>
      <c r="AN31" s="1457"/>
    </row>
    <row r="32" spans="1:40" ht="23.25" customHeight="1">
      <c r="A32" s="3591"/>
      <c r="B32" s="1427" t="s">
        <v>23</v>
      </c>
      <c r="C32" s="1428" t="s">
        <v>206</v>
      </c>
      <c r="D32" s="1453">
        <v>97.201892954742391</v>
      </c>
      <c r="E32" s="1454">
        <v>97.201892954742391</v>
      </c>
      <c r="F32" s="1454">
        <v>98.032043940345559</v>
      </c>
      <c r="G32" s="1454">
        <v>98.81</v>
      </c>
      <c r="H32" s="1385">
        <v>98.842928115557456</v>
      </c>
      <c r="I32" s="2466">
        <v>98.320217917675549</v>
      </c>
      <c r="J32" s="2436">
        <v>99.4</v>
      </c>
      <c r="K32" s="2650">
        <v>99.4</v>
      </c>
      <c r="L32" s="2701">
        <v>100</v>
      </c>
      <c r="M32" s="2857">
        <v>99.447030683367203</v>
      </c>
      <c r="N32" s="2857">
        <v>99.859550561797747</v>
      </c>
      <c r="O32" s="2857">
        <v>100</v>
      </c>
      <c r="P32" s="2644">
        <v>99.062268651805539</v>
      </c>
      <c r="Q32" s="2857">
        <v>99.425747863247864</v>
      </c>
      <c r="R32" s="2857">
        <v>99.966397849462368</v>
      </c>
      <c r="S32" s="2853">
        <v>98.151623193844998</v>
      </c>
      <c r="T32" s="2722">
        <v>99.973226889938189</v>
      </c>
      <c r="U32" s="3380">
        <v>99.798387096774192</v>
      </c>
      <c r="V32" s="3534" t="e">
        <v>#DIV/0!</v>
      </c>
      <c r="W32" s="1735" t="e">
        <v>#DIV/0!</v>
      </c>
      <c r="X32" s="1486">
        <v>99.567409164646165</v>
      </c>
      <c r="Y32" s="1153">
        <v>22952.847259645052</v>
      </c>
      <c r="Z32" s="1455">
        <v>15918.165843019324</v>
      </c>
      <c r="AA32" s="1455">
        <v>23991.939108845952</v>
      </c>
      <c r="AB32" s="1455">
        <v>21721.126285043243</v>
      </c>
      <c r="AC32" s="1455">
        <v>9794.9350410321385</v>
      </c>
      <c r="AD32" s="1455">
        <v>15035.477921816344</v>
      </c>
      <c r="AE32" s="1455">
        <v>26839.075505194571</v>
      </c>
      <c r="AF32" s="1455">
        <v>-2577.4437300636068</v>
      </c>
      <c r="AG32" s="1455">
        <v>24806.460580074207</v>
      </c>
      <c r="AH32" s="1455">
        <v>24059.348948145212</v>
      </c>
      <c r="AI32" s="1455" t="e">
        <v>#DIV/0!</v>
      </c>
      <c r="AJ32" s="1455" t="e">
        <v>#DIV/0!</v>
      </c>
      <c r="AK32" s="1455">
        <v>162528.51241891523</v>
      </c>
      <c r="AL32" s="1134">
        <v>182541.9327627524</v>
      </c>
      <c r="AM32" s="1456">
        <v>1.1231379039036107</v>
      </c>
      <c r="AN32" s="1155"/>
    </row>
    <row r="33" spans="1:40" ht="23.25" customHeight="1">
      <c r="A33" s="3591"/>
      <c r="B33" s="1427" t="s">
        <v>203</v>
      </c>
      <c r="C33" s="1428" t="s">
        <v>206</v>
      </c>
      <c r="D33" s="1458">
        <v>78.11</v>
      </c>
      <c r="E33" s="1458">
        <v>78.27</v>
      </c>
      <c r="F33" s="1458">
        <v>79.456908293395784</v>
      </c>
      <c r="G33" s="1458">
        <v>83.23</v>
      </c>
      <c r="H33" s="1351">
        <v>84.853947953038173</v>
      </c>
      <c r="I33" s="2104">
        <v>85.941544812145807</v>
      </c>
      <c r="J33" s="2521">
        <v>89</v>
      </c>
      <c r="K33" s="2650">
        <v>89</v>
      </c>
      <c r="L33" s="2491">
        <v>88.834696480828384</v>
      </c>
      <c r="M33" s="2645">
        <v>86.240938707584689</v>
      </c>
      <c r="N33" s="2645">
        <v>87.226529311809685</v>
      </c>
      <c r="O33" s="2645">
        <v>87.676321600207814</v>
      </c>
      <c r="P33" s="2645">
        <v>88.782242063492063</v>
      </c>
      <c r="Q33" s="2645">
        <v>88.181096490172962</v>
      </c>
      <c r="R33" s="2645">
        <v>87.105734767025083</v>
      </c>
      <c r="S33" s="2576">
        <v>84.986897274633122</v>
      </c>
      <c r="T33" s="2717">
        <v>85.191672505254729</v>
      </c>
      <c r="U33" s="3551">
        <v>87.896608963718279</v>
      </c>
      <c r="V33" s="2493" t="e">
        <v>#DIV/0!</v>
      </c>
      <c r="W33" s="1736" t="e">
        <v>#DIV/0!</v>
      </c>
      <c r="X33" s="1487">
        <v>87.239468294446013</v>
      </c>
      <c r="Y33" s="1153">
        <v>17995.343400670339</v>
      </c>
      <c r="Z33" s="1455">
        <v>1603.1053687836998</v>
      </c>
      <c r="AA33" s="1455">
        <v>7393.083044547574</v>
      </c>
      <c r="AB33" s="1455">
        <v>10253.754363370377</v>
      </c>
      <c r="AC33" s="1455">
        <v>17808.373049684862</v>
      </c>
      <c r="AD33" s="1455">
        <v>14376.687145855783</v>
      </c>
      <c r="AE33" s="1455">
        <v>7927.7043232941987</v>
      </c>
      <c r="AF33" s="1455">
        <v>-5421.9568723754765</v>
      </c>
      <c r="AG33" s="1455">
        <v>-4471.0144340685783</v>
      </c>
      <c r="AH33" s="1455">
        <v>12690.811568039548</v>
      </c>
      <c r="AI33" s="1455" t="e">
        <v>#DIV/0!</v>
      </c>
      <c r="AJ33" s="1455" t="e">
        <v>#DIV/0!</v>
      </c>
      <c r="AK33" s="1455">
        <v>246602.68384770799</v>
      </c>
      <c r="AL33" s="1134">
        <v>80155.890957802316</v>
      </c>
      <c r="AM33" s="2678">
        <v>0.32504062691914337</v>
      </c>
      <c r="AN33" s="1155"/>
    </row>
    <row r="34" spans="1:40" ht="23.25" customHeight="1">
      <c r="A34" s="3591"/>
      <c r="B34" s="1427" t="s">
        <v>204</v>
      </c>
      <c r="C34" s="1428" t="s">
        <v>206</v>
      </c>
      <c r="D34" s="1458">
        <v>76.05</v>
      </c>
      <c r="E34" s="1458">
        <v>75.959999999999994</v>
      </c>
      <c r="F34" s="1458">
        <v>74.620228230313629</v>
      </c>
      <c r="G34" s="1458">
        <v>74.44</v>
      </c>
      <c r="H34" s="1351">
        <v>73.695129891999912</v>
      </c>
      <c r="I34" s="2104">
        <v>74.245931529902734</v>
      </c>
      <c r="J34" s="2521">
        <v>74.5</v>
      </c>
      <c r="K34" s="2650">
        <v>74.5</v>
      </c>
      <c r="L34" s="2705">
        <v>78.05184874571421</v>
      </c>
      <c r="M34" s="2864">
        <v>78.861873547308775</v>
      </c>
      <c r="N34" s="2576">
        <v>74.061533072566988</v>
      </c>
      <c r="O34" s="2864">
        <v>75.377424380809117</v>
      </c>
      <c r="P34" s="2864">
        <v>75.403832505322924</v>
      </c>
      <c r="Q34" s="2864">
        <v>77.793282648445768</v>
      </c>
      <c r="R34" s="2864">
        <v>77.105125196594855</v>
      </c>
      <c r="S34" s="2864">
        <v>75.390437459402975</v>
      </c>
      <c r="T34" s="2717">
        <v>73.684350910885271</v>
      </c>
      <c r="U34" s="3392">
        <v>74.214876033057848</v>
      </c>
      <c r="V34" s="2493" t="e">
        <v>#DIV/0!</v>
      </c>
      <c r="W34" s="1736" t="e">
        <v>#DIV/0!</v>
      </c>
      <c r="X34" s="1487">
        <v>76.050230586408247</v>
      </c>
      <c r="Y34" s="1153">
        <v>33520.814301218292</v>
      </c>
      <c r="Z34" s="1455">
        <v>38398.814720558563</v>
      </c>
      <c r="AA34" s="1455">
        <v>-1372.3979293956722</v>
      </c>
      <c r="AB34" s="1455">
        <v>9150.7976708910846</v>
      </c>
      <c r="AC34" s="1455">
        <v>8861.009194984339</v>
      </c>
      <c r="AD34" s="1455">
        <v>32031.8689562859</v>
      </c>
      <c r="AE34" s="1455">
        <v>24881.855250914785</v>
      </c>
      <c r="AF34" s="1455">
        <v>8804.2521998641005</v>
      </c>
      <c r="AG34" s="1455">
        <v>-4574.0394021595366</v>
      </c>
      <c r="AH34" s="1455">
        <v>-277.56425388299698</v>
      </c>
      <c r="AI34" s="1455" t="e">
        <v>#DIV/0!</v>
      </c>
      <c r="AJ34" s="1455" t="e">
        <v>#DIV/0!</v>
      </c>
      <c r="AK34" s="1455">
        <v>25412.919068280724</v>
      </c>
      <c r="AL34" s="1134">
        <v>149425.41070927886</v>
      </c>
      <c r="AM34" s="1456">
        <v>5.8798995230652196</v>
      </c>
      <c r="AN34" s="1155"/>
    </row>
    <row r="35" spans="1:40" ht="23.25" customHeight="1" thickBot="1">
      <c r="A35" s="3592"/>
      <c r="B35" s="1459" t="s">
        <v>209</v>
      </c>
      <c r="C35" s="1460" t="s">
        <v>206</v>
      </c>
      <c r="D35" s="1461">
        <v>87.892378590948482</v>
      </c>
      <c r="E35" s="1462">
        <v>87.892378590948482</v>
      </c>
      <c r="F35" s="1462">
        <v>88.201559627703745</v>
      </c>
      <c r="G35" s="1462">
        <v>89.64</v>
      </c>
      <c r="H35" s="1462">
        <v>90.190069856891256</v>
      </c>
      <c r="I35" s="1463">
        <v>90.559734263340857</v>
      </c>
      <c r="J35" s="1129">
        <v>91.503999999999991</v>
      </c>
      <c r="K35" s="1464">
        <v>91.503999999999991</v>
      </c>
      <c r="L35" s="2573">
        <v>91.519003726432246</v>
      </c>
      <c r="M35" s="2842">
        <v>91.426840008414842</v>
      </c>
      <c r="N35" s="2842">
        <v>91.363763499109069</v>
      </c>
      <c r="O35" s="2842">
        <v>91.705905505567372</v>
      </c>
      <c r="P35" s="2842">
        <v>91.72402789070695</v>
      </c>
      <c r="Q35" s="1463">
        <v>91.702438362734512</v>
      </c>
      <c r="R35" s="2842">
        <v>91.726438504453114</v>
      </c>
      <c r="S35" s="2842">
        <v>89.952197235642075</v>
      </c>
      <c r="T35" s="2730">
        <v>90.37806011944916</v>
      </c>
      <c r="U35" s="2501">
        <v>91.113968282461684</v>
      </c>
      <c r="V35" s="2494" t="e">
        <v>#DIV/0!</v>
      </c>
      <c r="W35" s="1462" t="e">
        <v>#DIV/0!</v>
      </c>
      <c r="X35" s="1462">
        <v>91.273729202799132</v>
      </c>
      <c r="Y35" s="1465">
        <v>55997.41713365374</v>
      </c>
      <c r="Z35" s="1466">
        <v>46038.691501508365</v>
      </c>
      <c r="AA35" s="1466">
        <v>36662.131416011609</v>
      </c>
      <c r="AB35" s="1466">
        <v>47869.276584031191</v>
      </c>
      <c r="AC35" s="1466">
        <v>42609.61229791151</v>
      </c>
      <c r="AD35" s="1466">
        <v>54339.471085593155</v>
      </c>
      <c r="AE35" s="1466">
        <v>60294.531504200575</v>
      </c>
      <c r="AF35" s="1466">
        <v>-16426.086014404216</v>
      </c>
      <c r="AG35" s="1466">
        <v>8881.1396074819859</v>
      </c>
      <c r="AH35" s="1466">
        <v>31748.522260734138</v>
      </c>
      <c r="AI35" s="1466" t="e">
        <v>#DIV/0!</v>
      </c>
      <c r="AJ35" s="1466" t="e">
        <v>#DIV/0!</v>
      </c>
      <c r="AK35" s="1467">
        <v>454011.22179484373</v>
      </c>
      <c r="AL35" s="1467">
        <v>368014.70737672201</v>
      </c>
      <c r="AM35" s="1856">
        <v>0.8105850466026997</v>
      </c>
      <c r="AN35" s="1468"/>
    </row>
    <row r="36" spans="1:40" ht="20.25" customHeight="1" thickBot="1">
      <c r="A36" s="5" t="s">
        <v>220</v>
      </c>
      <c r="B36" s="10"/>
      <c r="C36" s="11"/>
      <c r="D36" s="211"/>
      <c r="E36" s="12"/>
      <c r="F36" s="12"/>
      <c r="G36" s="12"/>
      <c r="H36" s="12"/>
      <c r="I36" s="12"/>
      <c r="J36" s="12"/>
      <c r="K36" s="1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  <c r="AM36" s="124"/>
      <c r="AN36" s="124"/>
    </row>
    <row r="37" spans="1:40" ht="20.25" customHeight="1" thickBot="1">
      <c r="A37" s="3657" t="s">
        <v>38</v>
      </c>
      <c r="B37" s="3632" t="s">
        <v>39</v>
      </c>
      <c r="C37" s="3632" t="s">
        <v>40</v>
      </c>
      <c r="D37" s="3654" t="s">
        <v>289</v>
      </c>
      <c r="E37" s="3609" t="s">
        <v>205</v>
      </c>
      <c r="F37" s="3609" t="s">
        <v>258</v>
      </c>
      <c r="G37" s="3609" t="s">
        <v>287</v>
      </c>
      <c r="H37" s="3609" t="s">
        <v>422</v>
      </c>
      <c r="I37" s="3611" t="s">
        <v>513</v>
      </c>
      <c r="J37" s="3616" t="s">
        <v>593</v>
      </c>
      <c r="K37" s="3626" t="s">
        <v>394</v>
      </c>
      <c r="L37" s="3618" t="s">
        <v>532</v>
      </c>
      <c r="M37" s="3619"/>
      <c r="N37" s="3619"/>
      <c r="O37" s="3619"/>
      <c r="P37" s="3619"/>
      <c r="Q37" s="3619"/>
      <c r="R37" s="3619"/>
      <c r="S37" s="3619"/>
      <c r="T37" s="3619"/>
      <c r="U37" s="3619"/>
      <c r="V37" s="3619"/>
      <c r="W37" s="3619"/>
      <c r="X37" s="3619"/>
      <c r="Y37" s="3619"/>
      <c r="Z37" s="3619"/>
      <c r="AA37" s="1754"/>
      <c r="AB37" s="1754"/>
      <c r="AC37" s="1754"/>
      <c r="AD37" s="1754"/>
      <c r="AE37" s="1754"/>
      <c r="AF37" s="1754"/>
      <c r="AG37" s="1754"/>
      <c r="AH37" s="1754"/>
      <c r="AI37" s="1754"/>
      <c r="AJ37" s="1755"/>
      <c r="AK37" s="3609" t="s">
        <v>530</v>
      </c>
      <c r="AL37" s="3608" t="s">
        <v>502</v>
      </c>
      <c r="AM37" s="3609" t="s">
        <v>149</v>
      </c>
      <c r="AN37" s="3614" t="s">
        <v>275</v>
      </c>
    </row>
    <row r="38" spans="1:40" ht="20.25" customHeight="1" thickBot="1">
      <c r="A38" s="3617"/>
      <c r="B38" s="3633"/>
      <c r="C38" s="3633"/>
      <c r="D38" s="3655"/>
      <c r="E38" s="3610"/>
      <c r="F38" s="3610"/>
      <c r="G38" s="3610"/>
      <c r="H38" s="3610"/>
      <c r="I38" s="3612"/>
      <c r="J38" s="3617"/>
      <c r="K38" s="3627"/>
      <c r="L38" s="2467" t="s">
        <v>178</v>
      </c>
      <c r="M38" s="2793" t="s">
        <v>156</v>
      </c>
      <c r="N38" s="2793" t="s">
        <v>157</v>
      </c>
      <c r="O38" s="2793" t="s">
        <v>158</v>
      </c>
      <c r="P38" s="2793" t="s">
        <v>159</v>
      </c>
      <c r="Q38" s="2793" t="s">
        <v>160</v>
      </c>
      <c r="R38" s="2793" t="s">
        <v>161</v>
      </c>
      <c r="S38" s="2793" t="s">
        <v>162</v>
      </c>
      <c r="T38" s="2720" t="s">
        <v>163</v>
      </c>
      <c r="U38" s="2497" t="s">
        <v>164</v>
      </c>
      <c r="V38" s="3510" t="s">
        <v>165</v>
      </c>
      <c r="W38" s="878" t="s">
        <v>166</v>
      </c>
      <c r="X38" s="878" t="s">
        <v>420</v>
      </c>
      <c r="Y38" s="2741" t="s">
        <v>155</v>
      </c>
      <c r="Z38" s="2741" t="s">
        <v>167</v>
      </c>
      <c r="AA38" s="1757" t="s">
        <v>168</v>
      </c>
      <c r="AB38" s="1757" t="s">
        <v>169</v>
      </c>
      <c r="AC38" s="1757" t="s">
        <v>170</v>
      </c>
      <c r="AD38" s="1757" t="s">
        <v>171</v>
      </c>
      <c r="AE38" s="1757" t="s">
        <v>172</v>
      </c>
      <c r="AF38" s="1757" t="s">
        <v>173</v>
      </c>
      <c r="AG38" s="1757" t="s">
        <v>174</v>
      </c>
      <c r="AH38" s="1757" t="s">
        <v>175</v>
      </c>
      <c r="AI38" s="1757" t="s">
        <v>176</v>
      </c>
      <c r="AJ38" s="1757" t="s">
        <v>177</v>
      </c>
      <c r="AK38" s="3610"/>
      <c r="AL38" s="3638"/>
      <c r="AM38" s="3640"/>
      <c r="AN38" s="3641"/>
    </row>
    <row r="39" spans="1:40" ht="20.25" hidden="1" customHeight="1">
      <c r="A39" s="1749" t="s">
        <v>507</v>
      </c>
      <c r="B39" s="1748" t="s">
        <v>238</v>
      </c>
      <c r="C39" s="1748" t="s">
        <v>239</v>
      </c>
      <c r="D39" s="505"/>
      <c r="E39" s="506">
        <v>66.931939976537919</v>
      </c>
      <c r="F39" s="506">
        <v>63.39</v>
      </c>
      <c r="G39" s="506">
        <v>55.246072779834911</v>
      </c>
      <c r="H39" s="949"/>
      <c r="I39" s="949"/>
      <c r="J39" s="1124">
        <v>53</v>
      </c>
      <c r="K39" s="2625"/>
      <c r="L39" s="1217">
        <v>38.479381803445911</v>
      </c>
      <c r="M39" s="507">
        <v>52.343756391843129</v>
      </c>
      <c r="N39" s="507">
        <v>53.001918655493554</v>
      </c>
      <c r="O39" s="507">
        <v>48.4753182322182</v>
      </c>
      <c r="P39" s="507">
        <v>49.96241025774583</v>
      </c>
      <c r="Q39" s="507">
        <v>45.965299750333244</v>
      </c>
      <c r="R39" s="507">
        <v>47.357133855279564</v>
      </c>
      <c r="S39" s="507">
        <v>37.716535401506235</v>
      </c>
      <c r="T39" s="2721"/>
      <c r="U39" s="2515"/>
      <c r="V39" s="954"/>
      <c r="W39" s="1738"/>
      <c r="X39" s="954"/>
      <c r="Y39" s="681"/>
      <c r="Z39" s="508"/>
      <c r="AA39" s="508"/>
      <c r="AB39" s="508"/>
      <c r="AC39" s="508"/>
      <c r="AD39" s="509"/>
      <c r="AE39" s="509"/>
      <c r="AF39" s="509"/>
      <c r="AG39" s="509"/>
      <c r="AH39" s="509"/>
      <c r="AI39" s="509"/>
      <c r="AJ39" s="509"/>
      <c r="AK39" s="509"/>
      <c r="AL39" s="509"/>
      <c r="AM39" s="510"/>
      <c r="AN39" s="511"/>
    </row>
    <row r="40" spans="1:40" ht="20.25" customHeight="1">
      <c r="A40" s="3590" t="s">
        <v>547</v>
      </c>
      <c r="B40" s="1151" t="s">
        <v>202</v>
      </c>
      <c r="C40" s="1152" t="s">
        <v>212</v>
      </c>
      <c r="D40" s="1115">
        <v>19.265187819518658</v>
      </c>
      <c r="E40" s="1115">
        <v>20.282416117193858</v>
      </c>
      <c r="F40" s="1115">
        <v>18.464997227375001</v>
      </c>
      <c r="G40" s="1115">
        <v>19.12</v>
      </c>
      <c r="H40" s="1115">
        <v>17.968299139968313</v>
      </c>
      <c r="I40" s="2466">
        <v>19.001744698885588</v>
      </c>
      <c r="J40" s="2436">
        <v>18.211202221354505</v>
      </c>
      <c r="K40" s="2197">
        <v>18.211202221354505</v>
      </c>
      <c r="L40" s="2701">
        <v>16.117583452177431</v>
      </c>
      <c r="M40" s="2857">
        <v>15.810144154059294</v>
      </c>
      <c r="N40" s="2857">
        <v>16.691915436366799</v>
      </c>
      <c r="O40" s="2857">
        <v>15.989759151119998</v>
      </c>
      <c r="P40" s="2857">
        <v>17.495595460002217</v>
      </c>
      <c r="Q40" s="2857">
        <v>18.148960625489512</v>
      </c>
      <c r="R40" s="2857">
        <v>15.613293267466792</v>
      </c>
      <c r="S40" s="2853">
        <v>19.668914268918403</v>
      </c>
      <c r="T40" s="2722">
        <v>15.874494733258715</v>
      </c>
      <c r="U40" s="3380">
        <v>17.37671232563617</v>
      </c>
      <c r="V40" s="3534" t="e">
        <v>#DIV/0!</v>
      </c>
      <c r="W40" s="1735" t="e">
        <v>#DIV/0!</v>
      </c>
      <c r="X40" s="1485">
        <v>16.875122226882951</v>
      </c>
      <c r="Y40" s="1153">
        <v>32839.408074310726</v>
      </c>
      <c r="Z40" s="886">
        <v>40056.608519758825</v>
      </c>
      <c r="AA40" s="886">
        <v>23852.22733152617</v>
      </c>
      <c r="AB40" s="886">
        <v>33889.082169328918</v>
      </c>
      <c r="AC40" s="886">
        <v>16622.414941157018</v>
      </c>
      <c r="AD40" s="886">
        <v>10911.467143223388</v>
      </c>
      <c r="AE40" s="886">
        <v>47676.753901886652</v>
      </c>
      <c r="AF40" s="886">
        <v>-8269.6304542553335</v>
      </c>
      <c r="AG40" s="886">
        <v>40131.827465387738</v>
      </c>
      <c r="AH40" s="886">
        <v>21591.157507621148</v>
      </c>
      <c r="AI40" s="886" t="e">
        <v>#DIV/0!</v>
      </c>
      <c r="AJ40" s="886" t="e">
        <v>#DIV/0!</v>
      </c>
      <c r="AK40" s="886">
        <v>94857.866911787773</v>
      </c>
      <c r="AL40" s="121">
        <v>259301.31659994528</v>
      </c>
      <c r="AM40" s="1154">
        <v>2.7335773514818777</v>
      </c>
      <c r="AN40" s="1155"/>
    </row>
    <row r="41" spans="1:40" ht="20.25" customHeight="1">
      <c r="A41" s="3590"/>
      <c r="B41" s="1151" t="s">
        <v>37</v>
      </c>
      <c r="C41" s="1152" t="s">
        <v>212</v>
      </c>
      <c r="D41" s="1115">
        <v>27.733575387203118</v>
      </c>
      <c r="E41" s="1115">
        <v>27.953627734723693</v>
      </c>
      <c r="F41" s="1115">
        <v>26.702169609769701</v>
      </c>
      <c r="G41" s="1115">
        <v>21.666749896835039</v>
      </c>
      <c r="H41" s="1115">
        <v>17.60086045663245</v>
      </c>
      <c r="I41" s="2466">
        <v>18.256128382076991</v>
      </c>
      <c r="J41" s="2436">
        <v>17.094285818740175</v>
      </c>
      <c r="K41" s="2197">
        <v>17.094285818740175</v>
      </c>
      <c r="L41" s="2699">
        <v>17.213096861768914</v>
      </c>
      <c r="M41" s="2853">
        <v>18.388073523050586</v>
      </c>
      <c r="N41" s="2853">
        <v>18.569670429571246</v>
      </c>
      <c r="O41" s="2857">
        <v>17.50057908709956</v>
      </c>
      <c r="P41" s="2857">
        <v>16.821347487603838</v>
      </c>
      <c r="Q41" s="2466">
        <v>17.813404230543448</v>
      </c>
      <c r="R41" s="2857">
        <v>16.945487880937161</v>
      </c>
      <c r="S41" s="2466">
        <v>17.706311287922194</v>
      </c>
      <c r="T41" s="2722">
        <v>15.912798234697972</v>
      </c>
      <c r="U41" s="3381">
        <v>18.353951421459108</v>
      </c>
      <c r="V41" s="2469" t="e">
        <v>#DIV/0!</v>
      </c>
      <c r="W41" s="1115" t="e">
        <v>#DIV/0!</v>
      </c>
      <c r="X41" s="1488">
        <v>17.505059092006359</v>
      </c>
      <c r="Y41" s="1153">
        <v>4341.3088475911563</v>
      </c>
      <c r="Z41" s="886">
        <v>-2875.5860346263403</v>
      </c>
      <c r="AA41" s="886">
        <v>-5020.3661493358113</v>
      </c>
      <c r="AB41" s="886">
        <v>7933.2485502009076</v>
      </c>
      <c r="AC41" s="886">
        <v>7396.7249432959843</v>
      </c>
      <c r="AD41" s="886">
        <v>2991.2494466587286</v>
      </c>
      <c r="AE41" s="886">
        <v>-477.98691062885024</v>
      </c>
      <c r="AF41" s="886">
        <v>8133.2105685761608</v>
      </c>
      <c r="AG41" s="886">
        <v>20021.214499425252</v>
      </c>
      <c r="AH41" s="886">
        <v>-5930.5418811597347</v>
      </c>
      <c r="AI41" s="886" t="e">
        <v>#DIV/0!</v>
      </c>
      <c r="AJ41" s="886" t="e">
        <v>#DIV/0!</v>
      </c>
      <c r="AK41" s="886">
        <v>125088.83901000986</v>
      </c>
      <c r="AL41" s="121">
        <v>36512.475879997452</v>
      </c>
      <c r="AM41" s="2843">
        <v>0.29189235561676008</v>
      </c>
      <c r="AN41" s="1155"/>
    </row>
    <row r="42" spans="1:40" ht="20.25" customHeight="1">
      <c r="A42" s="3590"/>
      <c r="B42" s="1151" t="s">
        <v>23</v>
      </c>
      <c r="C42" s="1152" t="s">
        <v>212</v>
      </c>
      <c r="D42" s="1115">
        <v>9.7349101727806246</v>
      </c>
      <c r="E42" s="1115">
        <v>6.4771566086479542</v>
      </c>
      <c r="F42" s="1115">
        <v>7.8398021662919328</v>
      </c>
      <c r="G42" s="1115">
        <v>4.180863585183106</v>
      </c>
      <c r="H42" s="1115">
        <v>3.926398110812273</v>
      </c>
      <c r="I42" s="2466">
        <v>3.3374206712577461</v>
      </c>
      <c r="J42" s="2436">
        <v>2.3849163960742215</v>
      </c>
      <c r="K42" s="2197">
        <v>2.3849163960742215</v>
      </c>
      <c r="L42" s="2468">
        <v>2.593161814105668</v>
      </c>
      <c r="M42" s="2857">
        <v>2.3098308953590148</v>
      </c>
      <c r="N42" s="2644">
        <v>3.2301214582115567</v>
      </c>
      <c r="O42" s="2857">
        <v>1.9174667247643558</v>
      </c>
      <c r="P42" s="2644">
        <v>2.5132071600759089</v>
      </c>
      <c r="Q42" s="2644">
        <v>2.7538828267274691</v>
      </c>
      <c r="R42" s="2857">
        <v>1.7786684266418404</v>
      </c>
      <c r="S42" s="2644">
        <v>3.3208574295936031</v>
      </c>
      <c r="T42" s="2722">
        <v>2.2565141298650526</v>
      </c>
      <c r="U42" s="2500">
        <v>2.6348567772125504</v>
      </c>
      <c r="V42" s="3534" t="e">
        <v>#DIV/0!</v>
      </c>
      <c r="W42" s="1735" t="e">
        <v>#DIV/0!</v>
      </c>
      <c r="X42" s="1485">
        <v>2.5250072137377915</v>
      </c>
      <c r="Y42" s="1153">
        <v>7747.3902543423301</v>
      </c>
      <c r="Z42" s="886">
        <v>10646.017973769314</v>
      </c>
      <c r="AA42" s="886">
        <v>1215.7981143508161</v>
      </c>
      <c r="AB42" s="886">
        <v>14754.713623450782</v>
      </c>
      <c r="AC42" s="886">
        <v>7911.4804863331356</v>
      </c>
      <c r="AD42" s="886">
        <v>6136.2439313626783</v>
      </c>
      <c r="AE42" s="886">
        <v>20233.985498049078</v>
      </c>
      <c r="AF42" s="886">
        <v>193.27334304069902</v>
      </c>
      <c r="AG42" s="886">
        <v>13311.332466481877</v>
      </c>
      <c r="AH42" s="886">
        <v>8043.6242037160382</v>
      </c>
      <c r="AI42" s="886" t="e">
        <v>#DIV/0!</v>
      </c>
      <c r="AJ42" s="886" t="e">
        <v>#DIV/0!</v>
      </c>
      <c r="AK42" s="886">
        <v>109631.73251627324</v>
      </c>
      <c r="AL42" s="121">
        <v>90193.859894896756</v>
      </c>
      <c r="AM42" s="1154">
        <v>0.82269848176948934</v>
      </c>
      <c r="AN42" s="1156"/>
    </row>
    <row r="43" spans="1:40" ht="20.25" customHeight="1">
      <c r="A43" s="3590"/>
      <c r="B43" s="1151" t="s">
        <v>203</v>
      </c>
      <c r="C43" s="1152" t="s">
        <v>212</v>
      </c>
      <c r="D43" s="1115">
        <v>8.6072139047248584</v>
      </c>
      <c r="E43" s="1115">
        <v>11.44862598517067</v>
      </c>
      <c r="F43" s="1115">
        <v>13.488092561554977</v>
      </c>
      <c r="G43" s="1115">
        <v>6.5235410877332276</v>
      </c>
      <c r="H43" s="1115">
        <v>6.5398333866946601</v>
      </c>
      <c r="I43" s="2466">
        <v>5.4775131817827143</v>
      </c>
      <c r="J43" s="2436">
        <v>5.1767689474430254</v>
      </c>
      <c r="K43" s="2197">
        <v>5.1767689474430254</v>
      </c>
      <c r="L43" s="2700">
        <v>6.839571221592629</v>
      </c>
      <c r="M43" s="2857">
        <v>4.6638904787740829</v>
      </c>
      <c r="N43" s="2857">
        <v>3.8153015095781062</v>
      </c>
      <c r="O43" s="2857">
        <v>4.8452886096586525</v>
      </c>
      <c r="P43" s="2857">
        <v>4.7911386365869708</v>
      </c>
      <c r="Q43" s="2857">
        <v>3.6610837873331299</v>
      </c>
      <c r="R43" s="2857">
        <v>3.8773475959408943</v>
      </c>
      <c r="S43" s="2857">
        <v>3.8742743639332198</v>
      </c>
      <c r="T43" s="3183">
        <v>5.9445937494717978</v>
      </c>
      <c r="U43" s="3380">
        <v>4.5540952767756533</v>
      </c>
      <c r="V43" s="3534" t="e">
        <v>#DIV/0!</v>
      </c>
      <c r="W43" s="1735" t="e">
        <v>#DIV/0!</v>
      </c>
      <c r="X43" s="1485">
        <v>4.6820855433902686</v>
      </c>
      <c r="Y43" s="1153">
        <v>-13574.826221833058</v>
      </c>
      <c r="Z43" s="886">
        <v>6745.7878137792695</v>
      </c>
      <c r="AA43" s="886">
        <v>16064.700330489106</v>
      </c>
      <c r="AB43" s="886">
        <v>5929.3194814368499</v>
      </c>
      <c r="AC43" s="886">
        <v>6304.3039277528314</v>
      </c>
      <c r="AD43" s="886">
        <v>17942.021901179669</v>
      </c>
      <c r="AE43" s="886">
        <v>17511.004247561359</v>
      </c>
      <c r="AF43" s="886">
        <v>14464.672214021004</v>
      </c>
      <c r="AG43" s="886">
        <v>-4418.0372225381861</v>
      </c>
      <c r="AH43" s="886">
        <v>9153.6083906251497</v>
      </c>
      <c r="AI43" s="886" t="e">
        <v>#DIV/0!</v>
      </c>
      <c r="AJ43" s="886" t="e">
        <v>#DIV/0!</v>
      </c>
      <c r="AK43" s="886">
        <v>35396.986726798976</v>
      </c>
      <c r="AL43" s="121">
        <v>76122.554862473989</v>
      </c>
      <c r="AM43" s="1154">
        <v>2.1505377124330693</v>
      </c>
      <c r="AN43" s="1156"/>
    </row>
    <row r="44" spans="1:40" ht="20.25" customHeight="1">
      <c r="A44" s="3590"/>
      <c r="B44" s="1151" t="s">
        <v>204</v>
      </c>
      <c r="C44" s="1152" t="s">
        <v>212</v>
      </c>
      <c r="D44" s="1115">
        <v>13.684172742088972</v>
      </c>
      <c r="E44" s="1115">
        <v>19.443572183433837</v>
      </c>
      <c r="F44" s="1115">
        <v>19.620948081295719</v>
      </c>
      <c r="G44" s="1115">
        <v>10.88309503784693</v>
      </c>
      <c r="H44" s="1115">
        <v>12.763998682476945</v>
      </c>
      <c r="I44" s="2466">
        <v>11.546987385240101</v>
      </c>
      <c r="J44" s="2436">
        <v>9.1818625243884142</v>
      </c>
      <c r="K44" s="2197">
        <v>9.1818625243884142</v>
      </c>
      <c r="L44" s="2468">
        <v>5.6330037440667118</v>
      </c>
      <c r="M44" s="2857">
        <v>8.3310249044689932</v>
      </c>
      <c r="N44" s="2644">
        <v>10.061232376346018</v>
      </c>
      <c r="O44" s="2857">
        <v>7.9229411728535482</v>
      </c>
      <c r="P44" s="2857">
        <v>7.460168604276137</v>
      </c>
      <c r="Q44" s="2857">
        <v>7.282643445430601</v>
      </c>
      <c r="R44" s="2857">
        <v>7.5281075082030489</v>
      </c>
      <c r="S44" s="2857">
        <v>7.8874874389271952</v>
      </c>
      <c r="T44" s="2722">
        <v>8.4507695103847631</v>
      </c>
      <c r="U44" s="2722">
        <v>8.3333333333333339</v>
      </c>
      <c r="V44" s="3534" t="e">
        <v>#DIV/0!</v>
      </c>
      <c r="W44" s="1735" t="e">
        <v>#DIV/0!</v>
      </c>
      <c r="X44" s="1485">
        <v>7.8370027411382432</v>
      </c>
      <c r="Y44" s="1153">
        <v>26309.161330433337</v>
      </c>
      <c r="Z44" s="2584">
        <v>14650.580604984563</v>
      </c>
      <c r="AA44" s="886">
        <v>5410.12383867472</v>
      </c>
      <c r="AB44" s="886">
        <v>14263.907013099695</v>
      </c>
      <c r="AC44" s="886">
        <v>14238.325427309925</v>
      </c>
      <c r="AD44" s="886">
        <v>19369.142266927436</v>
      </c>
      <c r="AE44" s="886">
        <v>17277.408430853386</v>
      </c>
      <c r="AF44" s="886">
        <v>14605.342812725507</v>
      </c>
      <c r="AG44" s="886">
        <v>10969.880313913238</v>
      </c>
      <c r="AH44" s="886">
        <v>12299.394030664127</v>
      </c>
      <c r="AI44" s="886" t="e">
        <v>#DIV/0!</v>
      </c>
      <c r="AJ44" s="886" t="e">
        <v>#DIV/0!</v>
      </c>
      <c r="AK44" s="886">
        <v>108968.9139674918</v>
      </c>
      <c r="AL44" s="121">
        <v>149393.26606958592</v>
      </c>
      <c r="AM44" s="1154">
        <v>1.3709714140507423</v>
      </c>
      <c r="AN44" s="1156"/>
    </row>
    <row r="45" spans="1:40" ht="20.25" customHeight="1" thickBot="1">
      <c r="A45" s="3598"/>
      <c r="B45" s="1204" t="s">
        <v>209</v>
      </c>
      <c r="C45" s="1158" t="s">
        <v>212</v>
      </c>
      <c r="D45" s="1159">
        <v>15.805012005263245</v>
      </c>
      <c r="E45" s="2470">
        <v>17.972756755519075</v>
      </c>
      <c r="F45" s="2470">
        <v>17.724799471759283</v>
      </c>
      <c r="G45" s="2470">
        <v>14.066627028849823</v>
      </c>
      <c r="H45" s="2470">
        <v>12.461254043779764</v>
      </c>
      <c r="I45" s="2470">
        <v>12.385736463675421</v>
      </c>
      <c r="J45" s="2437">
        <v>11.225418514649744</v>
      </c>
      <c r="K45" s="2626">
        <v>11.225418514649744</v>
      </c>
      <c r="L45" s="3195">
        <v>10.951006451775244</v>
      </c>
      <c r="M45" s="3196">
        <v>11.218704049800884</v>
      </c>
      <c r="N45" s="3196">
        <v>11.321418391212143</v>
      </c>
      <c r="O45" s="3196">
        <v>10.700503615115984</v>
      </c>
      <c r="P45" s="3205">
        <v>11.133374788210933</v>
      </c>
      <c r="Q45" s="3277">
        <v>11.5671145018137</v>
      </c>
      <c r="R45" s="3205">
        <v>10.334665196842943</v>
      </c>
      <c r="S45" s="3205">
        <v>12.166273392486781</v>
      </c>
      <c r="T45" s="3285">
        <v>10.5802640186151</v>
      </c>
      <c r="U45" s="3202">
        <v>11.659979025442649</v>
      </c>
      <c r="V45" s="3201" t="e">
        <v>#DIV/0!</v>
      </c>
      <c r="W45" s="3196" t="e">
        <v>#DIV/0!</v>
      </c>
      <c r="X45" s="3196">
        <v>11.15417186321903</v>
      </c>
      <c r="Y45" s="1176">
        <v>57662.442284844496</v>
      </c>
      <c r="Z45" s="1177">
        <v>69223.408877665643</v>
      </c>
      <c r="AA45" s="1177">
        <v>41522.483465705001</v>
      </c>
      <c r="AB45" s="1177">
        <v>76770.27083751715</v>
      </c>
      <c r="AC45" s="1177">
        <v>52473.249725848887</v>
      </c>
      <c r="AD45" s="1177">
        <v>57350.124689351898</v>
      </c>
      <c r="AE45" s="1177">
        <v>102221.16516772163</v>
      </c>
      <c r="AF45" s="1177">
        <v>29126.868484108039</v>
      </c>
      <c r="AG45" s="1177">
        <v>80016.217522669918</v>
      </c>
      <c r="AH45" s="1177">
        <v>45157.242251466727</v>
      </c>
      <c r="AI45" s="1177" t="e">
        <v>#DIV/0!</v>
      </c>
      <c r="AJ45" s="1177" t="e">
        <v>#DIV/0!</v>
      </c>
      <c r="AK45" s="1177">
        <v>473944.3391323617</v>
      </c>
      <c r="AL45" s="1177">
        <v>611523.47330689942</v>
      </c>
      <c r="AM45" s="1178">
        <v>1.2902854255552465</v>
      </c>
      <c r="AN45" s="1179"/>
    </row>
    <row r="46" spans="1:40" ht="20.25" customHeight="1">
      <c r="A46" s="3586" t="s">
        <v>540</v>
      </c>
      <c r="B46" s="1748" t="s">
        <v>450</v>
      </c>
      <c r="C46" s="488" t="s">
        <v>213</v>
      </c>
      <c r="D46" s="498">
        <v>142.65</v>
      </c>
      <c r="E46" s="499">
        <v>210</v>
      </c>
      <c r="F46" s="499">
        <v>233</v>
      </c>
      <c r="G46" s="950">
        <v>140.74000000000004</v>
      </c>
      <c r="H46" s="1788">
        <v>96.16</v>
      </c>
      <c r="I46" s="1788">
        <v>42.169999999999995</v>
      </c>
      <c r="J46" s="2435">
        <v>38</v>
      </c>
      <c r="K46" s="2627">
        <v>3.8</v>
      </c>
      <c r="L46" s="2510">
        <v>0</v>
      </c>
      <c r="M46" s="2858">
        <v>0</v>
      </c>
      <c r="N46" s="2858">
        <v>0.94</v>
      </c>
      <c r="O46" s="2858">
        <v>0</v>
      </c>
      <c r="P46" s="2858">
        <v>0.53</v>
      </c>
      <c r="Q46" s="3278">
        <v>0</v>
      </c>
      <c r="R46" s="3278">
        <v>0.3</v>
      </c>
      <c r="S46" s="3278">
        <v>1.1100000000000001</v>
      </c>
      <c r="T46" s="3207">
        <v>0</v>
      </c>
      <c r="U46" s="3385">
        <v>2.2999999999999998</v>
      </c>
      <c r="V46" s="3537">
        <v>0</v>
      </c>
      <c r="W46" s="1739">
        <v>0</v>
      </c>
      <c r="X46" s="1504">
        <v>5.18</v>
      </c>
      <c r="Y46" s="1333"/>
      <c r="Z46" s="1333"/>
      <c r="AA46" s="1333"/>
      <c r="AB46" s="1333"/>
      <c r="AC46" s="1333"/>
      <c r="AD46" s="1333"/>
      <c r="AE46" s="1333"/>
      <c r="AF46" s="1333"/>
      <c r="AG46" s="1333"/>
      <c r="AH46" s="1333"/>
      <c r="AI46" s="1333"/>
      <c r="AJ46" s="1333"/>
      <c r="AK46" s="1333"/>
      <c r="AL46" s="1333"/>
      <c r="AM46" s="1334"/>
      <c r="AN46" s="3651" t="s">
        <v>483</v>
      </c>
    </row>
    <row r="47" spans="1:40" ht="20.25" customHeight="1">
      <c r="A47" s="3587"/>
      <c r="B47" s="1151" t="s">
        <v>214</v>
      </c>
      <c r="C47" s="1152" t="s">
        <v>213</v>
      </c>
      <c r="D47" s="829">
        <v>1136</v>
      </c>
      <c r="E47" s="1116">
        <v>353</v>
      </c>
      <c r="F47" s="1116">
        <v>233</v>
      </c>
      <c r="G47" s="951">
        <v>133.02000000000001</v>
      </c>
      <c r="H47" s="1362">
        <v>158</v>
      </c>
      <c r="I47" s="2507">
        <v>61.089999999999996</v>
      </c>
      <c r="J47" s="2628">
        <v>40</v>
      </c>
      <c r="K47" s="2627">
        <v>4</v>
      </c>
      <c r="L47" s="2514">
        <v>0</v>
      </c>
      <c r="M47" s="2644">
        <v>0</v>
      </c>
      <c r="N47" s="2644">
        <v>3.83</v>
      </c>
      <c r="O47" s="2644">
        <v>0</v>
      </c>
      <c r="P47" s="2853">
        <v>10.06</v>
      </c>
      <c r="Q47" s="2857">
        <v>0</v>
      </c>
      <c r="R47" s="2853">
        <v>12.51</v>
      </c>
      <c r="S47" s="2857">
        <v>1.32</v>
      </c>
      <c r="T47" s="2722">
        <v>1.5</v>
      </c>
      <c r="U47" s="3380">
        <v>3.5</v>
      </c>
      <c r="V47" s="3534">
        <v>0</v>
      </c>
      <c r="W47" s="1728">
        <v>0</v>
      </c>
      <c r="X47" s="1488">
        <v>32.72</v>
      </c>
      <c r="Y47" s="2502"/>
      <c r="Z47" s="1333"/>
      <c r="AA47" s="1333"/>
      <c r="AB47" s="1333"/>
      <c r="AC47" s="1333"/>
      <c r="AD47" s="1333"/>
      <c r="AE47" s="1333"/>
      <c r="AF47" s="1333"/>
      <c r="AG47" s="1335"/>
      <c r="AH47" s="1335"/>
      <c r="AI47" s="1335"/>
      <c r="AJ47" s="1335"/>
      <c r="AK47" s="1333"/>
      <c r="AL47" s="1333"/>
      <c r="AM47" s="1334"/>
      <c r="AN47" s="3652"/>
    </row>
    <row r="48" spans="1:40" ht="20.25" customHeight="1">
      <c r="A48" s="3587"/>
      <c r="B48" s="1151" t="s">
        <v>240</v>
      </c>
      <c r="C48" s="1152" t="s">
        <v>213</v>
      </c>
      <c r="D48" s="829">
        <v>649.04</v>
      </c>
      <c r="E48" s="1116">
        <v>0</v>
      </c>
      <c r="F48" s="1116">
        <v>521</v>
      </c>
      <c r="G48" s="951">
        <v>152.91</v>
      </c>
      <c r="H48" s="1362">
        <v>141.89999999999998</v>
      </c>
      <c r="I48" s="2507">
        <v>64.025000000000006</v>
      </c>
      <c r="J48" s="2628">
        <v>52.346181818181819</v>
      </c>
      <c r="K48" s="2627">
        <v>4.3621818181818179</v>
      </c>
      <c r="L48" s="2510">
        <v>26.029999999999998</v>
      </c>
      <c r="M48" s="2858">
        <v>4.4000000000000004</v>
      </c>
      <c r="N48" s="2905">
        <v>21.15</v>
      </c>
      <c r="O48" s="2644">
        <v>5.1099999999999994</v>
      </c>
      <c r="P48" s="2853">
        <v>14.049999999999999</v>
      </c>
      <c r="Q48" s="2853">
        <v>7.46</v>
      </c>
      <c r="R48" s="2857">
        <v>1.77</v>
      </c>
      <c r="S48" s="2867">
        <v>10.309999999999999</v>
      </c>
      <c r="T48" s="3183">
        <v>13.75</v>
      </c>
      <c r="U48" s="2500">
        <v>4.96</v>
      </c>
      <c r="V48" s="3534">
        <v>0</v>
      </c>
      <c r="W48" s="1735">
        <v>0</v>
      </c>
      <c r="X48" s="1485">
        <v>108.99000000000001</v>
      </c>
      <c r="Y48" s="2502"/>
      <c r="Z48" s="1333"/>
      <c r="AA48" s="1333"/>
      <c r="AB48" s="1333"/>
      <c r="AC48" s="1333"/>
      <c r="AD48" s="1333"/>
      <c r="AE48" s="1333"/>
      <c r="AF48" s="1333"/>
      <c r="AG48" s="1335"/>
      <c r="AH48" s="1335"/>
      <c r="AI48" s="1335"/>
      <c r="AJ48" s="1335"/>
      <c r="AK48" s="1333"/>
      <c r="AL48" s="1333"/>
      <c r="AM48" s="1334"/>
      <c r="AN48" s="3652"/>
    </row>
    <row r="49" spans="1:40" ht="20.25" customHeight="1">
      <c r="A49" s="3587"/>
      <c r="B49" s="1151" t="s">
        <v>476</v>
      </c>
      <c r="C49" s="1152" t="s">
        <v>213</v>
      </c>
      <c r="D49" s="829">
        <v>878</v>
      </c>
      <c r="E49" s="829">
        <v>973</v>
      </c>
      <c r="F49" s="829">
        <v>527</v>
      </c>
      <c r="G49" s="829">
        <v>145</v>
      </c>
      <c r="H49" s="1263">
        <v>52.56</v>
      </c>
      <c r="I49" s="2103">
        <v>21.73</v>
      </c>
      <c r="J49" s="1932">
        <v>20</v>
      </c>
      <c r="K49" s="2627">
        <v>1.6666666666666667</v>
      </c>
      <c r="L49" s="2510">
        <v>0.3</v>
      </c>
      <c r="M49" s="2858">
        <v>0.53</v>
      </c>
      <c r="N49" s="2905">
        <v>3.83</v>
      </c>
      <c r="O49" s="2905">
        <v>5.75</v>
      </c>
      <c r="P49" s="2858">
        <v>2.33</v>
      </c>
      <c r="Q49" s="3278">
        <v>1.6</v>
      </c>
      <c r="R49" s="2905">
        <v>5.23</v>
      </c>
      <c r="S49" s="2905">
        <v>4.3899999999999997</v>
      </c>
      <c r="T49" s="2870">
        <v>4.51</v>
      </c>
      <c r="U49" s="3386">
        <v>3.26</v>
      </c>
      <c r="V49" s="3537">
        <v>0</v>
      </c>
      <c r="W49" s="1739">
        <v>0</v>
      </c>
      <c r="X49" s="1505">
        <v>31.729999999999997</v>
      </c>
      <c r="Y49" s="2502"/>
      <c r="Z49" s="1336"/>
      <c r="AA49" s="1336"/>
      <c r="AB49" s="1336"/>
      <c r="AC49" s="1336"/>
      <c r="AD49" s="1336"/>
      <c r="AE49" s="1336"/>
      <c r="AF49" s="1336"/>
      <c r="AG49" s="1337"/>
      <c r="AH49" s="1337"/>
      <c r="AI49" s="1337"/>
      <c r="AJ49" s="1337"/>
      <c r="AK49" s="1336"/>
      <c r="AL49" s="1336"/>
      <c r="AM49" s="1334"/>
      <c r="AN49" s="3652"/>
    </row>
    <row r="50" spans="1:40" ht="20.25" customHeight="1">
      <c r="A50" s="3587"/>
      <c r="B50" s="1151" t="s">
        <v>261</v>
      </c>
      <c r="C50" s="1152" t="s">
        <v>213</v>
      </c>
      <c r="D50" s="829">
        <v>449.47</v>
      </c>
      <c r="E50" s="829">
        <v>679.82</v>
      </c>
      <c r="F50" s="829">
        <v>413.64699999999999</v>
      </c>
      <c r="G50" s="829">
        <v>77.400000000000006</v>
      </c>
      <c r="H50" s="1263">
        <v>128.14100000000002</v>
      </c>
      <c r="I50" s="2103">
        <v>93.301999999999992</v>
      </c>
      <c r="J50" s="1932">
        <v>72</v>
      </c>
      <c r="K50" s="2627">
        <v>6</v>
      </c>
      <c r="L50" s="2510">
        <v>6.8819999999999997</v>
      </c>
      <c r="M50" s="2858">
        <v>8.3190000000000008</v>
      </c>
      <c r="N50" s="2905">
        <v>13.19</v>
      </c>
      <c r="O50" s="2905">
        <v>12.698</v>
      </c>
      <c r="P50" s="2905">
        <v>9.9699999999999989</v>
      </c>
      <c r="Q50" s="2905">
        <v>10.278</v>
      </c>
      <c r="R50" s="2905">
        <v>11.866</v>
      </c>
      <c r="S50" s="2858">
        <v>6.38</v>
      </c>
      <c r="T50" s="2870">
        <v>12.66</v>
      </c>
      <c r="U50" s="3386">
        <v>11.576000000000001</v>
      </c>
      <c r="V50" s="3537">
        <v>0</v>
      </c>
      <c r="W50" s="1739">
        <v>0</v>
      </c>
      <c r="X50" s="1505">
        <v>103.81899999999999</v>
      </c>
      <c r="Y50" s="2502"/>
      <c r="Z50" s="1336"/>
      <c r="AA50" s="1336"/>
      <c r="AB50" s="1336"/>
      <c r="AC50" s="1336"/>
      <c r="AD50" s="1336"/>
      <c r="AE50" s="1336"/>
      <c r="AF50" s="1336"/>
      <c r="AG50" s="1337"/>
      <c r="AH50" s="1337"/>
      <c r="AI50" s="1337"/>
      <c r="AJ50" s="1337"/>
      <c r="AK50" s="1336"/>
      <c r="AL50" s="1336"/>
      <c r="AM50" s="1334"/>
      <c r="AN50" s="3653"/>
    </row>
    <row r="51" spans="1:40" ht="20.25" customHeight="1" thickBot="1">
      <c r="A51" s="3593"/>
      <c r="B51" s="1751" t="s">
        <v>29</v>
      </c>
      <c r="C51" s="1165" t="s">
        <v>213</v>
      </c>
      <c r="D51" s="1166">
        <v>2647.69</v>
      </c>
      <c r="E51" s="1167">
        <v>1536</v>
      </c>
      <c r="F51" s="1117">
        <v>1927.6469999999999</v>
      </c>
      <c r="G51" s="1117">
        <v>649.07000000000005</v>
      </c>
      <c r="H51" s="1363">
        <v>576.76099999999997</v>
      </c>
      <c r="I51" s="2509">
        <v>255.85699999999997</v>
      </c>
      <c r="J51" s="2284">
        <v>222.34618181818183</v>
      </c>
      <c r="K51" s="2630">
        <v>19.828848484848486</v>
      </c>
      <c r="L51" s="2702">
        <v>33.211999999999996</v>
      </c>
      <c r="M51" s="2859">
        <v>13.249000000000002</v>
      </c>
      <c r="N51" s="2842">
        <v>42.94</v>
      </c>
      <c r="O51" s="2842">
        <v>23.558</v>
      </c>
      <c r="P51" s="2842">
        <v>36.94</v>
      </c>
      <c r="Q51" s="2842">
        <v>19.338000000000001</v>
      </c>
      <c r="R51" s="2842">
        <v>31.676000000000002</v>
      </c>
      <c r="S51" s="2842">
        <v>23.509999999999998</v>
      </c>
      <c r="T51" s="2730">
        <v>32.42</v>
      </c>
      <c r="U51" s="2574">
        <v>25.596</v>
      </c>
      <c r="V51" s="2494">
        <v>0</v>
      </c>
      <c r="W51" s="1737">
        <v>0</v>
      </c>
      <c r="X51" s="882">
        <v>282.43899999999996</v>
      </c>
      <c r="Y51" s="882"/>
      <c r="Z51" s="1219"/>
      <c r="AA51" s="1219"/>
      <c r="AB51" s="1219">
        <v>0</v>
      </c>
      <c r="AC51" s="1219">
        <v>0</v>
      </c>
      <c r="AD51" s="1219">
        <v>0</v>
      </c>
      <c r="AE51" s="1219">
        <v>0</v>
      </c>
      <c r="AF51" s="1219">
        <v>0</v>
      </c>
      <c r="AG51" s="1219">
        <v>0</v>
      </c>
      <c r="AH51" s="1219">
        <v>0</v>
      </c>
      <c r="AI51" s="1219">
        <v>0</v>
      </c>
      <c r="AJ51" s="1219">
        <v>0</v>
      </c>
      <c r="AK51" s="1219"/>
      <c r="AL51" s="1219"/>
      <c r="AM51" s="1168"/>
      <c r="AN51" s="1169"/>
    </row>
    <row r="52" spans="1:40" ht="20.25" customHeight="1">
      <c r="A52" s="3586" t="s">
        <v>481</v>
      </c>
      <c r="B52" s="1752" t="s">
        <v>473</v>
      </c>
      <c r="C52" s="488" t="s">
        <v>213</v>
      </c>
      <c r="D52" s="1222"/>
      <c r="E52" s="1857"/>
      <c r="F52" s="1199">
        <v>213.18</v>
      </c>
      <c r="G52" s="1032">
        <v>24</v>
      </c>
      <c r="H52" s="1032">
        <v>0</v>
      </c>
      <c r="I52" s="1032">
        <v>45.37</v>
      </c>
      <c r="J52" s="869">
        <v>20</v>
      </c>
      <c r="K52" s="1248">
        <v>2</v>
      </c>
      <c r="L52" s="1223">
        <v>2.79</v>
      </c>
      <c r="M52" s="1032">
        <v>6.3</v>
      </c>
      <c r="N52" s="1032">
        <v>3.19</v>
      </c>
      <c r="O52" s="3182">
        <v>10.76</v>
      </c>
      <c r="P52" s="2908">
        <v>0.502</v>
      </c>
      <c r="Q52" s="2908">
        <v>0</v>
      </c>
      <c r="R52" s="3182">
        <v>3.92</v>
      </c>
      <c r="S52" s="3182">
        <v>15.462999999999999</v>
      </c>
      <c r="T52" s="3375">
        <v>2.6320000000000001</v>
      </c>
      <c r="U52" s="3564">
        <v>0</v>
      </c>
      <c r="V52" s="3538">
        <v>0</v>
      </c>
      <c r="W52" s="1199">
        <v>0</v>
      </c>
      <c r="X52" s="1489">
        <v>45.556999999999995</v>
      </c>
      <c r="Y52" s="1338"/>
      <c r="Z52" s="1338"/>
      <c r="AA52" s="1338"/>
      <c r="AB52" s="1338"/>
      <c r="AC52" s="1338"/>
      <c r="AD52" s="1338"/>
      <c r="AE52" s="1339"/>
      <c r="AF52" s="1339"/>
      <c r="AG52" s="1339"/>
      <c r="AH52" s="1339"/>
      <c r="AI52" s="1339"/>
      <c r="AJ52" s="1339"/>
      <c r="AK52" s="1339"/>
      <c r="AL52" s="1339"/>
      <c r="AM52" s="1340"/>
      <c r="AN52" s="3648" t="s">
        <v>484</v>
      </c>
    </row>
    <row r="53" spans="1:40" ht="20.25" customHeight="1">
      <c r="A53" s="3587"/>
      <c r="B53" s="1745" t="s">
        <v>474</v>
      </c>
      <c r="C53" s="1152" t="s">
        <v>213</v>
      </c>
      <c r="D53" s="848">
        <v>1113.9100000000001</v>
      </c>
      <c r="E53" s="848">
        <v>1240.22</v>
      </c>
      <c r="F53" s="848">
        <v>1568.88</v>
      </c>
      <c r="G53" s="848">
        <v>972</v>
      </c>
      <c r="H53" s="848">
        <v>338.19</v>
      </c>
      <c r="I53" s="2019">
        <v>427.08600000000001</v>
      </c>
      <c r="J53" s="2631">
        <v>360.8</v>
      </c>
      <c r="K53" s="2172">
        <v>36.08</v>
      </c>
      <c r="L53" s="2495">
        <v>21.4</v>
      </c>
      <c r="M53" s="2492">
        <v>25.56</v>
      </c>
      <c r="N53" s="2492">
        <v>31.24</v>
      </c>
      <c r="O53" s="2492">
        <v>36.76</v>
      </c>
      <c r="P53" s="2868">
        <v>31.42</v>
      </c>
      <c r="Q53" s="2868">
        <v>29.89</v>
      </c>
      <c r="R53" s="2868">
        <v>15.86</v>
      </c>
      <c r="S53" s="2906">
        <v>44.16</v>
      </c>
      <c r="T53" s="2731">
        <v>32.99</v>
      </c>
      <c r="U53" s="3388">
        <v>52.4</v>
      </c>
      <c r="V53" s="2511">
        <v>0</v>
      </c>
      <c r="W53" s="2438">
        <v>0</v>
      </c>
      <c r="X53" s="1484">
        <v>321.67999999999995</v>
      </c>
      <c r="Y53" s="1341"/>
      <c r="Z53" s="1341"/>
      <c r="AA53" s="1341"/>
      <c r="AB53" s="1341"/>
      <c r="AC53" s="1341"/>
      <c r="AD53" s="1341"/>
      <c r="AE53" s="1333"/>
      <c r="AF53" s="1333"/>
      <c r="AG53" s="1333"/>
      <c r="AH53" s="1333"/>
      <c r="AI53" s="1333"/>
      <c r="AJ53" s="1333"/>
      <c r="AK53" s="1333"/>
      <c r="AL53" s="1333"/>
      <c r="AM53" s="1334"/>
      <c r="AN53" s="3649"/>
    </row>
    <row r="54" spans="1:40" ht="20.25" customHeight="1">
      <c r="A54" s="3587"/>
      <c r="B54" s="1151" t="s">
        <v>475</v>
      </c>
      <c r="C54" s="1152" t="s">
        <v>213</v>
      </c>
      <c r="D54" s="1214"/>
      <c r="E54" s="1215"/>
      <c r="F54" s="1200">
        <v>1329</v>
      </c>
      <c r="G54" s="1200">
        <v>651</v>
      </c>
      <c r="H54" s="1361">
        <v>685.29199999999992</v>
      </c>
      <c r="I54" s="2492">
        <v>560.84799999999996</v>
      </c>
      <c r="J54" s="2631">
        <v>300</v>
      </c>
      <c r="K54" s="2172">
        <v>30</v>
      </c>
      <c r="L54" s="2495">
        <v>12.92</v>
      </c>
      <c r="M54" s="2492">
        <v>19.43</v>
      </c>
      <c r="N54" s="2906">
        <v>32.14</v>
      </c>
      <c r="O54" s="2868">
        <v>1.94</v>
      </c>
      <c r="P54" s="2868">
        <v>16.36</v>
      </c>
      <c r="Q54" s="2868">
        <v>22.52</v>
      </c>
      <c r="R54" s="2868">
        <v>10.119999999999999</v>
      </c>
      <c r="S54" s="2906">
        <v>46.18</v>
      </c>
      <c r="T54" s="2731">
        <v>9.07</v>
      </c>
      <c r="U54" s="3387">
        <v>18.400000000000002</v>
      </c>
      <c r="V54" s="2511">
        <v>0</v>
      </c>
      <c r="W54" s="1740">
        <v>0</v>
      </c>
      <c r="X54" s="1484">
        <v>189.08</v>
      </c>
      <c r="Y54" s="1341"/>
      <c r="Z54" s="1341"/>
      <c r="AA54" s="1341"/>
      <c r="AB54" s="1341"/>
      <c r="AC54" s="1341"/>
      <c r="AD54" s="1341"/>
      <c r="AE54" s="1333"/>
      <c r="AF54" s="1333"/>
      <c r="AG54" s="1333"/>
      <c r="AH54" s="1333"/>
      <c r="AI54" s="1333"/>
      <c r="AJ54" s="1333"/>
      <c r="AK54" s="1333"/>
      <c r="AL54" s="1333"/>
      <c r="AM54" s="1334"/>
      <c r="AN54" s="3649"/>
    </row>
    <row r="55" spans="1:40" ht="20.25" customHeight="1">
      <c r="A55" s="3587"/>
      <c r="B55" s="1151" t="s">
        <v>476</v>
      </c>
      <c r="C55" s="1152" t="s">
        <v>213</v>
      </c>
      <c r="D55" s="1214"/>
      <c r="E55" s="1215"/>
      <c r="F55" s="1200">
        <v>60</v>
      </c>
      <c r="G55" s="1200">
        <v>58.59</v>
      </c>
      <c r="H55" s="1361">
        <v>5.56</v>
      </c>
      <c r="I55" s="2492">
        <v>13.93</v>
      </c>
      <c r="J55" s="2631">
        <v>10</v>
      </c>
      <c r="K55" s="2172">
        <v>0.83333333333333337</v>
      </c>
      <c r="L55" s="2495">
        <v>0</v>
      </c>
      <c r="M55" s="2492">
        <v>0</v>
      </c>
      <c r="N55" s="2906">
        <v>2</v>
      </c>
      <c r="O55" s="2868">
        <v>0</v>
      </c>
      <c r="P55" s="2868">
        <v>0</v>
      </c>
      <c r="Q55" s="2906">
        <v>3.43</v>
      </c>
      <c r="R55" s="2906">
        <v>1.19</v>
      </c>
      <c r="S55" s="2868">
        <v>0</v>
      </c>
      <c r="T55" s="2731">
        <v>0</v>
      </c>
      <c r="U55" s="3387">
        <v>0</v>
      </c>
      <c r="V55" s="2511">
        <v>0</v>
      </c>
      <c r="W55" s="1740">
        <v>0</v>
      </c>
      <c r="X55" s="1484">
        <v>6.6199999999999992</v>
      </c>
      <c r="Y55" s="1341"/>
      <c r="Z55" s="1341"/>
      <c r="AA55" s="1341"/>
      <c r="AB55" s="1341"/>
      <c r="AC55" s="1341"/>
      <c r="AD55" s="1341"/>
      <c r="AE55" s="1333"/>
      <c r="AF55" s="1333"/>
      <c r="AG55" s="1333"/>
      <c r="AH55" s="1333"/>
      <c r="AI55" s="1333"/>
      <c r="AJ55" s="1333"/>
      <c r="AK55" s="1333"/>
      <c r="AL55" s="1333"/>
      <c r="AM55" s="1334"/>
      <c r="AN55" s="3649"/>
    </row>
    <row r="56" spans="1:40" ht="20.25" customHeight="1">
      <c r="A56" s="3587"/>
      <c r="B56" s="1151" t="s">
        <v>477</v>
      </c>
      <c r="C56" s="1152" t="s">
        <v>213</v>
      </c>
      <c r="D56" s="1214"/>
      <c r="E56" s="1215"/>
      <c r="F56" s="1200">
        <v>62</v>
      </c>
      <c r="G56" s="1200">
        <v>110.32</v>
      </c>
      <c r="H56" s="1361">
        <v>2.89</v>
      </c>
      <c r="I56" s="2492">
        <v>20.137</v>
      </c>
      <c r="J56" s="2631">
        <v>11</v>
      </c>
      <c r="K56" s="2172">
        <v>0.91666666666666663</v>
      </c>
      <c r="L56" s="2495">
        <v>0</v>
      </c>
      <c r="M56" s="2492">
        <v>0</v>
      </c>
      <c r="N56" s="2868">
        <v>0</v>
      </c>
      <c r="O56" s="2868">
        <v>0</v>
      </c>
      <c r="P56" s="2868">
        <v>0</v>
      </c>
      <c r="Q56" s="2868">
        <v>0</v>
      </c>
      <c r="R56" s="2868">
        <v>0</v>
      </c>
      <c r="S56" s="2868">
        <v>0</v>
      </c>
      <c r="T56" s="2731">
        <v>0</v>
      </c>
      <c r="U56" s="3387">
        <v>0</v>
      </c>
      <c r="V56" s="2511">
        <v>0</v>
      </c>
      <c r="W56" s="1740">
        <v>0</v>
      </c>
      <c r="X56" s="1484">
        <v>0</v>
      </c>
      <c r="Y56" s="1341"/>
      <c r="Z56" s="1341"/>
      <c r="AA56" s="1341"/>
      <c r="AB56" s="1341"/>
      <c r="AC56" s="1341"/>
      <c r="AD56" s="1341"/>
      <c r="AE56" s="1333"/>
      <c r="AF56" s="1333"/>
      <c r="AG56" s="1333"/>
      <c r="AH56" s="1333"/>
      <c r="AI56" s="1333"/>
      <c r="AJ56" s="1333"/>
      <c r="AK56" s="1333"/>
      <c r="AL56" s="1333"/>
      <c r="AM56" s="1334"/>
      <c r="AN56" s="3649"/>
    </row>
    <row r="57" spans="1:40" ht="20.25" hidden="1" customHeight="1">
      <c r="A57" s="3587"/>
      <c r="B57" s="1745" t="s">
        <v>480</v>
      </c>
      <c r="C57" s="957"/>
      <c r="D57" s="1212"/>
      <c r="E57" s="1213"/>
      <c r="F57" s="1705"/>
      <c r="G57" s="1705"/>
      <c r="H57" s="1706"/>
      <c r="I57" s="2508">
        <v>88.485000000000014</v>
      </c>
      <c r="J57" s="2272"/>
      <c r="K57" s="2175"/>
      <c r="L57" s="2512">
        <v>0</v>
      </c>
      <c r="M57" s="2508">
        <v>0</v>
      </c>
      <c r="N57" s="2508">
        <v>0</v>
      </c>
      <c r="O57" s="2508">
        <v>0</v>
      </c>
      <c r="P57" s="2508">
        <v>0</v>
      </c>
      <c r="Q57" s="2508">
        <v>0</v>
      </c>
      <c r="R57" s="2508">
        <v>0</v>
      </c>
      <c r="S57" s="2508">
        <v>0</v>
      </c>
      <c r="T57" s="2724">
        <v>0</v>
      </c>
      <c r="U57" s="2516">
        <v>0</v>
      </c>
      <c r="V57" s="3539">
        <v>0</v>
      </c>
      <c r="W57" s="1220">
        <v>0</v>
      </c>
      <c r="X57" s="1490">
        <v>0</v>
      </c>
      <c r="Y57" s="1221"/>
      <c r="Z57" s="1342"/>
      <c r="AA57" s="1342"/>
      <c r="AB57" s="1342"/>
      <c r="AC57" s="1342"/>
      <c r="AD57" s="1342"/>
      <c r="AE57" s="1343"/>
      <c r="AF57" s="1343"/>
      <c r="AG57" s="1343"/>
      <c r="AH57" s="1343"/>
      <c r="AI57" s="1343"/>
      <c r="AJ57" s="1343"/>
      <c r="AK57" s="1343"/>
      <c r="AL57" s="1343"/>
      <c r="AM57" s="1344"/>
      <c r="AN57" s="3650"/>
    </row>
    <row r="58" spans="1:40" ht="20.25" customHeight="1" thickBot="1">
      <c r="A58" s="3593"/>
      <c r="B58" s="1753" t="s">
        <v>15</v>
      </c>
      <c r="C58" s="1174" t="s">
        <v>213</v>
      </c>
      <c r="D58" s="1192"/>
      <c r="E58" s="1193"/>
      <c r="F58" s="1193">
        <v>3233.0600000000004</v>
      </c>
      <c r="G58" s="1193">
        <v>1815.9099999999999</v>
      </c>
      <c r="H58" s="1193">
        <v>1031.932</v>
      </c>
      <c r="I58" s="2085">
        <v>1067.3710000000001</v>
      </c>
      <c r="J58" s="2485">
        <v>701.8</v>
      </c>
      <c r="K58" s="2632">
        <v>69.83</v>
      </c>
      <c r="L58" s="2496">
        <v>37.11</v>
      </c>
      <c r="M58" s="2860">
        <v>51.29</v>
      </c>
      <c r="N58" s="2860">
        <v>68.569999999999993</v>
      </c>
      <c r="O58" s="2860">
        <v>49.459999999999994</v>
      </c>
      <c r="P58" s="2860">
        <v>48.281999999999996</v>
      </c>
      <c r="Q58" s="2860">
        <v>55.839999999999996</v>
      </c>
      <c r="R58" s="2860">
        <v>31.09</v>
      </c>
      <c r="S58" s="2860">
        <v>105.803</v>
      </c>
      <c r="T58" s="2725">
        <v>44.692</v>
      </c>
      <c r="U58" s="2499">
        <v>70.8</v>
      </c>
      <c r="V58" s="3536">
        <v>0</v>
      </c>
      <c r="W58" s="884">
        <v>0</v>
      </c>
      <c r="X58" s="876">
        <v>562.93700000000001</v>
      </c>
      <c r="Y58" s="1195"/>
      <c r="Z58" s="1195"/>
      <c r="AA58" s="1195"/>
      <c r="AB58" s="1195"/>
      <c r="AC58" s="1195"/>
      <c r="AD58" s="1195"/>
      <c r="AE58" s="1177"/>
      <c r="AF58" s="1177"/>
      <c r="AG58" s="1177"/>
      <c r="AH58" s="1177"/>
      <c r="AI58" s="1177"/>
      <c r="AJ58" s="1177"/>
      <c r="AK58" s="1177"/>
      <c r="AL58" s="1177"/>
      <c r="AM58" s="1178"/>
      <c r="AN58" s="1179"/>
    </row>
    <row r="59" spans="1:40" ht="20.25" customHeight="1" thickBot="1">
      <c r="A59" s="3630" t="s">
        <v>541</v>
      </c>
      <c r="B59" s="3631"/>
      <c r="C59" s="1143" t="s">
        <v>213</v>
      </c>
      <c r="D59" s="1761"/>
      <c r="E59" s="1549"/>
      <c r="F59" s="1549">
        <v>5160.7070000000003</v>
      </c>
      <c r="G59" s="1549">
        <v>2464.98</v>
      </c>
      <c r="H59" s="1549">
        <v>1608.693</v>
      </c>
      <c r="I59" s="1655">
        <v>1323.2280000000001</v>
      </c>
      <c r="J59" s="2633">
        <v>924.14618181818173</v>
      </c>
      <c r="K59" s="2634">
        <v>89.658848484848477</v>
      </c>
      <c r="L59" s="1767">
        <v>70.322000000000003</v>
      </c>
      <c r="M59" s="1655">
        <v>64.539000000000001</v>
      </c>
      <c r="N59" s="1655">
        <v>111.50999999999999</v>
      </c>
      <c r="O59" s="1655">
        <v>73.018000000000001</v>
      </c>
      <c r="P59" s="1655">
        <v>85.221999999999994</v>
      </c>
      <c r="Q59" s="1655">
        <v>75.177999999999997</v>
      </c>
      <c r="R59" s="1655">
        <v>62.766000000000005</v>
      </c>
      <c r="S59" s="1655">
        <v>129.31299999999999</v>
      </c>
      <c r="T59" s="2726">
        <v>77.111999999999995</v>
      </c>
      <c r="U59" s="2517">
        <v>96.396000000000001</v>
      </c>
      <c r="V59" s="2513">
        <v>0</v>
      </c>
      <c r="W59" s="1549">
        <v>0</v>
      </c>
      <c r="X59" s="1549">
        <v>845.37599999999998</v>
      </c>
      <c r="Y59" s="1762"/>
      <c r="Z59" s="1762"/>
      <c r="AA59" s="1762"/>
      <c r="AB59" s="1762"/>
      <c r="AC59" s="1762"/>
      <c r="AD59" s="1762"/>
      <c r="AE59" s="1149"/>
      <c r="AF59" s="1149"/>
      <c r="AG59" s="1149"/>
      <c r="AH59" s="1149"/>
      <c r="AI59" s="1149"/>
      <c r="AJ59" s="1149"/>
      <c r="AK59" s="1149"/>
      <c r="AL59" s="1149"/>
      <c r="AM59" s="1763"/>
      <c r="AN59" s="1150"/>
    </row>
    <row r="60" spans="1:40" ht="20.25" customHeight="1">
      <c r="A60" s="3586" t="s">
        <v>478</v>
      </c>
      <c r="B60" s="1746" t="s">
        <v>466</v>
      </c>
      <c r="C60" s="486" t="s">
        <v>469</v>
      </c>
      <c r="D60" s="1210"/>
      <c r="E60" s="1211"/>
      <c r="F60" s="1373"/>
      <c r="G60" s="1373"/>
      <c r="H60" s="1374"/>
      <c r="I60" s="2086">
        <v>467.16800000000006</v>
      </c>
      <c r="J60" s="1765">
        <v>150</v>
      </c>
      <c r="K60" s="2635">
        <v>15</v>
      </c>
      <c r="L60" s="1236">
        <v>30.21</v>
      </c>
      <c r="M60" s="1218">
        <v>4.82</v>
      </c>
      <c r="N60" s="2907">
        <v>41</v>
      </c>
      <c r="O60" s="2907">
        <v>34.299999999999997</v>
      </c>
      <c r="P60" s="3206">
        <v>9.74</v>
      </c>
      <c r="Q60" s="3206">
        <v>6.04</v>
      </c>
      <c r="R60" s="2907">
        <v>43.269999999999996</v>
      </c>
      <c r="S60" s="2907">
        <v>53</v>
      </c>
      <c r="T60" s="3287">
        <v>27.3</v>
      </c>
      <c r="U60" s="3553">
        <v>47.28</v>
      </c>
      <c r="V60" s="3540">
        <v>0</v>
      </c>
      <c r="W60" s="1741">
        <v>0</v>
      </c>
      <c r="X60" s="1491">
        <v>296.96000000000004</v>
      </c>
      <c r="Y60" s="1345"/>
      <c r="Z60" s="1345"/>
      <c r="AA60" s="1345"/>
      <c r="AB60" s="1345"/>
      <c r="AC60" s="1345"/>
      <c r="AD60" s="1345"/>
      <c r="AE60" s="1346"/>
      <c r="AF60" s="1346"/>
      <c r="AG60" s="1346"/>
      <c r="AH60" s="1346"/>
      <c r="AI60" s="1346"/>
      <c r="AJ60" s="1346"/>
      <c r="AK60" s="1346"/>
      <c r="AL60" s="1346"/>
      <c r="AM60" s="1347"/>
      <c r="AN60" s="3649" t="s">
        <v>486</v>
      </c>
    </row>
    <row r="61" spans="1:40" ht="20.25" customHeight="1">
      <c r="A61" s="3587"/>
      <c r="B61" s="1151" t="s">
        <v>467</v>
      </c>
      <c r="C61" s="1152" t="s">
        <v>469</v>
      </c>
      <c r="D61" s="1196"/>
      <c r="E61" s="1117"/>
      <c r="F61" s="1375"/>
      <c r="G61" s="1375"/>
      <c r="H61" s="1432"/>
      <c r="I61" s="2623">
        <v>201.822</v>
      </c>
      <c r="J61" s="2486">
        <v>187.93409119863321</v>
      </c>
      <c r="K61" s="2636">
        <v>15.661174266552768</v>
      </c>
      <c r="L61" s="2495">
        <v>0</v>
      </c>
      <c r="M61" s="2492">
        <v>0</v>
      </c>
      <c r="N61" s="2906">
        <v>31.02</v>
      </c>
      <c r="O61" s="2906">
        <v>13.83</v>
      </c>
      <c r="P61" s="2868">
        <v>0</v>
      </c>
      <c r="Q61" s="2868">
        <v>8.74</v>
      </c>
      <c r="R61" s="2868">
        <v>6.46</v>
      </c>
      <c r="S61" s="2906">
        <v>26.853999999999999</v>
      </c>
      <c r="T61" s="3208">
        <v>46.933000000000007</v>
      </c>
      <c r="U61" s="3203">
        <v>10.412000000000001</v>
      </c>
      <c r="V61" s="2511">
        <v>0</v>
      </c>
      <c r="W61" s="1740">
        <v>0</v>
      </c>
      <c r="X61" s="1487">
        <v>144.249</v>
      </c>
      <c r="Y61" s="2503"/>
      <c r="Z61" s="1341"/>
      <c r="AA61" s="1341"/>
      <c r="AB61" s="1341"/>
      <c r="AC61" s="1341"/>
      <c r="AD61" s="1341"/>
      <c r="AE61" s="1333"/>
      <c r="AF61" s="1333"/>
      <c r="AG61" s="1333"/>
      <c r="AH61" s="1333"/>
      <c r="AI61" s="1333"/>
      <c r="AJ61" s="1333"/>
      <c r="AK61" s="1333"/>
      <c r="AL61" s="1333"/>
      <c r="AM61" s="1334"/>
      <c r="AN61" s="3649"/>
    </row>
    <row r="62" spans="1:40" ht="20.25" customHeight="1">
      <c r="A62" s="3587"/>
      <c r="B62" s="1151" t="s">
        <v>468</v>
      </c>
      <c r="C62" s="1152" t="s">
        <v>469</v>
      </c>
      <c r="D62" s="1196"/>
      <c r="E62" s="1117"/>
      <c r="F62" s="1375"/>
      <c r="G62" s="1375"/>
      <c r="H62" s="1432"/>
      <c r="I62" s="2623">
        <v>151.458</v>
      </c>
      <c r="J62" s="2486">
        <v>120</v>
      </c>
      <c r="K62" s="2636">
        <v>10</v>
      </c>
      <c r="L62" s="2495">
        <v>6.8999999999999995</v>
      </c>
      <c r="M62" s="2492">
        <v>18.64</v>
      </c>
      <c r="N62" s="2906">
        <v>22.5</v>
      </c>
      <c r="O62" s="2906">
        <v>7.17</v>
      </c>
      <c r="P62" s="2868">
        <v>0</v>
      </c>
      <c r="Q62" s="2868">
        <v>0</v>
      </c>
      <c r="R62" s="2868">
        <v>1.1399999999999999</v>
      </c>
      <c r="S62" s="2868">
        <v>6.72</v>
      </c>
      <c r="T62" s="2731">
        <v>7.47</v>
      </c>
      <c r="U62" s="3203">
        <v>0</v>
      </c>
      <c r="V62" s="2511">
        <v>0</v>
      </c>
      <c r="W62" s="1740">
        <v>0</v>
      </c>
      <c r="X62" s="1492">
        <v>70.540000000000006</v>
      </c>
      <c r="Y62" s="2504"/>
      <c r="Z62" s="1341"/>
      <c r="AA62" s="1341"/>
      <c r="AB62" s="1341"/>
      <c r="AC62" s="1341"/>
      <c r="AD62" s="1341"/>
      <c r="AE62" s="1333"/>
      <c r="AF62" s="1333"/>
      <c r="AG62" s="1333"/>
      <c r="AH62" s="1333"/>
      <c r="AI62" s="1333"/>
      <c r="AJ62" s="1333"/>
      <c r="AK62" s="1333"/>
      <c r="AL62" s="1333"/>
      <c r="AM62" s="1334"/>
      <c r="AN62" s="3650"/>
    </row>
    <row r="63" spans="1:40" ht="20.25" customHeight="1" thickBot="1">
      <c r="A63" s="3593"/>
      <c r="B63" s="1753" t="s">
        <v>470</v>
      </c>
      <c r="C63" s="1174" t="s">
        <v>471</v>
      </c>
      <c r="D63" s="1192"/>
      <c r="E63" s="1193"/>
      <c r="F63" s="1193"/>
      <c r="G63" s="1193"/>
      <c r="H63" s="1194"/>
      <c r="I63" s="1516">
        <v>820.44799999999998</v>
      </c>
      <c r="J63" s="2637">
        <v>457.93409119863321</v>
      </c>
      <c r="K63" s="2632">
        <v>38.16117426655277</v>
      </c>
      <c r="L63" s="2496">
        <v>37.11</v>
      </c>
      <c r="M63" s="2860">
        <v>23.46</v>
      </c>
      <c r="N63" s="2860">
        <v>94.52</v>
      </c>
      <c r="O63" s="2860">
        <v>55.3</v>
      </c>
      <c r="P63" s="2860">
        <v>9.74</v>
      </c>
      <c r="Q63" s="2860">
        <v>14.780000000000001</v>
      </c>
      <c r="R63" s="2860">
        <v>50.87</v>
      </c>
      <c r="S63" s="2860">
        <v>86.573999999999998</v>
      </c>
      <c r="T63" s="2725">
        <v>81.703000000000003</v>
      </c>
      <c r="U63" s="2499">
        <v>57.692</v>
      </c>
      <c r="V63" s="3536">
        <v>0</v>
      </c>
      <c r="W63" s="884">
        <v>0</v>
      </c>
      <c r="X63" s="884">
        <v>511.74900000000008</v>
      </c>
      <c r="Y63" s="1195"/>
      <c r="Z63" s="1195"/>
      <c r="AA63" s="1195"/>
      <c r="AB63" s="1195"/>
      <c r="AC63" s="1195"/>
      <c r="AD63" s="1195"/>
      <c r="AE63" s="1177"/>
      <c r="AF63" s="1177"/>
      <c r="AG63" s="1177"/>
      <c r="AH63" s="1177"/>
      <c r="AI63" s="1177"/>
      <c r="AJ63" s="1177"/>
      <c r="AK63" s="1177"/>
      <c r="AL63" s="1177"/>
      <c r="AM63" s="1178"/>
      <c r="AN63" s="1179"/>
    </row>
    <row r="64" spans="1:40" ht="20.25" customHeight="1">
      <c r="A64" s="3586" t="s">
        <v>479</v>
      </c>
      <c r="B64" s="1748" t="s">
        <v>21</v>
      </c>
      <c r="C64" s="488" t="s">
        <v>469</v>
      </c>
      <c r="D64" s="1197"/>
      <c r="E64" s="1198"/>
      <c r="F64" s="1376"/>
      <c r="G64" s="1376"/>
      <c r="H64" s="1377"/>
      <c r="I64" s="2086">
        <v>24.68</v>
      </c>
      <c r="J64" s="1766">
        <v>15</v>
      </c>
      <c r="K64" s="2638">
        <v>1.5</v>
      </c>
      <c r="L64" s="1223">
        <v>0</v>
      </c>
      <c r="M64" s="1032">
        <v>0</v>
      </c>
      <c r="N64" s="2908">
        <v>0</v>
      </c>
      <c r="O64" s="1032">
        <v>0</v>
      </c>
      <c r="P64" s="2908">
        <v>0</v>
      </c>
      <c r="Q64" s="2908">
        <v>0</v>
      </c>
      <c r="R64" s="3182">
        <v>20.46</v>
      </c>
      <c r="S64" s="1032">
        <v>0</v>
      </c>
      <c r="T64" s="3286">
        <v>20.29</v>
      </c>
      <c r="U64" s="3276">
        <v>13.260000000000002</v>
      </c>
      <c r="V64" s="3538">
        <v>0</v>
      </c>
      <c r="W64" s="1199">
        <v>0</v>
      </c>
      <c r="X64" s="1493">
        <v>54.010000000000005</v>
      </c>
      <c r="Y64" s="1338"/>
      <c r="Z64" s="1338"/>
      <c r="AA64" s="1338"/>
      <c r="AB64" s="1338"/>
      <c r="AC64" s="1338"/>
      <c r="AD64" s="1338"/>
      <c r="AE64" s="1339"/>
      <c r="AF64" s="1339"/>
      <c r="AG64" s="1339"/>
      <c r="AH64" s="1339"/>
      <c r="AI64" s="1339"/>
      <c r="AJ64" s="1339"/>
      <c r="AK64" s="1339"/>
      <c r="AL64" s="1339"/>
      <c r="AM64" s="1340"/>
      <c r="AN64" s="3645" t="s">
        <v>485</v>
      </c>
    </row>
    <row r="65" spans="1:40" ht="20.25" hidden="1" customHeight="1">
      <c r="A65" s="3587"/>
      <c r="B65" s="1750" t="s">
        <v>22</v>
      </c>
      <c r="C65" s="1428" t="s">
        <v>469</v>
      </c>
      <c r="D65" s="1429"/>
      <c r="E65" s="1430"/>
      <c r="F65" s="1431"/>
      <c r="G65" s="1431"/>
      <c r="H65" s="1432"/>
      <c r="I65" s="2624"/>
      <c r="J65" s="2639"/>
      <c r="K65" s="2640"/>
      <c r="L65" s="2495">
        <v>0</v>
      </c>
      <c r="M65" s="2492">
        <v>0</v>
      </c>
      <c r="N65" s="2868">
        <v>0</v>
      </c>
      <c r="O65" s="2492">
        <v>0</v>
      </c>
      <c r="P65" s="2868">
        <v>0</v>
      </c>
      <c r="Q65" s="2868">
        <v>0</v>
      </c>
      <c r="R65" s="2492">
        <v>0</v>
      </c>
      <c r="S65" s="2492">
        <v>0</v>
      </c>
      <c r="T65" s="3208">
        <v>0</v>
      </c>
      <c r="U65" s="3203">
        <v>0</v>
      </c>
      <c r="V65" s="2511">
        <v>0</v>
      </c>
      <c r="W65" s="1740">
        <v>0</v>
      </c>
      <c r="X65" s="1494">
        <v>0</v>
      </c>
      <c r="Y65" s="1433"/>
      <c r="Z65" s="1433"/>
      <c r="AA65" s="1433"/>
      <c r="AB65" s="1433"/>
      <c r="AC65" s="1433"/>
      <c r="AD65" s="1433"/>
      <c r="AE65" s="1434"/>
      <c r="AF65" s="1434"/>
      <c r="AG65" s="1434"/>
      <c r="AH65" s="1434"/>
      <c r="AI65" s="1434"/>
      <c r="AJ65" s="1434"/>
      <c r="AK65" s="1434"/>
      <c r="AL65" s="1434"/>
      <c r="AM65" s="1435"/>
      <c r="AN65" s="3646"/>
    </row>
    <row r="66" spans="1:40" ht="20.25" customHeight="1">
      <c r="A66" s="3587"/>
      <c r="B66" s="1750" t="s">
        <v>488</v>
      </c>
      <c r="C66" s="1428" t="s">
        <v>469</v>
      </c>
      <c r="D66" s="1429"/>
      <c r="E66" s="1430"/>
      <c r="F66" s="1431"/>
      <c r="G66" s="1431"/>
      <c r="H66" s="1432"/>
      <c r="I66" s="2623">
        <v>307.38</v>
      </c>
      <c r="J66" s="2486">
        <v>100</v>
      </c>
      <c r="K66" s="2636">
        <v>10</v>
      </c>
      <c r="L66" s="2495">
        <v>0</v>
      </c>
      <c r="M66" s="2492">
        <v>14.81</v>
      </c>
      <c r="N66" s="2868">
        <v>0</v>
      </c>
      <c r="O66" s="2492">
        <v>0</v>
      </c>
      <c r="P66" s="2868">
        <v>0</v>
      </c>
      <c r="Q66" s="2868">
        <v>0</v>
      </c>
      <c r="R66" s="2868">
        <v>0</v>
      </c>
      <c r="S66" s="2492">
        <v>3</v>
      </c>
      <c r="T66" s="3208">
        <v>111.85599999999999</v>
      </c>
      <c r="U66" s="3203">
        <v>3.88</v>
      </c>
      <c r="V66" s="2511">
        <v>0</v>
      </c>
      <c r="W66" s="1740">
        <v>0</v>
      </c>
      <c r="X66" s="1494">
        <v>133.54599999999999</v>
      </c>
      <c r="Y66" s="1433"/>
      <c r="Z66" s="1433"/>
      <c r="AA66" s="1433"/>
      <c r="AB66" s="1433"/>
      <c r="AC66" s="1433"/>
      <c r="AD66" s="1433"/>
      <c r="AE66" s="1434"/>
      <c r="AF66" s="1434"/>
      <c r="AG66" s="1434"/>
      <c r="AH66" s="1434"/>
      <c r="AI66" s="1434"/>
      <c r="AJ66" s="1434"/>
      <c r="AK66" s="1434"/>
      <c r="AL66" s="1434"/>
      <c r="AM66" s="1435"/>
      <c r="AN66" s="3647"/>
    </row>
    <row r="67" spans="1:40" ht="20.25" customHeight="1">
      <c r="A67" s="3587"/>
      <c r="B67" s="1750" t="s">
        <v>489</v>
      </c>
      <c r="C67" s="1428" t="s">
        <v>469</v>
      </c>
      <c r="D67" s="1429"/>
      <c r="E67" s="1430"/>
      <c r="F67" s="1431"/>
      <c r="G67" s="1431"/>
      <c r="H67" s="1432"/>
      <c r="I67" s="2623">
        <v>81.070000000000007</v>
      </c>
      <c r="J67" s="2486">
        <v>70.75200000000001</v>
      </c>
      <c r="K67" s="2636">
        <v>5.8960000000000008</v>
      </c>
      <c r="L67" s="2495">
        <v>26.77</v>
      </c>
      <c r="M67" s="2492">
        <v>0</v>
      </c>
      <c r="N67" s="2868">
        <v>0</v>
      </c>
      <c r="O67" s="2906">
        <v>8.3800000000000008</v>
      </c>
      <c r="P67" s="2868">
        <v>0</v>
      </c>
      <c r="Q67" s="2868">
        <v>0</v>
      </c>
      <c r="R67" s="2868">
        <v>0</v>
      </c>
      <c r="S67" s="2492">
        <v>0</v>
      </c>
      <c r="T67" s="3288">
        <v>0</v>
      </c>
      <c r="U67" s="3203">
        <v>0</v>
      </c>
      <c r="V67" s="2511">
        <v>0</v>
      </c>
      <c r="W67" s="1740">
        <v>0</v>
      </c>
      <c r="X67" s="1494">
        <v>35.15</v>
      </c>
      <c r="Y67" s="1433"/>
      <c r="Z67" s="1433"/>
      <c r="AA67" s="1433"/>
      <c r="AB67" s="1433"/>
      <c r="AC67" s="1433"/>
      <c r="AD67" s="1433"/>
      <c r="AE67" s="1434"/>
      <c r="AF67" s="1434"/>
      <c r="AG67" s="1434"/>
      <c r="AH67" s="1434"/>
      <c r="AI67" s="1434"/>
      <c r="AJ67" s="1434"/>
      <c r="AK67" s="1434"/>
      <c r="AL67" s="1434"/>
      <c r="AM67" s="1435"/>
      <c r="AN67" s="1156" t="s">
        <v>499</v>
      </c>
    </row>
    <row r="68" spans="1:40" ht="20.25" customHeight="1">
      <c r="A68" s="3587"/>
      <c r="B68" s="1750" t="s">
        <v>320</v>
      </c>
      <c r="C68" s="1428" t="s">
        <v>469</v>
      </c>
      <c r="D68" s="1429"/>
      <c r="E68" s="1430"/>
      <c r="F68" s="1431"/>
      <c r="G68" s="1431"/>
      <c r="H68" s="1432"/>
      <c r="I68" s="2623">
        <v>211.26499999999999</v>
      </c>
      <c r="J68" s="2486">
        <v>144</v>
      </c>
      <c r="K68" s="2636">
        <v>12</v>
      </c>
      <c r="L68" s="2495">
        <v>0</v>
      </c>
      <c r="M68" s="2492">
        <v>12.75</v>
      </c>
      <c r="N68" s="2868">
        <v>4.26</v>
      </c>
      <c r="O68" s="2492">
        <v>0</v>
      </c>
      <c r="P68" s="2868">
        <v>0</v>
      </c>
      <c r="Q68" s="2868">
        <v>0</v>
      </c>
      <c r="R68" s="2868">
        <v>0</v>
      </c>
      <c r="S68" s="2492">
        <v>0</v>
      </c>
      <c r="T68" s="3288">
        <v>0</v>
      </c>
      <c r="U68" s="3203">
        <v>0</v>
      </c>
      <c r="V68" s="2511">
        <v>0</v>
      </c>
      <c r="W68" s="1740">
        <v>0</v>
      </c>
      <c r="X68" s="1494">
        <v>17.009999999999998</v>
      </c>
      <c r="Y68" s="1433"/>
      <c r="Z68" s="1433"/>
      <c r="AA68" s="1433"/>
      <c r="AB68" s="1433"/>
      <c r="AC68" s="1433"/>
      <c r="AD68" s="1433"/>
      <c r="AE68" s="1434"/>
      <c r="AF68" s="1434"/>
      <c r="AG68" s="1434"/>
      <c r="AH68" s="1434"/>
      <c r="AI68" s="1434"/>
      <c r="AJ68" s="1434"/>
      <c r="AK68" s="1434"/>
      <c r="AL68" s="1434"/>
      <c r="AM68" s="1435"/>
      <c r="AN68" s="1156" t="s">
        <v>500</v>
      </c>
    </row>
    <row r="69" spans="1:40" ht="20.25" customHeight="1" thickBot="1">
      <c r="A69" s="3593"/>
      <c r="B69" s="1204" t="s">
        <v>470</v>
      </c>
      <c r="C69" s="1158" t="s">
        <v>471</v>
      </c>
      <c r="D69" s="1170"/>
      <c r="E69" s="1118"/>
      <c r="F69" s="1118"/>
      <c r="G69" s="1118"/>
      <c r="H69" s="1516"/>
      <c r="I69" s="1516">
        <v>624.39499999999998</v>
      </c>
      <c r="J69" s="1126">
        <v>329.75200000000001</v>
      </c>
      <c r="K69" s="2641">
        <v>29.396000000000001</v>
      </c>
      <c r="L69" s="1360">
        <v>26.77</v>
      </c>
      <c r="M69" s="1463">
        <v>27.560000000000002</v>
      </c>
      <c r="N69" s="1463">
        <v>4.26</v>
      </c>
      <c r="O69" s="1463">
        <v>8.3800000000000008</v>
      </c>
      <c r="P69" s="1463">
        <v>0</v>
      </c>
      <c r="Q69" s="1463">
        <v>0</v>
      </c>
      <c r="R69" s="2842">
        <v>20.46</v>
      </c>
      <c r="S69" s="2842">
        <v>3</v>
      </c>
      <c r="T69" s="2730">
        <v>132.14599999999999</v>
      </c>
      <c r="U69" s="2574">
        <v>17.14</v>
      </c>
      <c r="V69" s="2494">
        <v>0</v>
      </c>
      <c r="W69" s="1462">
        <v>0</v>
      </c>
      <c r="X69" s="882">
        <v>239.71599999999998</v>
      </c>
      <c r="Y69" s="1171"/>
      <c r="Z69" s="1171"/>
      <c r="AA69" s="1171"/>
      <c r="AB69" s="1171"/>
      <c r="AC69" s="1171"/>
      <c r="AD69" s="1171"/>
      <c r="AE69" s="1161"/>
      <c r="AF69" s="1161"/>
      <c r="AG69" s="1161"/>
      <c r="AH69" s="1161"/>
      <c r="AI69" s="1161"/>
      <c r="AJ69" s="1161"/>
      <c r="AK69" s="1161"/>
      <c r="AL69" s="1161"/>
      <c r="AM69" s="1162"/>
      <c r="AN69" s="1163"/>
    </row>
    <row r="70" spans="1:40" ht="21.75" customHeight="1">
      <c r="A70" s="3586" t="s">
        <v>455</v>
      </c>
      <c r="B70" s="1208" t="s">
        <v>456</v>
      </c>
      <c r="C70" s="488" t="s">
        <v>213</v>
      </c>
      <c r="D70" s="499">
        <v>875.56999999999994</v>
      </c>
      <c r="E70" s="499">
        <v>974.07999999999993</v>
      </c>
      <c r="F70" s="499">
        <v>808.61999999999989</v>
      </c>
      <c r="G70" s="499">
        <v>812.41000000000008</v>
      </c>
      <c r="H70" s="499">
        <v>894.74</v>
      </c>
      <c r="I70" s="950">
        <v>919.09999999999991</v>
      </c>
      <c r="J70" s="1125">
        <v>759</v>
      </c>
      <c r="K70" s="1250">
        <v>75.900000000000006</v>
      </c>
      <c r="L70" s="1649">
        <v>60.41</v>
      </c>
      <c r="M70" s="2861">
        <v>68.34</v>
      </c>
      <c r="N70" s="2861">
        <v>48.74</v>
      </c>
      <c r="O70" s="2861">
        <v>52</v>
      </c>
      <c r="P70" s="2861">
        <v>49.17</v>
      </c>
      <c r="Q70" s="3279">
        <v>80.95</v>
      </c>
      <c r="R70" s="1537">
        <v>60.96</v>
      </c>
      <c r="S70" s="3279">
        <v>82.16</v>
      </c>
      <c r="T70" s="3562">
        <v>63.1</v>
      </c>
      <c r="U70" s="3382">
        <v>66.069999999999993</v>
      </c>
      <c r="V70" s="3541">
        <v>0</v>
      </c>
      <c r="W70" s="1742">
        <v>0</v>
      </c>
      <c r="X70" s="1758">
        <v>631.90000000000009</v>
      </c>
      <c r="Y70" s="1339"/>
      <c r="Z70" s="1339"/>
      <c r="AA70" s="1339"/>
      <c r="AB70" s="1339"/>
      <c r="AC70" s="1339"/>
      <c r="AD70" s="1339"/>
      <c r="AE70" s="1339"/>
      <c r="AF70" s="1339"/>
      <c r="AG70" s="1339"/>
      <c r="AH70" s="1339"/>
      <c r="AI70" s="1339"/>
      <c r="AJ70" s="1339"/>
      <c r="AK70" s="1339"/>
      <c r="AL70" s="1339"/>
      <c r="AM70" s="1340"/>
      <c r="AN70" s="3645" t="s">
        <v>482</v>
      </c>
    </row>
    <row r="71" spans="1:40" ht="21.75" customHeight="1">
      <c r="A71" s="3587"/>
      <c r="B71" s="1209" t="s">
        <v>457</v>
      </c>
      <c r="C71" s="487" t="s">
        <v>213</v>
      </c>
      <c r="D71" s="476">
        <v>6887</v>
      </c>
      <c r="E71" s="476">
        <v>6715</v>
      </c>
      <c r="F71" s="476">
        <v>6734.33</v>
      </c>
      <c r="G71" s="476">
        <v>5813.76</v>
      </c>
      <c r="H71" s="476">
        <v>5107.49</v>
      </c>
      <c r="I71" s="2507">
        <v>4902.4000000000005</v>
      </c>
      <c r="J71" s="2628">
        <v>4315</v>
      </c>
      <c r="K71" s="2629">
        <v>431.5</v>
      </c>
      <c r="L71" s="2514">
        <v>404.42</v>
      </c>
      <c r="M71" s="2862">
        <v>427.17</v>
      </c>
      <c r="N71" s="2852">
        <v>468.8</v>
      </c>
      <c r="O71" s="2862">
        <v>395.4</v>
      </c>
      <c r="P71" s="2862">
        <v>352.3</v>
      </c>
      <c r="Q71" s="2863">
        <v>415.27</v>
      </c>
      <c r="R71" s="2852">
        <v>506.89</v>
      </c>
      <c r="S71" s="2852">
        <v>446.85</v>
      </c>
      <c r="T71" s="3209">
        <v>432.72</v>
      </c>
      <c r="U71" s="3384">
        <v>446.98</v>
      </c>
      <c r="V71" s="3542">
        <v>0</v>
      </c>
      <c r="W71" s="1743">
        <v>0</v>
      </c>
      <c r="X71" s="1759">
        <v>4296.7999999999993</v>
      </c>
      <c r="Y71" s="2505"/>
      <c r="Z71" s="1501"/>
      <c r="AA71" s="1498"/>
      <c r="AB71" s="1498"/>
      <c r="AC71" s="1498"/>
      <c r="AD71" s="1498"/>
      <c r="AE71" s="1498"/>
      <c r="AF71" s="1498"/>
      <c r="AG71" s="1499"/>
      <c r="AH71" s="1499"/>
      <c r="AI71" s="1499"/>
      <c r="AJ71" s="1500"/>
      <c r="AK71" s="1501"/>
      <c r="AL71" s="1501"/>
      <c r="AM71" s="1502"/>
      <c r="AN71" s="3646"/>
    </row>
    <row r="72" spans="1:40" ht="21.75" customHeight="1">
      <c r="A72" s="3587"/>
      <c r="B72" s="1209" t="s">
        <v>458</v>
      </c>
      <c r="C72" s="487" t="s">
        <v>213</v>
      </c>
      <c r="D72" s="476">
        <v>608.03</v>
      </c>
      <c r="E72" s="476">
        <v>505.16999999999996</v>
      </c>
      <c r="F72" s="476">
        <v>594.27</v>
      </c>
      <c r="G72" s="476">
        <v>506.82</v>
      </c>
      <c r="H72" s="476">
        <v>387.63</v>
      </c>
      <c r="I72" s="2507">
        <v>349.56999999999994</v>
      </c>
      <c r="J72" s="2628">
        <v>300</v>
      </c>
      <c r="K72" s="2629">
        <v>30</v>
      </c>
      <c r="L72" s="3197">
        <v>25.2</v>
      </c>
      <c r="M72" s="2852">
        <v>33.04</v>
      </c>
      <c r="N72" s="2852">
        <v>33.69</v>
      </c>
      <c r="O72" s="2852">
        <v>40.299999999999997</v>
      </c>
      <c r="P72" s="2862">
        <v>26.92</v>
      </c>
      <c r="Q72" s="2852">
        <v>38.840000000000003</v>
      </c>
      <c r="R72" s="2863">
        <v>42.98</v>
      </c>
      <c r="S72" s="2852">
        <v>35.6</v>
      </c>
      <c r="T72" s="2716">
        <v>43.22</v>
      </c>
      <c r="U72" s="3384">
        <v>48.33</v>
      </c>
      <c r="V72" s="3542">
        <v>0</v>
      </c>
      <c r="W72" s="1743">
        <v>0</v>
      </c>
      <c r="X72" s="1759">
        <v>368.11999999999995</v>
      </c>
      <c r="Y72" s="2505"/>
      <c r="Z72" s="1498"/>
      <c r="AA72" s="1498"/>
      <c r="AB72" s="1498"/>
      <c r="AC72" s="1498"/>
      <c r="AD72" s="1498"/>
      <c r="AE72" s="1498"/>
      <c r="AF72" s="1498"/>
      <c r="AG72" s="1499"/>
      <c r="AH72" s="1499"/>
      <c r="AI72" s="1499"/>
      <c r="AJ72" s="1499"/>
      <c r="AK72" s="1498"/>
      <c r="AL72" s="1498"/>
      <c r="AM72" s="1502"/>
      <c r="AN72" s="3646"/>
    </row>
    <row r="73" spans="1:40" ht="21.75" customHeight="1">
      <c r="A73" s="3587"/>
      <c r="B73" s="1209" t="s">
        <v>241</v>
      </c>
      <c r="C73" s="487" t="s">
        <v>213</v>
      </c>
      <c r="D73" s="476"/>
      <c r="E73" s="476"/>
      <c r="F73" s="476">
        <v>832</v>
      </c>
      <c r="G73" s="476">
        <v>422.05</v>
      </c>
      <c r="H73" s="476">
        <v>492.53</v>
      </c>
      <c r="I73" s="2507">
        <v>542.02199999999993</v>
      </c>
      <c r="J73" s="2628">
        <v>532.16705454545456</v>
      </c>
      <c r="K73" s="2629">
        <v>44.347254545454547</v>
      </c>
      <c r="L73" s="2698">
        <v>54.22</v>
      </c>
      <c r="M73" s="2862">
        <v>34.29</v>
      </c>
      <c r="N73" s="2862">
        <v>38.35</v>
      </c>
      <c r="O73" s="2862">
        <v>40.44</v>
      </c>
      <c r="P73" s="2862">
        <v>42.87</v>
      </c>
      <c r="Q73" s="2862">
        <v>37.99</v>
      </c>
      <c r="R73" s="2863">
        <v>43.74</v>
      </c>
      <c r="S73" s="2862">
        <v>32.67</v>
      </c>
      <c r="T73" s="2716">
        <v>47.07</v>
      </c>
      <c r="U73" s="3384">
        <v>55.73</v>
      </c>
      <c r="V73" s="2514">
        <v>0</v>
      </c>
      <c r="W73" s="1650">
        <v>0</v>
      </c>
      <c r="X73" s="1759">
        <v>427.37</v>
      </c>
      <c r="Y73" s="2505"/>
      <c r="Z73" s="1498"/>
      <c r="AA73" s="1498"/>
      <c r="AB73" s="1498"/>
      <c r="AC73" s="1498"/>
      <c r="AD73" s="1498"/>
      <c r="AE73" s="1498"/>
      <c r="AF73" s="1498"/>
      <c r="AG73" s="1499"/>
      <c r="AH73" s="1499"/>
      <c r="AI73" s="1499"/>
      <c r="AJ73" s="1499"/>
      <c r="AK73" s="1498"/>
      <c r="AL73" s="1498"/>
      <c r="AM73" s="1502"/>
      <c r="AN73" s="3646"/>
    </row>
    <row r="74" spans="1:40" ht="21.75" customHeight="1">
      <c r="A74" s="3587"/>
      <c r="B74" s="1209" t="s">
        <v>204</v>
      </c>
      <c r="C74" s="487" t="s">
        <v>213</v>
      </c>
      <c r="D74" s="476"/>
      <c r="E74" s="476"/>
      <c r="F74" s="476">
        <v>490</v>
      </c>
      <c r="G74" s="476">
        <v>304</v>
      </c>
      <c r="H74" s="476">
        <v>305.80000000000007</v>
      </c>
      <c r="I74" s="2507">
        <v>265.07299999999998</v>
      </c>
      <c r="J74" s="2628">
        <v>251</v>
      </c>
      <c r="K74" s="2629">
        <v>20.916666666666668</v>
      </c>
      <c r="L74" s="2514">
        <v>22.11</v>
      </c>
      <c r="M74" s="2863">
        <v>21.89</v>
      </c>
      <c r="N74" s="2863">
        <v>22.2</v>
      </c>
      <c r="O74" s="2863">
        <v>21.15</v>
      </c>
      <c r="P74" s="2862">
        <v>20.100000000000001</v>
      </c>
      <c r="Q74" s="2852">
        <v>24.33</v>
      </c>
      <c r="R74" s="2863">
        <v>24.28</v>
      </c>
      <c r="S74" s="2863">
        <v>22.36</v>
      </c>
      <c r="T74" s="2727">
        <v>19.96</v>
      </c>
      <c r="U74" s="3383">
        <v>19.510000000000002</v>
      </c>
      <c r="V74" s="2514">
        <v>0</v>
      </c>
      <c r="W74" s="1650">
        <v>0</v>
      </c>
      <c r="X74" s="1759">
        <v>217.88999999999996</v>
      </c>
      <c r="Y74" s="2506"/>
      <c r="Z74" s="1498"/>
      <c r="AA74" s="1498"/>
      <c r="AB74" s="1498"/>
      <c r="AC74" s="1498"/>
      <c r="AD74" s="1498"/>
      <c r="AE74" s="1498"/>
      <c r="AF74" s="1498"/>
      <c r="AG74" s="1498"/>
      <c r="AH74" s="1498"/>
      <c r="AI74" s="1498"/>
      <c r="AJ74" s="1498"/>
      <c r="AK74" s="1498"/>
      <c r="AL74" s="1503"/>
      <c r="AM74" s="1502"/>
      <c r="AN74" s="3647"/>
    </row>
    <row r="75" spans="1:40" ht="21.75" customHeight="1" thickBot="1">
      <c r="A75" s="3587"/>
      <c r="B75" s="1207" t="s">
        <v>15</v>
      </c>
      <c r="C75" s="494" t="s">
        <v>213</v>
      </c>
      <c r="D75" s="477">
        <v>9090.6</v>
      </c>
      <c r="E75" s="952">
        <v>8194.25</v>
      </c>
      <c r="F75" s="952">
        <v>9459.2199999999993</v>
      </c>
      <c r="G75" s="952">
        <v>7859.04</v>
      </c>
      <c r="H75" s="1363">
        <v>7188.19</v>
      </c>
      <c r="I75" s="2509">
        <v>6978.165</v>
      </c>
      <c r="J75" s="2284">
        <v>6157.1670545454544</v>
      </c>
      <c r="K75" s="2603">
        <v>602.66392121212118</v>
      </c>
      <c r="L75" s="2484">
        <v>566.36</v>
      </c>
      <c r="M75" s="2509">
        <v>584.7299999999999</v>
      </c>
      <c r="N75" s="2509">
        <v>611.78000000000009</v>
      </c>
      <c r="O75" s="2509">
        <v>549.29</v>
      </c>
      <c r="P75" s="2509">
        <v>491.36000000000007</v>
      </c>
      <c r="Q75" s="2509">
        <v>597.38</v>
      </c>
      <c r="R75" s="2509">
        <v>678.85</v>
      </c>
      <c r="S75" s="2509">
        <v>619.64</v>
      </c>
      <c r="T75" s="2728">
        <v>606.07000000000016</v>
      </c>
      <c r="U75" s="2518">
        <v>636.62</v>
      </c>
      <c r="V75" s="3543">
        <v>0</v>
      </c>
      <c r="W75" s="1551">
        <v>0</v>
      </c>
      <c r="X75" s="1363">
        <v>5942.079999999999</v>
      </c>
      <c r="Y75" s="1760"/>
      <c r="Z75" s="495"/>
      <c r="AA75" s="495"/>
      <c r="AB75" s="495"/>
      <c r="AC75" s="495"/>
      <c r="AD75" s="495"/>
      <c r="AE75" s="495"/>
      <c r="AF75" s="495"/>
      <c r="AG75" s="495"/>
      <c r="AH75" s="495"/>
      <c r="AI75" s="495"/>
      <c r="AJ75" s="495"/>
      <c r="AK75" s="495"/>
      <c r="AL75" s="495"/>
      <c r="AM75" s="496"/>
      <c r="AN75" s="497"/>
    </row>
    <row r="76" spans="1:40" ht="21.75" hidden="1" customHeight="1" thickBot="1">
      <c r="A76" s="3593"/>
      <c r="B76" s="481" t="s">
        <v>236</v>
      </c>
      <c r="C76" s="485" t="s">
        <v>237</v>
      </c>
      <c r="D76" s="502">
        <v>757.55000000000007</v>
      </c>
      <c r="E76" s="503">
        <v>682.85416666666663</v>
      </c>
      <c r="F76" s="953">
        <v>788.26833333333332</v>
      </c>
      <c r="G76" s="953">
        <v>654.91999999999996</v>
      </c>
      <c r="H76" s="1516">
        <v>599.01583333333326</v>
      </c>
      <c r="I76" s="1516">
        <v>581.51374999999996</v>
      </c>
      <c r="J76" s="1126">
        <v>602.66392121212118</v>
      </c>
      <c r="K76" s="2642"/>
      <c r="L76" s="2482"/>
      <c r="M76" s="1516"/>
      <c r="N76" s="1516"/>
      <c r="O76" s="1516"/>
      <c r="P76" s="1516"/>
      <c r="Q76" s="1516"/>
      <c r="R76" s="1516"/>
      <c r="S76" s="1516"/>
      <c r="T76" s="2729"/>
      <c r="U76" s="2519"/>
      <c r="V76" s="3544"/>
      <c r="W76" s="1524"/>
      <c r="X76" s="953"/>
      <c r="Y76" s="682"/>
      <c r="Z76" s="504"/>
      <c r="AA76" s="504"/>
      <c r="AB76" s="504"/>
      <c r="AC76" s="504"/>
      <c r="AD76" s="504"/>
      <c r="AE76" s="482"/>
      <c r="AF76" s="482"/>
      <c r="AG76" s="482"/>
      <c r="AH76" s="482"/>
      <c r="AI76" s="482"/>
      <c r="AJ76" s="482"/>
      <c r="AK76" s="482"/>
      <c r="AL76" s="482"/>
      <c r="AM76" s="484"/>
      <c r="AN76" s="483"/>
    </row>
    <row r="77" spans="1:40" ht="21.75" customHeight="1" thickBot="1">
      <c r="A77" s="3630" t="s">
        <v>548</v>
      </c>
      <c r="B77" s="3631"/>
      <c r="C77" s="1143" t="s">
        <v>213</v>
      </c>
      <c r="D77" s="1761"/>
      <c r="E77" s="1549"/>
      <c r="F77" s="1655"/>
      <c r="G77" s="1655">
        <v>10324.02</v>
      </c>
      <c r="H77" s="1655">
        <v>8796.8829999999998</v>
      </c>
      <c r="I77" s="1655">
        <v>9746.2360000000008</v>
      </c>
      <c r="J77" s="2643">
        <v>7868.9993275622692</v>
      </c>
      <c r="K77" s="2634">
        <v>759.87994396352246</v>
      </c>
      <c r="L77" s="2703">
        <v>700.56200000000001</v>
      </c>
      <c r="M77" s="1626">
        <v>700.28899999999987</v>
      </c>
      <c r="N77" s="1626">
        <v>822.07</v>
      </c>
      <c r="O77" s="1626">
        <v>685.98799999999994</v>
      </c>
      <c r="P77" s="1626">
        <v>586.32200000000012</v>
      </c>
      <c r="Q77" s="1655">
        <v>687.33799999999997</v>
      </c>
      <c r="R77" s="1626">
        <v>812.94600000000003</v>
      </c>
      <c r="S77" s="1626">
        <v>838.52700000000004</v>
      </c>
      <c r="T77" s="3289">
        <v>897.03100000000018</v>
      </c>
      <c r="U77" s="2520">
        <v>807.84799999999996</v>
      </c>
      <c r="V77" s="1767">
        <v>0</v>
      </c>
      <c r="W77" s="1655">
        <v>0</v>
      </c>
      <c r="X77" s="1655">
        <v>7538.9209999999985</v>
      </c>
      <c r="Y77" s="1768"/>
      <c r="Z77" s="1762"/>
      <c r="AA77" s="1762"/>
      <c r="AB77" s="1762"/>
      <c r="AC77" s="1762"/>
      <c r="AD77" s="1762"/>
      <c r="AE77" s="1149"/>
      <c r="AF77" s="1149"/>
      <c r="AG77" s="1149"/>
      <c r="AH77" s="1149"/>
      <c r="AI77" s="1149"/>
      <c r="AJ77" s="1149"/>
      <c r="AK77" s="1149"/>
      <c r="AL77" s="1769"/>
      <c r="AM77" s="1763"/>
      <c r="AN77" s="1150"/>
    </row>
    <row r="78" spans="1:40" ht="21.75" customHeight="1" thickBot="1">
      <c r="A78" s="5" t="s">
        <v>403</v>
      </c>
      <c r="B78" s="1371"/>
      <c r="C78" s="11"/>
      <c r="D78" s="11"/>
      <c r="E78" s="12"/>
      <c r="F78" s="12"/>
      <c r="G78" s="12"/>
      <c r="H78" s="12"/>
      <c r="I78" s="12"/>
      <c r="J78" s="12"/>
      <c r="K78" s="1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3"/>
      <c r="Z78" s="123"/>
      <c r="AA78" s="123"/>
      <c r="AB78" s="123"/>
      <c r="AC78" s="123"/>
      <c r="AD78" s="123"/>
      <c r="AE78" s="123"/>
      <c r="AF78" s="123"/>
      <c r="AG78" s="123"/>
      <c r="AH78" s="123"/>
      <c r="AI78" s="123"/>
      <c r="AJ78" s="123"/>
      <c r="AK78" s="123"/>
      <c r="AL78" s="123"/>
      <c r="AM78" s="124"/>
      <c r="AN78" s="124"/>
    </row>
    <row r="79" spans="1:40" ht="21.75" customHeight="1" thickBot="1">
      <c r="A79" s="3657" t="s">
        <v>643</v>
      </c>
      <c r="B79" s="3632" t="s">
        <v>39</v>
      </c>
      <c r="C79" s="3632" t="s">
        <v>40</v>
      </c>
      <c r="D79" s="3609" t="s">
        <v>363</v>
      </c>
      <c r="E79" s="3609" t="s">
        <v>205</v>
      </c>
      <c r="F79" s="3609" t="s">
        <v>258</v>
      </c>
      <c r="G79" s="3609" t="s">
        <v>287</v>
      </c>
      <c r="H79" s="3611" t="s">
        <v>422</v>
      </c>
      <c r="I79" s="3614" t="s">
        <v>513</v>
      </c>
      <c r="J79" s="2600" t="s">
        <v>72</v>
      </c>
      <c r="K79" s="3626" t="s">
        <v>394</v>
      </c>
      <c r="L79" s="3619" t="s">
        <v>532</v>
      </c>
      <c r="M79" s="3619"/>
      <c r="N79" s="3619"/>
      <c r="O79" s="3619"/>
      <c r="P79" s="3619"/>
      <c r="Q79" s="3619"/>
      <c r="R79" s="3619"/>
      <c r="S79" s="3619"/>
      <c r="T79" s="3619"/>
      <c r="U79" s="3619"/>
      <c r="V79" s="3619"/>
      <c r="W79" s="3619"/>
      <c r="X79" s="3619"/>
      <c r="Y79" s="3643"/>
      <c r="Z79" s="3643"/>
      <c r="AA79" s="3643"/>
      <c r="AB79" s="3643"/>
      <c r="AC79" s="3643"/>
      <c r="AD79" s="3643"/>
      <c r="AE79" s="3643"/>
      <c r="AF79" s="3643"/>
      <c r="AG79" s="3643"/>
      <c r="AH79" s="3643"/>
      <c r="AI79" s="3643"/>
      <c r="AJ79" s="3644"/>
      <c r="AK79" s="3608" t="s">
        <v>530</v>
      </c>
      <c r="AL79" s="3609" t="s">
        <v>502</v>
      </c>
      <c r="AM79" s="3609" t="s">
        <v>149</v>
      </c>
      <c r="AN79" s="3614" t="s">
        <v>275</v>
      </c>
    </row>
    <row r="80" spans="1:40" ht="21.75" customHeight="1" thickBot="1">
      <c r="A80" s="3617"/>
      <c r="B80" s="3633"/>
      <c r="C80" s="3633"/>
      <c r="D80" s="3610"/>
      <c r="E80" s="3610"/>
      <c r="F80" s="3610"/>
      <c r="G80" s="3610"/>
      <c r="H80" s="3612"/>
      <c r="I80" s="3615"/>
      <c r="J80" s="2599" t="s">
        <v>528</v>
      </c>
      <c r="K80" s="3627"/>
      <c r="L80" s="2523" t="s">
        <v>178</v>
      </c>
      <c r="M80" s="1515" t="s">
        <v>156</v>
      </c>
      <c r="N80" s="1515" t="s">
        <v>157</v>
      </c>
      <c r="O80" s="1515" t="s">
        <v>158</v>
      </c>
      <c r="P80" s="1515" t="s">
        <v>159</v>
      </c>
      <c r="Q80" s="1515" t="s">
        <v>160</v>
      </c>
      <c r="R80" s="1515" t="s">
        <v>161</v>
      </c>
      <c r="S80" s="1515" t="s">
        <v>162</v>
      </c>
      <c r="T80" s="2711" t="s">
        <v>163</v>
      </c>
      <c r="U80" s="2532" t="s">
        <v>164</v>
      </c>
      <c r="V80" s="1555" t="s">
        <v>165</v>
      </c>
      <c r="W80" s="1555" t="s">
        <v>166</v>
      </c>
      <c r="X80" s="1136" t="s">
        <v>454</v>
      </c>
      <c r="Y80" s="1137" t="s">
        <v>155</v>
      </c>
      <c r="Z80" s="1372" t="s">
        <v>167</v>
      </c>
      <c r="AA80" s="1372" t="s">
        <v>168</v>
      </c>
      <c r="AB80" s="1372" t="s">
        <v>169</v>
      </c>
      <c r="AC80" s="1372" t="s">
        <v>170</v>
      </c>
      <c r="AD80" s="1372" t="s">
        <v>171</v>
      </c>
      <c r="AE80" s="1372" t="s">
        <v>172</v>
      </c>
      <c r="AF80" s="1372" t="s">
        <v>173</v>
      </c>
      <c r="AG80" s="1372" t="s">
        <v>174</v>
      </c>
      <c r="AH80" s="1372" t="s">
        <v>175</v>
      </c>
      <c r="AI80" s="1372" t="s">
        <v>176</v>
      </c>
      <c r="AJ80" s="1372" t="s">
        <v>177</v>
      </c>
      <c r="AK80" s="3638"/>
      <c r="AL80" s="3610"/>
      <c r="AM80" s="3610"/>
      <c r="AN80" s="3615"/>
    </row>
    <row r="81" spans="1:40" ht="21.75" customHeight="1">
      <c r="A81" s="3586" t="s">
        <v>216</v>
      </c>
      <c r="B81" s="1208" t="s">
        <v>202</v>
      </c>
      <c r="C81" s="488" t="s">
        <v>217</v>
      </c>
      <c r="D81" s="512">
        <v>3.5936481824072213</v>
      </c>
      <c r="E81" s="512">
        <v>3.18</v>
      </c>
      <c r="F81" s="512">
        <v>3.7</v>
      </c>
      <c r="G81" s="512">
        <v>3.48</v>
      </c>
      <c r="H81" s="512">
        <v>6</v>
      </c>
      <c r="I81" s="512">
        <v>7.1107920973624523</v>
      </c>
      <c r="J81" s="1127">
        <v>6.6</v>
      </c>
      <c r="K81" s="2657">
        <v>6.6</v>
      </c>
      <c r="L81" s="2693">
        <v>7.740673103996933</v>
      </c>
      <c r="M81" s="513">
        <v>6.6424620707248083</v>
      </c>
      <c r="N81" s="513">
        <v>6.7953151474973463</v>
      </c>
      <c r="O81" s="1538">
        <v>5.8767885085558067</v>
      </c>
      <c r="P81" s="1538">
        <v>6.1396442593686382</v>
      </c>
      <c r="Q81" s="1538">
        <v>5.4748537109564506</v>
      </c>
      <c r="R81" s="1538">
        <v>5.4884445546922871</v>
      </c>
      <c r="S81" s="1538">
        <v>5.4210803795430582</v>
      </c>
      <c r="T81" s="2910">
        <v>5.3893528997677356</v>
      </c>
      <c r="U81" s="3390">
        <v>6.2621957352149931</v>
      </c>
      <c r="V81" s="3545">
        <v>0</v>
      </c>
      <c r="W81" s="885">
        <v>0</v>
      </c>
      <c r="X81" s="1496">
        <v>6.1230810370318052</v>
      </c>
      <c r="Y81" s="683">
        <v>-9990.9782306764791</v>
      </c>
      <c r="Z81" s="514">
        <v>8188.2551143837081</v>
      </c>
      <c r="AA81" s="514">
        <v>4538.2708403664519</v>
      </c>
      <c r="AB81" s="514">
        <v>19341.807756323622</v>
      </c>
      <c r="AC81" s="514">
        <v>14930.872152994723</v>
      </c>
      <c r="AD81" s="514">
        <v>29159.812552829688</v>
      </c>
      <c r="AE81" s="514">
        <v>31799.700182598288</v>
      </c>
      <c r="AF81" s="514">
        <v>29176.702376787583</v>
      </c>
      <c r="AG81" s="514">
        <v>30774.552344902087</v>
      </c>
      <c r="AH81" s="514">
        <v>15706.83894250039</v>
      </c>
      <c r="AI81" s="514">
        <v>0</v>
      </c>
      <c r="AJ81" s="514">
        <v>0</v>
      </c>
      <c r="AK81" s="514">
        <v>85381.942271291628</v>
      </c>
      <c r="AL81" s="119">
        <v>173625.83403301006</v>
      </c>
      <c r="AM81" s="479">
        <v>2.0335193767475244</v>
      </c>
      <c r="AN81" s="120"/>
    </row>
    <row r="82" spans="1:40" ht="21.75" customHeight="1">
      <c r="A82" s="3587"/>
      <c r="B82" s="1151" t="s">
        <v>23</v>
      </c>
      <c r="C82" s="1152" t="s">
        <v>217</v>
      </c>
      <c r="D82" s="1119">
        <v>18.96</v>
      </c>
      <c r="E82" s="1119">
        <v>19.028502392263018</v>
      </c>
      <c r="F82" s="1119">
        <v>19.101947616711083</v>
      </c>
      <c r="G82" s="1119">
        <v>20.55</v>
      </c>
      <c r="H82" s="1119">
        <v>20.22</v>
      </c>
      <c r="I82" s="1119">
        <v>19.778588486790369</v>
      </c>
      <c r="J82" s="2658">
        <v>19</v>
      </c>
      <c r="K82" s="2659">
        <v>19</v>
      </c>
      <c r="L82" s="2694">
        <v>19.843488637383409</v>
      </c>
      <c r="M82" s="2848">
        <v>18.508702989539355</v>
      </c>
      <c r="N82" s="2849">
        <v>20.58138472610813</v>
      </c>
      <c r="O82" s="2848">
        <v>18.97166279798688</v>
      </c>
      <c r="P82" s="3204">
        <v>19.389789969879214</v>
      </c>
      <c r="Q82" s="2849">
        <v>21.213221038512344</v>
      </c>
      <c r="R82" s="3204">
        <v>19.295262200427114</v>
      </c>
      <c r="S82" s="2849">
        <v>20.093297017502927</v>
      </c>
      <c r="T82" s="2712">
        <v>18.665752306913255</v>
      </c>
      <c r="U82" s="3389">
        <v>21.003877124305038</v>
      </c>
      <c r="V82" s="3546">
        <v>0</v>
      </c>
      <c r="W82" s="1744">
        <v>0</v>
      </c>
      <c r="X82" s="1495">
        <v>19.756643880855766</v>
      </c>
      <c r="Y82" s="1172">
        <v>-970.28937103457781</v>
      </c>
      <c r="Z82" s="1173">
        <v>18895.401829496299</v>
      </c>
      <c r="AA82" s="1173">
        <v>-13064.548524555328</v>
      </c>
      <c r="AB82" s="1173">
        <v>12042.432352082624</v>
      </c>
      <c r="AC82" s="1173">
        <v>5360.0245579605098</v>
      </c>
      <c r="AD82" s="1173">
        <v>-21666.981757434114</v>
      </c>
      <c r="AE82" s="1173">
        <v>9010.9152737976237</v>
      </c>
      <c r="AF82" s="1173">
        <v>-5274.2326612064298</v>
      </c>
      <c r="AG82" s="1173">
        <v>19682.88569717262</v>
      </c>
      <c r="AH82" s="1173">
        <v>-20147.840297323099</v>
      </c>
      <c r="AI82" s="1173">
        <v>0</v>
      </c>
      <c r="AJ82" s="1173">
        <v>0</v>
      </c>
      <c r="AK82" s="1173">
        <v>128706.79306830597</v>
      </c>
      <c r="AL82" s="121">
        <v>3867.7670989561266</v>
      </c>
      <c r="AM82" s="2843">
        <v>3.0050994254075342E-2</v>
      </c>
      <c r="AN82" s="1156"/>
    </row>
    <row r="83" spans="1:40" ht="21.75" customHeight="1">
      <c r="A83" s="3587"/>
      <c r="B83" s="1151" t="s">
        <v>203</v>
      </c>
      <c r="C83" s="1152" t="s">
        <v>217</v>
      </c>
      <c r="D83" s="1119">
        <v>30.594565248919942</v>
      </c>
      <c r="E83" s="1119">
        <v>34.94</v>
      </c>
      <c r="F83" s="1119">
        <v>36.084247210762676</v>
      </c>
      <c r="G83" s="1119">
        <v>27.81</v>
      </c>
      <c r="H83" s="1119">
        <v>24.83</v>
      </c>
      <c r="I83" s="1119">
        <v>23.751775128874105</v>
      </c>
      <c r="J83" s="2658">
        <v>22.220362270190495</v>
      </c>
      <c r="K83" s="2659">
        <v>22.220362270190495</v>
      </c>
      <c r="L83" s="2694">
        <v>24.794174843648715</v>
      </c>
      <c r="M83" s="2849">
        <v>23.919946918773277</v>
      </c>
      <c r="N83" s="2849">
        <v>25.361378381060945</v>
      </c>
      <c r="O83" s="2849">
        <v>24.434419293748626</v>
      </c>
      <c r="P83" s="2849">
        <v>24.606458855231576</v>
      </c>
      <c r="Q83" s="2849">
        <v>27.007353509194648</v>
      </c>
      <c r="R83" s="2849">
        <v>24.345402493875547</v>
      </c>
      <c r="S83" s="2849">
        <v>24.659262164950864</v>
      </c>
      <c r="T83" s="2713">
        <v>25.014482331555502</v>
      </c>
      <c r="U83" s="3389">
        <v>25.385195671410152</v>
      </c>
      <c r="V83" s="3546">
        <v>0</v>
      </c>
      <c r="W83" s="1744">
        <v>0</v>
      </c>
      <c r="X83" s="1495">
        <v>24.952807446344984</v>
      </c>
      <c r="Y83" s="1172">
        <v>-8639.662398218994</v>
      </c>
      <c r="Z83" s="1173">
        <v>-1159.5422791389863</v>
      </c>
      <c r="AA83" s="1173">
        <v>-12936.862605978833</v>
      </c>
      <c r="AB83" s="1173">
        <v>-5324.1672113662689</v>
      </c>
      <c r="AC83" s="1173">
        <v>-6528.3770884144587</v>
      </c>
      <c r="AD83" s="1173">
        <v>-26742.674656361341</v>
      </c>
      <c r="AE83" s="1173">
        <v>-5402.3642668276016</v>
      </c>
      <c r="AF83" s="1173">
        <v>-6808.8635427971558</v>
      </c>
      <c r="AG83" s="1173">
        <v>-9932.6253103998733</v>
      </c>
      <c r="AH83" s="1173">
        <v>-13465.295058707143</v>
      </c>
      <c r="AI83" s="1173">
        <v>0</v>
      </c>
      <c r="AJ83" s="1173">
        <v>0</v>
      </c>
      <c r="AK83" s="1173">
        <v>154911.75686852363</v>
      </c>
      <c r="AL83" s="121">
        <v>-96940.434418210658</v>
      </c>
      <c r="AM83" s="2843">
        <v>-0.62577841977794968</v>
      </c>
      <c r="AN83" s="1156"/>
    </row>
    <row r="84" spans="1:40" ht="21.75" customHeight="1">
      <c r="A84" s="3587"/>
      <c r="B84" s="1151" t="s">
        <v>204</v>
      </c>
      <c r="C84" s="1152" t="s">
        <v>217</v>
      </c>
      <c r="D84" s="1119">
        <v>48.587586323475612</v>
      </c>
      <c r="E84" s="1119">
        <v>42.61</v>
      </c>
      <c r="F84" s="1119">
        <v>42.62</v>
      </c>
      <c r="G84" s="1119">
        <v>48.67</v>
      </c>
      <c r="H84" s="1119">
        <v>52.269771847106512</v>
      </c>
      <c r="I84" s="1119">
        <v>61.248628266089717</v>
      </c>
      <c r="J84" s="2658">
        <v>60.71</v>
      </c>
      <c r="K84" s="2659">
        <v>60.71</v>
      </c>
      <c r="L84" s="2524">
        <v>58.191442854894575</v>
      </c>
      <c r="M84" s="2848">
        <v>56.771319352476212</v>
      </c>
      <c r="N84" s="2849">
        <v>67.732361201707945</v>
      </c>
      <c r="O84" s="2849">
        <v>62.560980855335757</v>
      </c>
      <c r="P84" s="2848">
        <v>58.778670298930237</v>
      </c>
      <c r="Q84" s="2848">
        <v>57.711249392034134</v>
      </c>
      <c r="R84" s="2848">
        <v>56.51194483893088</v>
      </c>
      <c r="S84" s="2848">
        <v>49.374302845774942</v>
      </c>
      <c r="T84" s="2713">
        <v>64.418829532739196</v>
      </c>
      <c r="U84" s="3389">
        <v>66.926858525424876</v>
      </c>
      <c r="V84" s="2524">
        <v>0</v>
      </c>
      <c r="W84" s="1744">
        <v>0</v>
      </c>
      <c r="X84" s="1495">
        <v>59.897795969824884</v>
      </c>
      <c r="Y84" s="1172">
        <v>9509.2976408569048</v>
      </c>
      <c r="Z84" s="1173">
        <v>13875.527404275237</v>
      </c>
      <c r="AA84" s="1173">
        <v>-16061.041275109274</v>
      </c>
      <c r="AB84" s="1173">
        <v>-3513.8553651896391</v>
      </c>
      <c r="AC84" s="1173">
        <v>5853.9859254104613</v>
      </c>
      <c r="AD84" s="1173">
        <v>10930.205278948193</v>
      </c>
      <c r="AE84" s="1173">
        <v>13852.766418847337</v>
      </c>
      <c r="AF84" s="1173">
        <v>32239.443279241623</v>
      </c>
      <c r="AG84" s="1173">
        <v>-7640.9223780358398</v>
      </c>
      <c r="AH84" s="1173">
        <v>-14783.803054014519</v>
      </c>
      <c r="AI84" s="1173">
        <v>0</v>
      </c>
      <c r="AJ84" s="1173">
        <v>0</v>
      </c>
      <c r="AK84" s="1173">
        <v>17351.517686153813</v>
      </c>
      <c r="AL84" s="121">
        <v>44261.603875230488</v>
      </c>
      <c r="AM84" s="1154">
        <v>2.5508779506100736</v>
      </c>
      <c r="AN84" s="1156"/>
    </row>
    <row r="85" spans="1:40" ht="21.75" customHeight="1" thickBot="1">
      <c r="A85" s="3587"/>
      <c r="B85" s="1832" t="s">
        <v>209</v>
      </c>
      <c r="C85" s="1174" t="s">
        <v>217</v>
      </c>
      <c r="D85" s="1175">
        <v>25.142994592000413</v>
      </c>
      <c r="E85" s="1851">
        <v>24.939625598065753</v>
      </c>
      <c r="F85" s="1851">
        <v>25.376548706868441</v>
      </c>
      <c r="G85" s="1851">
        <v>25.127500000000001</v>
      </c>
      <c r="H85" s="1851">
        <v>25.829942961776627</v>
      </c>
      <c r="I85" s="1851">
        <v>27.972445994779161</v>
      </c>
      <c r="J85" s="2660">
        <v>27.132590567547624</v>
      </c>
      <c r="K85" s="2661">
        <v>27.132590567547624</v>
      </c>
      <c r="L85" s="2525">
        <v>27.642444859980909</v>
      </c>
      <c r="M85" s="2850">
        <v>26.460607832878413</v>
      </c>
      <c r="N85" s="2850">
        <v>30.117609864093591</v>
      </c>
      <c r="O85" s="2850">
        <v>27.960962863906765</v>
      </c>
      <c r="P85" s="2850">
        <v>27.228640845852418</v>
      </c>
      <c r="Q85" s="2850">
        <v>27.851669412674394</v>
      </c>
      <c r="R85" s="2850">
        <v>26.410263521981456</v>
      </c>
      <c r="S85" s="2850">
        <v>24.886985601942946</v>
      </c>
      <c r="T85" s="2714">
        <v>28.372104267743921</v>
      </c>
      <c r="U85" s="2533">
        <v>29.894531764088764</v>
      </c>
      <c r="V85" s="3547">
        <v>0</v>
      </c>
      <c r="W85" s="1851">
        <v>0</v>
      </c>
      <c r="X85" s="1851">
        <v>27.682582083514362</v>
      </c>
      <c r="Y85" s="1176">
        <v>-10091.632359073144</v>
      </c>
      <c r="Z85" s="1177">
        <v>39799.642069016256</v>
      </c>
      <c r="AA85" s="1177">
        <v>-37524.181565276987</v>
      </c>
      <c r="AB85" s="1177">
        <v>22546.217531850336</v>
      </c>
      <c r="AC85" s="1177">
        <v>19616.505547951238</v>
      </c>
      <c r="AD85" s="1177">
        <v>-8319.6385820175747</v>
      </c>
      <c r="AE85" s="1177">
        <v>49261.017608415648</v>
      </c>
      <c r="AF85" s="1177">
        <v>49333.049452025618</v>
      </c>
      <c r="AG85" s="1177">
        <v>32883.890353638992</v>
      </c>
      <c r="AH85" s="1177">
        <v>-32690.099467544373</v>
      </c>
      <c r="AI85" s="1177">
        <v>0</v>
      </c>
      <c r="AJ85" s="1177">
        <v>0</v>
      </c>
      <c r="AK85" s="1177">
        <v>386352.00989427505</v>
      </c>
      <c r="AL85" s="1177">
        <v>124814.77058898602</v>
      </c>
      <c r="AM85" s="1497">
        <v>0.32305971599097283</v>
      </c>
      <c r="AN85" s="1179"/>
    </row>
    <row r="86" spans="1:40" ht="21.75" customHeight="1">
      <c r="A86" s="3586" t="s">
        <v>215</v>
      </c>
      <c r="B86" s="1826" t="s">
        <v>202</v>
      </c>
      <c r="C86" s="488" t="s">
        <v>218</v>
      </c>
      <c r="D86" s="512">
        <v>15.439654361120386</v>
      </c>
      <c r="E86" s="512">
        <v>15.3</v>
      </c>
      <c r="F86" s="512">
        <v>14.92</v>
      </c>
      <c r="G86" s="512">
        <v>14.55</v>
      </c>
      <c r="H86" s="577">
        <v>13.6</v>
      </c>
      <c r="I86" s="577">
        <v>13.953402383827582</v>
      </c>
      <c r="J86" s="1127">
        <v>13.674334336151031</v>
      </c>
      <c r="K86" s="2662">
        <v>13.674334336151031</v>
      </c>
      <c r="L86" s="2696">
        <v>18.337987334516225</v>
      </c>
      <c r="M86" s="1538">
        <v>14.568369124112346</v>
      </c>
      <c r="N86" s="1441">
        <v>14.951002262726682</v>
      </c>
      <c r="O86" s="1538">
        <v>12.019155322754465</v>
      </c>
      <c r="P86" s="1538">
        <v>13.580370177903321</v>
      </c>
      <c r="Q86" s="1538">
        <v>13.304061545346972</v>
      </c>
      <c r="R86" s="1538">
        <v>11.636357245617617</v>
      </c>
      <c r="S86" s="513">
        <v>13.853810875983182</v>
      </c>
      <c r="T86" s="2910">
        <v>12.851220601394616</v>
      </c>
      <c r="U86" s="3565">
        <v>16.99141293643158</v>
      </c>
      <c r="V86" s="3545">
        <v>0</v>
      </c>
      <c r="W86" s="885">
        <v>0</v>
      </c>
      <c r="X86" s="1496">
        <v>14.209374742678701</v>
      </c>
      <c r="Y86" s="683">
        <v>-11671.134352173071</v>
      </c>
      <c r="Z86" s="514">
        <v>-1804.3719615030527</v>
      </c>
      <c r="AA86" s="514">
        <v>-2408.3202917474473</v>
      </c>
      <c r="AB86" s="514">
        <v>5087.7722833521393</v>
      </c>
      <c r="AC86" s="514">
        <v>962.4567825089423</v>
      </c>
      <c r="AD86" s="514">
        <v>1942.3414675103679</v>
      </c>
      <c r="AE86" s="514">
        <v>7621.6447848369771</v>
      </c>
      <c r="AF86" s="514">
        <v>288.58979986178724</v>
      </c>
      <c r="AG86" s="514">
        <v>3306.6510379348165</v>
      </c>
      <c r="AH86" s="514">
        <v>-9436.5225638351676</v>
      </c>
      <c r="AI86" s="514">
        <v>0</v>
      </c>
      <c r="AJ86" s="514">
        <v>0</v>
      </c>
      <c r="AK86" s="514">
        <v>7828.2926769786773</v>
      </c>
      <c r="AL86" s="119">
        <v>-6110.8930132537089</v>
      </c>
      <c r="AM86" s="2844">
        <v>-0.78061631896116113</v>
      </c>
      <c r="AN86" s="120"/>
    </row>
    <row r="87" spans="1:40" ht="21.75" customHeight="1">
      <c r="A87" s="3587"/>
      <c r="B87" s="1827" t="s">
        <v>37</v>
      </c>
      <c r="C87" s="1550" t="s">
        <v>218</v>
      </c>
      <c r="D87" s="1852">
        <v>75.248907066369782</v>
      </c>
      <c r="E87" s="1852">
        <v>77.760000000000005</v>
      </c>
      <c r="F87" s="1852">
        <v>78.94</v>
      </c>
      <c r="G87" s="1852">
        <v>77.63</v>
      </c>
      <c r="H87" s="1526">
        <v>77.150000000000006</v>
      </c>
      <c r="I87" s="1526">
        <v>76.986409573006</v>
      </c>
      <c r="J87" s="2658">
        <v>75.599999999999994</v>
      </c>
      <c r="K87" s="2663">
        <v>75.599999999999994</v>
      </c>
      <c r="L87" s="2694">
        <v>79.119246963523423</v>
      </c>
      <c r="M87" s="2849">
        <v>78.904765770211327</v>
      </c>
      <c r="N87" s="2849">
        <v>87.163773911562046</v>
      </c>
      <c r="O87" s="2848">
        <v>74.561565253796033</v>
      </c>
      <c r="P87" s="2849">
        <v>83.524562190849849</v>
      </c>
      <c r="Q87" s="2848">
        <v>73.667790804059663</v>
      </c>
      <c r="R87" s="2848">
        <v>71.601674214257002</v>
      </c>
      <c r="S87" s="2848">
        <v>72.925056812486062</v>
      </c>
      <c r="T87" s="2712">
        <v>74.183103395569546</v>
      </c>
      <c r="U87" s="3391">
        <v>71.914617661577736</v>
      </c>
      <c r="V87" s="3546">
        <v>0</v>
      </c>
      <c r="W87" s="1744">
        <v>0</v>
      </c>
      <c r="X87" s="1853">
        <v>76.756615697789272</v>
      </c>
      <c r="Y87" s="1172">
        <v>-4899.568152831479</v>
      </c>
      <c r="Z87" s="1854">
        <v>-5446.7056859017457</v>
      </c>
      <c r="AA87" s="1854">
        <v>-23208.413295162598</v>
      </c>
      <c r="AB87" s="1854">
        <v>6738.4064257322398</v>
      </c>
      <c r="AC87" s="1854">
        <v>-16857.306472096821</v>
      </c>
      <c r="AD87" s="1854">
        <v>9171.1396950764829</v>
      </c>
      <c r="AE87" s="1854">
        <v>17537.903482521273</v>
      </c>
      <c r="AF87" s="1854">
        <v>12094.068106418332</v>
      </c>
      <c r="AG87" s="1854">
        <v>7799.1103542669989</v>
      </c>
      <c r="AH87" s="1854">
        <v>15929.452641021957</v>
      </c>
      <c r="AI87" s="1854">
        <v>0</v>
      </c>
      <c r="AJ87" s="1854">
        <v>0</v>
      </c>
      <c r="AK87" s="1854">
        <v>37447.726795357325</v>
      </c>
      <c r="AL87" s="121">
        <v>18858.087099044635</v>
      </c>
      <c r="AM87" s="2676">
        <v>0.50358429503877422</v>
      </c>
      <c r="AN87" s="1855"/>
    </row>
    <row r="88" spans="1:40" ht="21.75" customHeight="1">
      <c r="A88" s="3587"/>
      <c r="B88" s="1827" t="s">
        <v>23</v>
      </c>
      <c r="C88" s="1550" t="s">
        <v>218</v>
      </c>
      <c r="D88" s="1852">
        <v>75.72</v>
      </c>
      <c r="E88" s="1852">
        <v>80.17</v>
      </c>
      <c r="F88" s="1852">
        <v>81.21731478694231</v>
      </c>
      <c r="G88" s="1852">
        <v>85.08</v>
      </c>
      <c r="H88" s="1526">
        <v>82.8</v>
      </c>
      <c r="I88" s="1526">
        <v>82.462816674231007</v>
      </c>
      <c r="J88" s="2658">
        <v>81.225874424117535</v>
      </c>
      <c r="K88" s="2663">
        <v>81.225874424117535</v>
      </c>
      <c r="L88" s="2695">
        <v>79.290355297528436</v>
      </c>
      <c r="M88" s="2848">
        <v>78.765102545199298</v>
      </c>
      <c r="N88" s="2848">
        <v>78.709590987448664</v>
      </c>
      <c r="O88" s="2848">
        <v>76.58236562344598</v>
      </c>
      <c r="P88" s="2849">
        <v>82.539588602059794</v>
      </c>
      <c r="Q88" s="2848">
        <v>74.823900757777963</v>
      </c>
      <c r="R88" s="2848">
        <v>69.994703218135356</v>
      </c>
      <c r="S88" s="2848">
        <v>74.467009414445101</v>
      </c>
      <c r="T88" s="2712">
        <v>64.833699111404613</v>
      </c>
      <c r="U88" s="3391">
        <v>71.735139925999434</v>
      </c>
      <c r="V88" s="3546">
        <v>0</v>
      </c>
      <c r="W88" s="1744">
        <v>0</v>
      </c>
      <c r="X88" s="1853">
        <v>75.174145548344455</v>
      </c>
      <c r="Y88" s="1172">
        <v>7959.5220951737701</v>
      </c>
      <c r="Z88" s="1854">
        <v>9233.3645195545905</v>
      </c>
      <c r="AA88" s="1854">
        <v>10250.117328931699</v>
      </c>
      <c r="AB88" s="1854">
        <v>14727.410519334651</v>
      </c>
      <c r="AC88" s="1854">
        <v>-177.61502692551466</v>
      </c>
      <c r="AD88" s="1854">
        <v>19360.85562324911</v>
      </c>
      <c r="AE88" s="1854">
        <v>39008.954980874201</v>
      </c>
      <c r="AF88" s="1854">
        <v>22487.861874002112</v>
      </c>
      <c r="AG88" s="1854">
        <v>52326.680810029968</v>
      </c>
      <c r="AH88" s="1854">
        <v>29602.667830022521</v>
      </c>
      <c r="AI88" s="1854">
        <v>0</v>
      </c>
      <c r="AJ88" s="1854">
        <v>0</v>
      </c>
      <c r="AK88" s="1854">
        <v>34314.525322770227</v>
      </c>
      <c r="AL88" s="121">
        <v>204779.8205542471</v>
      </c>
      <c r="AM88" s="1730">
        <v>5.9677299519093312</v>
      </c>
      <c r="AN88" s="1855"/>
    </row>
    <row r="89" spans="1:40" ht="21.75" customHeight="1">
      <c r="A89" s="3587"/>
      <c r="B89" s="1827" t="s">
        <v>203</v>
      </c>
      <c r="C89" s="1550" t="s">
        <v>218</v>
      </c>
      <c r="D89" s="1852">
        <v>77.702166010315011</v>
      </c>
      <c r="E89" s="1852">
        <v>84.58</v>
      </c>
      <c r="F89" s="1852">
        <v>79.070682134390594</v>
      </c>
      <c r="G89" s="1852">
        <v>72.349999999999994</v>
      </c>
      <c r="H89" s="1526">
        <v>65.83</v>
      </c>
      <c r="I89" s="1526">
        <v>67.750527960591967</v>
      </c>
      <c r="J89" s="2658">
        <v>63.356954989929271</v>
      </c>
      <c r="K89" s="2663">
        <v>63.356954989929271</v>
      </c>
      <c r="L89" s="2694">
        <v>63.412496115856392</v>
      </c>
      <c r="M89" s="2849">
        <v>72.355967566665313</v>
      </c>
      <c r="N89" s="2848">
        <v>58.194672112657422</v>
      </c>
      <c r="O89" s="2848">
        <v>59.030926780583513</v>
      </c>
      <c r="P89" s="2848">
        <v>56.592481753638232</v>
      </c>
      <c r="Q89" s="2848">
        <v>63.324271730373781</v>
      </c>
      <c r="R89" s="2848">
        <v>53.561811310430194</v>
      </c>
      <c r="S89" s="2848">
        <v>60.199259442431199</v>
      </c>
      <c r="T89" s="2712">
        <v>57.911399054691742</v>
      </c>
      <c r="U89" s="3391">
        <v>56.2657646693971</v>
      </c>
      <c r="V89" s="3546">
        <v>0</v>
      </c>
      <c r="W89" s="1744">
        <v>0</v>
      </c>
      <c r="X89" s="1853">
        <v>60.084905053672479</v>
      </c>
      <c r="Y89" s="1172">
        <v>6033.7915720397314</v>
      </c>
      <c r="Z89" s="1854">
        <v>-5517.0294989164304</v>
      </c>
      <c r="AA89" s="1854">
        <v>13343.829595965681</v>
      </c>
      <c r="AB89" s="1854">
        <v>11815.570567540602</v>
      </c>
      <c r="AC89" s="1854">
        <v>14807.738124033496</v>
      </c>
      <c r="AD89" s="1854">
        <v>6317.0455550538127</v>
      </c>
      <c r="AE89" s="1854">
        <v>22434.368017875928</v>
      </c>
      <c r="AF89" s="1854">
        <v>9843.6210720655909</v>
      </c>
      <c r="AG89" s="1854">
        <v>13446.796057920803</v>
      </c>
      <c r="AH89" s="1854">
        <v>16449.044758717711</v>
      </c>
      <c r="AI89" s="1854">
        <v>0</v>
      </c>
      <c r="AJ89" s="1854">
        <v>0</v>
      </c>
      <c r="AK89" s="1854">
        <v>74583.887049190133</v>
      </c>
      <c r="AL89" s="121">
        <v>108974.77582229691</v>
      </c>
      <c r="AM89" s="1730">
        <v>1.4611034652890247</v>
      </c>
      <c r="AN89" s="1855"/>
    </row>
    <row r="90" spans="1:40" ht="21.75" customHeight="1">
      <c r="A90" s="3587"/>
      <c r="B90" s="1827" t="s">
        <v>204</v>
      </c>
      <c r="C90" s="1550" t="s">
        <v>218</v>
      </c>
      <c r="D90" s="1852">
        <v>127.9226131142583</v>
      </c>
      <c r="E90" s="1852">
        <v>127.69</v>
      </c>
      <c r="F90" s="1852">
        <v>114.7</v>
      </c>
      <c r="G90" s="1852">
        <v>144.24</v>
      </c>
      <c r="H90" s="1526">
        <v>126.50420240387075</v>
      </c>
      <c r="I90" s="1526">
        <v>130.19365474477331</v>
      </c>
      <c r="J90" s="2658">
        <v>130</v>
      </c>
      <c r="K90" s="2659">
        <v>130</v>
      </c>
      <c r="L90" s="2695">
        <v>113.92732245798852</v>
      </c>
      <c r="M90" s="2848">
        <v>106.17750742808138</v>
      </c>
      <c r="N90" s="2849">
        <v>132.57977347154056</v>
      </c>
      <c r="O90" s="2848">
        <v>126.94010820421239</v>
      </c>
      <c r="P90" s="2849">
        <v>137.60971930712475</v>
      </c>
      <c r="Q90" s="2848">
        <v>113.0160838522082</v>
      </c>
      <c r="R90" s="2848">
        <v>122.16150357073923</v>
      </c>
      <c r="S90" s="2848">
        <v>116.3436882774871</v>
      </c>
      <c r="T90" s="2713">
        <v>141.42895218021533</v>
      </c>
      <c r="U90" s="3389">
        <v>134.54320408412491</v>
      </c>
      <c r="V90" s="3546">
        <v>0</v>
      </c>
      <c r="W90" s="1744">
        <v>0</v>
      </c>
      <c r="X90" s="1853">
        <v>124.47278628337224</v>
      </c>
      <c r="Y90" s="1172">
        <v>8490.8541724759471</v>
      </c>
      <c r="Z90" s="1854">
        <v>13290.696833244336</v>
      </c>
      <c r="AA90" s="1854">
        <v>-1055.4863042429977</v>
      </c>
      <c r="AB90" s="1854">
        <v>1555.615799813952</v>
      </c>
      <c r="AC90" s="1854">
        <v>-3138.6839477755057</v>
      </c>
      <c r="AD90" s="1854">
        <v>9478.0820334473683</v>
      </c>
      <c r="AE90" s="1854">
        <v>4194.7491834531957</v>
      </c>
      <c r="AF90" s="1854">
        <v>6714.8958622941345</v>
      </c>
      <c r="AG90" s="1854">
        <v>-4835.6571294451442</v>
      </c>
      <c r="AH90" s="1854">
        <v>-2022.2246655164558</v>
      </c>
      <c r="AI90" s="1854">
        <v>0</v>
      </c>
      <c r="AJ90" s="1854">
        <v>0</v>
      </c>
      <c r="AK90" s="1854">
        <v>1046.9153045115249</v>
      </c>
      <c r="AL90" s="121">
        <v>32672.841837748834</v>
      </c>
      <c r="AM90" s="1730">
        <v>31.208677241559187</v>
      </c>
      <c r="AN90" s="1855"/>
    </row>
    <row r="91" spans="1:40" ht="21.75" customHeight="1" thickBot="1">
      <c r="A91" s="3593"/>
      <c r="B91" s="1836" t="s">
        <v>209</v>
      </c>
      <c r="C91" s="1460" t="s">
        <v>218</v>
      </c>
      <c r="D91" s="1527">
        <v>76.561818663149694</v>
      </c>
      <c r="E91" s="1462">
        <v>77.099999999999994</v>
      </c>
      <c r="F91" s="1462">
        <v>73.76959938426657</v>
      </c>
      <c r="G91" s="1462">
        <v>78.77000000000001</v>
      </c>
      <c r="H91" s="1463">
        <v>73.176840480774146</v>
      </c>
      <c r="I91" s="1463">
        <v>74.26936226728597</v>
      </c>
      <c r="J91" s="1129">
        <v>72.771432750039565</v>
      </c>
      <c r="K91" s="1464">
        <v>72.771432750039565</v>
      </c>
      <c r="L91" s="1360">
        <v>70.817481633882593</v>
      </c>
      <c r="M91" s="1463">
        <v>70.154342486853949</v>
      </c>
      <c r="N91" s="1463">
        <v>74.319762549187061</v>
      </c>
      <c r="O91" s="1463">
        <v>69.826824236958473</v>
      </c>
      <c r="P91" s="1463">
        <v>74.769344406315184</v>
      </c>
      <c r="Q91" s="1463">
        <v>67.62722173795332</v>
      </c>
      <c r="R91" s="1463">
        <v>65.791209911835878</v>
      </c>
      <c r="S91" s="1463">
        <v>67.55776496456653</v>
      </c>
      <c r="T91" s="2715">
        <v>70.241674868655167</v>
      </c>
      <c r="U91" s="2498">
        <v>70.290027855506153</v>
      </c>
      <c r="V91" s="3267">
        <v>0</v>
      </c>
      <c r="W91" s="1462">
        <v>0</v>
      </c>
      <c r="X91" s="1462">
        <v>70.13956546517143</v>
      </c>
      <c r="Y91" s="1465">
        <v>5913.4653346849</v>
      </c>
      <c r="Z91" s="1466">
        <v>9755.9542064776979</v>
      </c>
      <c r="AA91" s="1466">
        <v>-3078.272966255664</v>
      </c>
      <c r="AB91" s="1466">
        <v>39924.775595773586</v>
      </c>
      <c r="AC91" s="1466">
        <v>-4403.4105402554032</v>
      </c>
      <c r="AD91" s="1466">
        <v>46269.464374337142</v>
      </c>
      <c r="AE91" s="1466">
        <v>90797.620449561582</v>
      </c>
      <c r="AF91" s="1466">
        <v>51429.036714641952</v>
      </c>
      <c r="AG91" s="1466">
        <v>72043.581130707447</v>
      </c>
      <c r="AH91" s="1466">
        <v>50522.418000410566</v>
      </c>
      <c r="AI91" s="1466">
        <v>0</v>
      </c>
      <c r="AJ91" s="1466">
        <v>0</v>
      </c>
      <c r="AK91" s="1466">
        <v>155221.34714880786</v>
      </c>
      <c r="AL91" s="1466">
        <v>359174.63230008376</v>
      </c>
      <c r="AM91" s="1856">
        <v>2.3139512631323167</v>
      </c>
      <c r="AN91" s="1468"/>
    </row>
    <row r="92" spans="1:40" ht="21.75" customHeight="1">
      <c r="A92" s="3623" t="s">
        <v>549</v>
      </c>
      <c r="B92" s="1378" t="s">
        <v>550</v>
      </c>
      <c r="C92" s="486" t="s">
        <v>106</v>
      </c>
      <c r="D92" s="108">
        <v>0</v>
      </c>
      <c r="E92" s="108">
        <v>3.01</v>
      </c>
      <c r="F92" s="108">
        <v>2.1</v>
      </c>
      <c r="G92" s="108">
        <v>1.87</v>
      </c>
      <c r="H92" s="108">
        <v>1.7517361678383541</v>
      </c>
      <c r="I92" s="558">
        <v>1.5030626334880381</v>
      </c>
      <c r="J92" s="1132">
        <v>1.45</v>
      </c>
      <c r="K92" s="2650">
        <v>1.45</v>
      </c>
      <c r="L92" s="2697">
        <v>2.1748183618984624</v>
      </c>
      <c r="M92" s="2851">
        <v>1.0884834373539587</v>
      </c>
      <c r="N92" s="2904">
        <v>1.9472220891865528</v>
      </c>
      <c r="O92" s="2851">
        <v>1.2612129776540515</v>
      </c>
      <c r="P92" s="2851">
        <v>1.2724226660261968</v>
      </c>
      <c r="Q92" s="2851">
        <v>1.1595696708110546</v>
      </c>
      <c r="R92" s="2904">
        <v>1.7765713344881151</v>
      </c>
      <c r="S92" s="2904">
        <v>1.9757358636098958</v>
      </c>
      <c r="T92" s="3560">
        <v>0.96278309220372205</v>
      </c>
      <c r="U92" s="3554">
        <v>2.2173519495555207</v>
      </c>
      <c r="V92" s="2526">
        <v>0</v>
      </c>
      <c r="W92" s="718">
        <v>0</v>
      </c>
      <c r="X92" s="2472">
        <v>1.5836171442787532</v>
      </c>
      <c r="Y92" s="2474">
        <v>-2009.9127412361445</v>
      </c>
      <c r="Z92" s="2474">
        <v>1367.2980423586541</v>
      </c>
      <c r="AA92" s="2474">
        <v>-1205.2524265199718</v>
      </c>
      <c r="AB92" s="2474">
        <v>715.05992374347443</v>
      </c>
      <c r="AC92" s="2474">
        <v>668.88386842899502</v>
      </c>
      <c r="AD92" s="2474">
        <v>1154.9201368369013</v>
      </c>
      <c r="AE92" s="2474">
        <v>-1011.2687845449442</v>
      </c>
      <c r="AF92" s="2474">
        <v>-1539.5752508361541</v>
      </c>
      <c r="AG92" s="2474">
        <v>1821.9434953552809</v>
      </c>
      <c r="AH92" s="2474">
        <v>-2493.8946525294537</v>
      </c>
      <c r="AI92" s="2474">
        <v>0</v>
      </c>
      <c r="AJ92" s="2474">
        <v>0</v>
      </c>
      <c r="AK92" s="2474">
        <v>1673.1195945156037</v>
      </c>
      <c r="AL92" s="121">
        <v>-2531.7983889433626</v>
      </c>
      <c r="AM92" s="2677">
        <v>-1.513220212854157</v>
      </c>
      <c r="AN92" s="1135"/>
    </row>
    <row r="93" spans="1:40" ht="21.75" customHeight="1">
      <c r="A93" s="3580"/>
      <c r="B93" s="491" t="s">
        <v>551</v>
      </c>
      <c r="C93" s="492" t="s">
        <v>114</v>
      </c>
      <c r="D93" s="213">
        <v>169</v>
      </c>
      <c r="E93" s="213">
        <v>170</v>
      </c>
      <c r="F93" s="213">
        <v>1298</v>
      </c>
      <c r="G93" s="213">
        <v>1232</v>
      </c>
      <c r="H93" s="213">
        <v>2157.8430560543561</v>
      </c>
      <c r="I93" s="1362">
        <v>1232.6363636363637</v>
      </c>
      <c r="J93" s="2628">
        <v>1189</v>
      </c>
      <c r="K93" s="2629">
        <v>1189</v>
      </c>
      <c r="L93" s="2698">
        <v>1473</v>
      </c>
      <c r="M93" s="2852">
        <v>1316</v>
      </c>
      <c r="N93" s="2852">
        <v>1308</v>
      </c>
      <c r="O93" s="2862">
        <v>947</v>
      </c>
      <c r="P93" s="2852">
        <v>1346</v>
      </c>
      <c r="Q93" s="2862">
        <v>1147</v>
      </c>
      <c r="R93" s="2862">
        <v>1049</v>
      </c>
      <c r="S93" s="2862">
        <v>1085</v>
      </c>
      <c r="T93" s="2727">
        <v>810</v>
      </c>
      <c r="U93" s="3555">
        <v>965</v>
      </c>
      <c r="V93" s="2527">
        <v>0</v>
      </c>
      <c r="W93" s="2283">
        <v>0</v>
      </c>
      <c r="X93" s="2304">
        <v>1144.5999999999999</v>
      </c>
      <c r="Y93" s="2475">
        <v>-5438.8212515999994</v>
      </c>
      <c r="Z93" s="2475">
        <v>-2251.3953604000026</v>
      </c>
      <c r="AA93" s="2475">
        <v>-1643.4048435000018</v>
      </c>
      <c r="AB93" s="2475">
        <v>7572.3775287999997</v>
      </c>
      <c r="AC93" s="2475">
        <v>-2789.9640964000027</v>
      </c>
      <c r="AD93" s="2475">
        <v>2270.0516999999977</v>
      </c>
      <c r="AE93" s="2475">
        <v>5657.5061647000002</v>
      </c>
      <c r="AF93" s="2475">
        <v>4168.1284289099985</v>
      </c>
      <c r="AG93" s="2475">
        <v>11201.045861999997</v>
      </c>
      <c r="AH93" s="2475">
        <v>8028.7663480199999</v>
      </c>
      <c r="AI93" s="2475">
        <v>0</v>
      </c>
      <c r="AJ93" s="2475">
        <v>0</v>
      </c>
      <c r="AK93" s="2475">
        <v>24991.844159999982</v>
      </c>
      <c r="AL93" s="121">
        <v>26774.290480529984</v>
      </c>
      <c r="AM93" s="2676">
        <v>1.0713211201669883</v>
      </c>
      <c r="AN93" s="190"/>
    </row>
    <row r="94" spans="1:40" ht="21.75" customHeight="1">
      <c r="A94" s="3580"/>
      <c r="B94" s="489" t="s">
        <v>552</v>
      </c>
      <c r="C94" s="490" t="s">
        <v>636</v>
      </c>
      <c r="D94" s="9">
        <v>0.5</v>
      </c>
      <c r="E94" s="9">
        <v>0.57999999999999996</v>
      </c>
      <c r="F94" s="9">
        <v>102.28</v>
      </c>
      <c r="G94" s="9">
        <v>101.81</v>
      </c>
      <c r="H94" s="9">
        <v>101.58</v>
      </c>
      <c r="I94" s="1351">
        <v>99.984010721754942</v>
      </c>
      <c r="J94" s="2521">
        <v>100</v>
      </c>
      <c r="K94" s="2390">
        <v>100</v>
      </c>
      <c r="L94" s="2483">
        <v>99.622247799999997</v>
      </c>
      <c r="M94" s="2576">
        <v>100.06858792211101</v>
      </c>
      <c r="N94" s="2576">
        <v>100.7185573</v>
      </c>
      <c r="O94" s="2576">
        <v>100.8135599</v>
      </c>
      <c r="P94" s="2576">
        <v>100.5854544</v>
      </c>
      <c r="Q94" s="2576">
        <v>100.080066</v>
      </c>
      <c r="R94" s="2576">
        <v>100.220308</v>
      </c>
      <c r="S94" s="2576">
        <v>100.20377581177</v>
      </c>
      <c r="T94" s="2717">
        <v>100.71383498362999</v>
      </c>
      <c r="U94" s="2903">
        <v>100.346099148183</v>
      </c>
      <c r="V94" s="2528">
        <v>0</v>
      </c>
      <c r="W94" s="2112">
        <v>0</v>
      </c>
      <c r="X94" s="2406">
        <v>100.3372491265694</v>
      </c>
      <c r="Y94" s="2475">
        <v>9502.1259669158953</v>
      </c>
      <c r="Z94" s="2475">
        <v>-2210.9862174032073</v>
      </c>
      <c r="AA94" s="2475">
        <v>-21001.464393208895</v>
      </c>
      <c r="AB94" s="2475">
        <v>-21750.235950475198</v>
      </c>
      <c r="AC94" s="2475">
        <v>-14567.274558024737</v>
      </c>
      <c r="AD94" s="2475">
        <v>-2548.7082970768656</v>
      </c>
      <c r="AE94" s="2475">
        <v>-7739.7756381341514</v>
      </c>
      <c r="AF94" s="2475">
        <v>-6470.6906138933582</v>
      </c>
      <c r="AG94" s="2475">
        <v>-22678.639204469258</v>
      </c>
      <c r="AH94" s="2475">
        <v>-10460.34235015724</v>
      </c>
      <c r="AI94" s="2475">
        <v>0</v>
      </c>
      <c r="AJ94" s="2475">
        <v>0</v>
      </c>
      <c r="AK94" s="2475">
        <v>-4643.6931414636501</v>
      </c>
      <c r="AL94" s="121">
        <v>-99925.991255927016</v>
      </c>
      <c r="AM94" s="2676">
        <v>-20.518646519444918</v>
      </c>
      <c r="AN94" s="125"/>
    </row>
    <row r="95" spans="1:40" ht="21.75" customHeight="1">
      <c r="A95" s="3580"/>
      <c r="B95" s="489" t="s">
        <v>553</v>
      </c>
      <c r="C95" s="490" t="s">
        <v>119</v>
      </c>
      <c r="D95" s="8">
        <v>0</v>
      </c>
      <c r="E95" s="8">
        <v>0</v>
      </c>
      <c r="F95" s="8">
        <v>5.35</v>
      </c>
      <c r="G95" s="8">
        <v>4.5</v>
      </c>
      <c r="H95" s="8">
        <v>4.18</v>
      </c>
      <c r="I95" s="1385">
        <v>4.1374715776825299</v>
      </c>
      <c r="J95" s="2436">
        <v>3.5</v>
      </c>
      <c r="K95" s="2197">
        <v>3.5</v>
      </c>
      <c r="L95" s="2699">
        <v>3.80206434275172</v>
      </c>
      <c r="M95" s="2853">
        <v>4.8069420836404904</v>
      </c>
      <c r="N95" s="2853">
        <v>5.9326465085499098</v>
      </c>
      <c r="O95" s="2466">
        <v>3.97261849417916</v>
      </c>
      <c r="P95" s="2853">
        <v>5.4446246168049504</v>
      </c>
      <c r="Q95" s="2853">
        <v>4.6098125783057897</v>
      </c>
      <c r="R95" s="2853">
        <v>4.36157894668598</v>
      </c>
      <c r="S95" s="2857">
        <v>3.4564467871272302</v>
      </c>
      <c r="T95" s="2722">
        <v>2.9983209402734499</v>
      </c>
      <c r="U95" s="3552">
        <v>3.3739692027913502</v>
      </c>
      <c r="V95" s="2469">
        <v>0</v>
      </c>
      <c r="W95" s="2471">
        <v>0</v>
      </c>
      <c r="X95" s="2473">
        <v>4.275902450111003</v>
      </c>
      <c r="Y95" s="2475">
        <v>5357.1681654369731</v>
      </c>
      <c r="Z95" s="2475">
        <v>-10642.172665290196</v>
      </c>
      <c r="AA95" s="2475">
        <v>-31210.673130931995</v>
      </c>
      <c r="AB95" s="2475">
        <v>2628.361107447859</v>
      </c>
      <c r="AC95" s="2475">
        <v>-19252.002104160212</v>
      </c>
      <c r="AD95" s="2475">
        <v>-7621.1527432602606</v>
      </c>
      <c r="AE95" s="2475">
        <v>-4463.6682708326261</v>
      </c>
      <c r="AF95" s="2475">
        <v>12193.291976668226</v>
      </c>
      <c r="AG95" s="2475">
        <v>21525.139505818061</v>
      </c>
      <c r="AH95" s="2475">
        <v>13412.439298472706</v>
      </c>
      <c r="AI95" s="2475">
        <v>0</v>
      </c>
      <c r="AJ95" s="2475">
        <v>0</v>
      </c>
      <c r="AK95" s="2475">
        <v>112580.09262027605</v>
      </c>
      <c r="AL95" s="121">
        <v>-18073.26886063147</v>
      </c>
      <c r="AM95" s="2676">
        <v>-0.16053698695728746</v>
      </c>
      <c r="AN95" s="125"/>
    </row>
    <row r="96" spans="1:40" ht="21.75" customHeight="1">
      <c r="A96" s="3580"/>
      <c r="B96" s="1747" t="s">
        <v>555</v>
      </c>
      <c r="C96" s="1550" t="s">
        <v>554</v>
      </c>
      <c r="D96" s="1728"/>
      <c r="E96" s="1728"/>
      <c r="F96" s="1728">
        <v>26.925635918047181</v>
      </c>
      <c r="G96" s="1728">
        <v>24.51</v>
      </c>
      <c r="H96" s="1728">
        <v>25.5164081871166</v>
      </c>
      <c r="I96" s="1385">
        <v>24.863893783777399</v>
      </c>
      <c r="J96" s="2436">
        <v>24.363893783777399</v>
      </c>
      <c r="K96" s="2197">
        <v>24.35</v>
      </c>
      <c r="L96" s="2699">
        <v>23.86</v>
      </c>
      <c r="M96" s="2853">
        <v>25.8</v>
      </c>
      <c r="N96" s="2466">
        <v>24.39</v>
      </c>
      <c r="O96" s="2857">
        <v>23.94</v>
      </c>
      <c r="P96" s="2466">
        <v>25.22</v>
      </c>
      <c r="Q96" s="2857">
        <v>24.06</v>
      </c>
      <c r="R96" s="2857">
        <v>23.66</v>
      </c>
      <c r="S96" s="2857">
        <v>24.03</v>
      </c>
      <c r="T96" s="2722">
        <v>23.96</v>
      </c>
      <c r="U96" s="3552">
        <v>24.45</v>
      </c>
      <c r="V96" s="2469">
        <v>0</v>
      </c>
      <c r="W96" s="2471">
        <v>0</v>
      </c>
      <c r="X96" s="2473">
        <v>24.336999999999996</v>
      </c>
      <c r="Y96" s="2475">
        <v>52110.784461258751</v>
      </c>
      <c r="Z96" s="2475">
        <v>-40423.68756070266</v>
      </c>
      <c r="AA96" s="2475">
        <v>23854.399829312279</v>
      </c>
      <c r="AB96" s="2475">
        <v>45129.103543616031</v>
      </c>
      <c r="AC96" s="2475">
        <v>-17035.571566774495</v>
      </c>
      <c r="AD96" s="2475">
        <v>41357.350920648445</v>
      </c>
      <c r="AE96" s="2475">
        <v>68617.593177920586</v>
      </c>
      <c r="AF96" s="2475">
        <v>39185.220478743227</v>
      </c>
      <c r="AG96" s="2475">
        <v>44530.354464996439</v>
      </c>
      <c r="AH96" s="2475">
        <v>21368.996228936001</v>
      </c>
      <c r="AI96" s="2475">
        <v>0</v>
      </c>
      <c r="AJ96" s="2475">
        <v>0</v>
      </c>
      <c r="AK96" s="2475">
        <v>316766.65000000002</v>
      </c>
      <c r="AL96" s="121">
        <v>278694.5439779546</v>
      </c>
      <c r="AM96" s="1730">
        <v>0.87981024510615169</v>
      </c>
      <c r="AN96" s="1730"/>
    </row>
    <row r="97" spans="1:40" ht="21.75" customHeight="1" thickBot="1">
      <c r="A97" s="3579"/>
      <c r="B97" s="1747" t="s">
        <v>556</v>
      </c>
      <c r="C97" s="1550" t="s">
        <v>554</v>
      </c>
      <c r="D97" s="1728"/>
      <c r="E97" s="1728"/>
      <c r="F97" s="1728">
        <v>32.450000000000003</v>
      </c>
      <c r="G97" s="1728">
        <v>33.229999999999997</v>
      </c>
      <c r="H97" s="1728">
        <v>38.068566825581534</v>
      </c>
      <c r="I97" s="1385">
        <v>36.189847966144271</v>
      </c>
      <c r="J97" s="2436">
        <v>35.49126354565324</v>
      </c>
      <c r="K97" s="2197">
        <v>35.49126354565324</v>
      </c>
      <c r="L97" s="2700">
        <v>35.114729636954607</v>
      </c>
      <c r="M97" s="2854">
        <v>34.141379863289046</v>
      </c>
      <c r="N97" s="2466">
        <v>31.489715638325446</v>
      </c>
      <c r="O97" s="2466">
        <v>35.601408288628896</v>
      </c>
      <c r="P97" s="2854">
        <v>35.390523824409414</v>
      </c>
      <c r="Q97" s="2853">
        <v>36.704370727845692</v>
      </c>
      <c r="R97" s="2857">
        <v>34.693069227304896</v>
      </c>
      <c r="S97" s="2857">
        <v>30.280848262240546</v>
      </c>
      <c r="T97" s="3183">
        <v>44.107942479144484</v>
      </c>
      <c r="U97" s="3552">
        <v>41.098674760833624</v>
      </c>
      <c r="V97" s="2469">
        <v>0</v>
      </c>
      <c r="W97" s="2471">
        <v>0</v>
      </c>
      <c r="X97" s="2473">
        <v>35.862266270897663</v>
      </c>
      <c r="Y97" s="2475">
        <v>28104.289790943945</v>
      </c>
      <c r="Z97" s="2475">
        <v>54835.591487023856</v>
      </c>
      <c r="AA97" s="2475">
        <v>100567.93952124426</v>
      </c>
      <c r="AB97" s="2475">
        <v>13609.312436218701</v>
      </c>
      <c r="AC97" s="2475">
        <v>16363.866510775244</v>
      </c>
      <c r="AD97" s="2475">
        <v>-13732.582585167118</v>
      </c>
      <c r="AE97" s="2475">
        <v>37811.215939835725</v>
      </c>
      <c r="AF97" s="2475">
        <v>138577.72963979674</v>
      </c>
      <c r="AG97" s="2475">
        <v>-164846.79988730472</v>
      </c>
      <c r="AH97" s="2475">
        <v>-110395.59992137134</v>
      </c>
      <c r="AI97" s="2475">
        <v>0</v>
      </c>
      <c r="AJ97" s="2475">
        <v>0</v>
      </c>
      <c r="AK97" s="2475">
        <v>197283.44824632601</v>
      </c>
      <c r="AL97" s="121">
        <v>100894.96293199532</v>
      </c>
      <c r="AM97" s="1730">
        <v>0.51142132717600797</v>
      </c>
      <c r="AN97" s="1730"/>
    </row>
    <row r="98" spans="1:40" ht="17.399999999999999" hidden="1" customHeight="1">
      <c r="A98" s="3585" t="s">
        <v>437</v>
      </c>
      <c r="B98" s="958" t="s">
        <v>443</v>
      </c>
      <c r="C98" s="803" t="s">
        <v>444</v>
      </c>
      <c r="D98" s="212"/>
      <c r="E98" s="955"/>
      <c r="F98" s="955"/>
      <c r="G98" s="955"/>
      <c r="H98" s="1320">
        <v>78802</v>
      </c>
      <c r="I98" s="1320"/>
      <c r="J98" s="2177">
        <v>75000</v>
      </c>
      <c r="K98" s="2178">
        <v>75000</v>
      </c>
      <c r="L98" s="2529">
        <v>0</v>
      </c>
      <c r="M98" s="1533">
        <v>0</v>
      </c>
      <c r="N98" s="2855">
        <v>0</v>
      </c>
      <c r="O98" s="2855">
        <v>0</v>
      </c>
      <c r="P98" s="1533">
        <v>0</v>
      </c>
      <c r="Q98" s="1533">
        <v>0</v>
      </c>
      <c r="R98" s="2855">
        <v>0</v>
      </c>
      <c r="S98" s="2855">
        <v>0</v>
      </c>
      <c r="T98" s="2718">
        <v>0</v>
      </c>
      <c r="U98" s="3179">
        <v>0</v>
      </c>
      <c r="V98" s="3548">
        <v>0</v>
      </c>
      <c r="W98" s="1556">
        <v>0</v>
      </c>
      <c r="X98" s="887">
        <v>0</v>
      </c>
      <c r="Y98" s="2476"/>
      <c r="Z98" s="2477"/>
      <c r="AA98" s="2477"/>
      <c r="AB98" s="2477"/>
      <c r="AC98" s="2477"/>
      <c r="AD98" s="2477"/>
      <c r="AE98" s="2477"/>
      <c r="AF98" s="2477"/>
      <c r="AG98" s="2477"/>
      <c r="AH98" s="2477"/>
      <c r="AI98" s="2477"/>
      <c r="AJ98" s="2477"/>
      <c r="AK98" s="2477"/>
      <c r="AL98" s="152"/>
      <c r="AM98" s="152"/>
      <c r="AN98" s="1205" t="s">
        <v>364</v>
      </c>
    </row>
    <row r="99" spans="1:40" ht="15.6" hidden="1" customHeight="1">
      <c r="A99" s="3587"/>
      <c r="B99" s="958" t="s">
        <v>438</v>
      </c>
      <c r="C99" s="803" t="s">
        <v>335</v>
      </c>
      <c r="D99" s="212"/>
      <c r="E99" s="956"/>
      <c r="F99" s="956"/>
      <c r="G99" s="956"/>
      <c r="H99" s="1320">
        <v>390300</v>
      </c>
      <c r="I99" s="1320"/>
      <c r="J99" s="2177">
        <v>290000</v>
      </c>
      <c r="K99" s="2178">
        <v>290000</v>
      </c>
      <c r="L99" s="2529">
        <v>0</v>
      </c>
      <c r="M99" s="2855">
        <v>0</v>
      </c>
      <c r="N99" s="2855">
        <v>0</v>
      </c>
      <c r="O99" s="2855">
        <v>0</v>
      </c>
      <c r="P99" s="2855">
        <v>0</v>
      </c>
      <c r="Q99" s="2855">
        <v>0</v>
      </c>
      <c r="R99" s="2855">
        <v>0</v>
      </c>
      <c r="S99" s="2855">
        <v>0</v>
      </c>
      <c r="T99" s="2718">
        <v>0</v>
      </c>
      <c r="U99" s="3179">
        <v>0</v>
      </c>
      <c r="V99" s="3548">
        <v>0</v>
      </c>
      <c r="W99" s="1556">
        <v>0</v>
      </c>
      <c r="X99" s="887">
        <v>0</v>
      </c>
      <c r="Y99" s="2476"/>
      <c r="Z99" s="2477"/>
      <c r="AA99" s="2477"/>
      <c r="AB99" s="2477"/>
      <c r="AC99" s="2477"/>
      <c r="AD99" s="2477"/>
      <c r="AE99" s="2477"/>
      <c r="AF99" s="2477"/>
      <c r="AG99" s="2477"/>
      <c r="AH99" s="2477"/>
      <c r="AI99" s="2477"/>
      <c r="AJ99" s="2477"/>
      <c r="AK99" s="2477"/>
      <c r="AL99" s="152"/>
      <c r="AM99" s="152"/>
      <c r="AN99" s="1206"/>
    </row>
    <row r="100" spans="1:40" ht="18" hidden="1" customHeight="1" thickBot="1">
      <c r="A100" s="3587"/>
      <c r="B100" s="959" t="s">
        <v>439</v>
      </c>
      <c r="C100" s="960" t="s">
        <v>441</v>
      </c>
      <c r="D100" s="212"/>
      <c r="E100" s="956"/>
      <c r="F100" s="956"/>
      <c r="G100" s="956"/>
      <c r="H100" s="544">
        <v>360</v>
      </c>
      <c r="I100" s="544"/>
      <c r="J100" s="2177">
        <v>160</v>
      </c>
      <c r="K100" s="2178">
        <v>160</v>
      </c>
      <c r="L100" s="2529">
        <v>0</v>
      </c>
      <c r="M100" s="2855">
        <v>0</v>
      </c>
      <c r="N100" s="2855">
        <v>0</v>
      </c>
      <c r="O100" s="2855">
        <v>0</v>
      </c>
      <c r="P100" s="2855">
        <v>0</v>
      </c>
      <c r="Q100" s="2855">
        <v>0</v>
      </c>
      <c r="R100" s="2855">
        <v>0</v>
      </c>
      <c r="S100" s="2855">
        <v>0</v>
      </c>
      <c r="T100" s="2718">
        <v>0</v>
      </c>
      <c r="U100" s="3179">
        <v>0</v>
      </c>
      <c r="V100" s="3548">
        <v>0</v>
      </c>
      <c r="W100" s="1556">
        <v>0</v>
      </c>
      <c r="X100" s="887">
        <v>0</v>
      </c>
      <c r="Y100" s="2476"/>
      <c r="Z100" s="2477"/>
      <c r="AA100" s="2477"/>
      <c r="AB100" s="2477"/>
      <c r="AC100" s="2477"/>
      <c r="AD100" s="2477"/>
      <c r="AE100" s="2477"/>
      <c r="AF100" s="2477"/>
      <c r="AG100" s="2477"/>
      <c r="AH100" s="2477"/>
      <c r="AI100" s="2477"/>
      <c r="AJ100" s="2477"/>
      <c r="AK100" s="2477"/>
      <c r="AL100" s="152"/>
      <c r="AM100" s="152"/>
      <c r="AN100" s="1206"/>
    </row>
    <row r="101" spans="1:40" ht="21.6" hidden="1" customHeight="1" thickBot="1">
      <c r="A101" s="3593"/>
      <c r="B101" s="1138" t="s">
        <v>440</v>
      </c>
      <c r="C101" s="1139" t="s">
        <v>441</v>
      </c>
      <c r="D101" s="1140"/>
      <c r="E101" s="1141"/>
      <c r="F101" s="1141"/>
      <c r="G101" s="1141"/>
      <c r="H101" s="842">
        <v>170</v>
      </c>
      <c r="I101" s="842"/>
      <c r="J101" s="2664">
        <v>120</v>
      </c>
      <c r="K101" s="2665">
        <v>120</v>
      </c>
      <c r="L101" s="2530">
        <v>0</v>
      </c>
      <c r="M101" s="2856">
        <v>0</v>
      </c>
      <c r="N101" s="2856">
        <v>0</v>
      </c>
      <c r="O101" s="2856">
        <v>0</v>
      </c>
      <c r="P101" s="2856">
        <v>0</v>
      </c>
      <c r="Q101" s="2856">
        <v>0</v>
      </c>
      <c r="R101" s="2856">
        <v>0</v>
      </c>
      <c r="S101" s="2856">
        <v>0</v>
      </c>
      <c r="T101" s="2719">
        <v>0</v>
      </c>
      <c r="U101" s="3180">
        <v>0</v>
      </c>
      <c r="V101" s="3549">
        <v>0</v>
      </c>
      <c r="W101" s="1557">
        <v>0</v>
      </c>
      <c r="X101" s="1191">
        <v>0</v>
      </c>
      <c r="Y101" s="2478"/>
      <c r="Z101" s="2479"/>
      <c r="AA101" s="2479"/>
      <c r="AB101" s="2479"/>
      <c r="AC101" s="2479"/>
      <c r="AD101" s="2479"/>
      <c r="AE101" s="2479"/>
      <c r="AF101" s="2479"/>
      <c r="AG101" s="2479"/>
      <c r="AH101" s="2479"/>
      <c r="AI101" s="2479"/>
      <c r="AJ101" s="2479"/>
      <c r="AK101" s="2479"/>
      <c r="AL101" s="1142"/>
      <c r="AM101" s="1142"/>
      <c r="AN101" s="1206"/>
    </row>
    <row r="102" spans="1:40" ht="21.75" customHeight="1" thickBot="1">
      <c r="A102" s="3600" t="s">
        <v>209</v>
      </c>
      <c r="B102" s="3622"/>
      <c r="C102" s="1143" t="s">
        <v>206</v>
      </c>
      <c r="D102" s="1144"/>
      <c r="E102" s="1145"/>
      <c r="F102" s="1145"/>
      <c r="G102" s="1145"/>
      <c r="H102" s="1146"/>
      <c r="I102" s="1146"/>
      <c r="J102" s="1147"/>
      <c r="K102" s="2666"/>
      <c r="L102" s="2531"/>
      <c r="M102" s="1364"/>
      <c r="N102" s="1364"/>
      <c r="O102" s="1364"/>
      <c r="P102" s="1364"/>
      <c r="Q102" s="1146"/>
      <c r="R102" s="1364"/>
      <c r="S102" s="1364"/>
      <c r="T102" s="3284"/>
      <c r="U102" s="3181"/>
      <c r="V102" s="3550"/>
      <c r="W102" s="1148"/>
      <c r="X102" s="1148"/>
      <c r="Y102" s="2480">
        <v>87625.634391719417</v>
      </c>
      <c r="Z102" s="2481">
        <v>674.64772558644472</v>
      </c>
      <c r="AA102" s="2481">
        <v>69361.544556395675</v>
      </c>
      <c r="AB102" s="2481">
        <v>47903.978589350867</v>
      </c>
      <c r="AC102" s="2481">
        <v>-36612.061946155212</v>
      </c>
      <c r="AD102" s="2481">
        <v>20879.879131981099</v>
      </c>
      <c r="AE102" s="2481">
        <v>98871.602588944588</v>
      </c>
      <c r="AF102" s="2481">
        <v>186114.10465938869</v>
      </c>
      <c r="AG102" s="2481">
        <v>-108446.9557636042</v>
      </c>
      <c r="AH102" s="2481">
        <v>-80539.635048629323</v>
      </c>
      <c r="AI102" s="2481">
        <v>0</v>
      </c>
      <c r="AJ102" s="2481">
        <v>0</v>
      </c>
      <c r="AK102" s="2481">
        <v>648651.46147965407</v>
      </c>
      <c r="AL102" s="1149">
        <v>285832.73888497805</v>
      </c>
      <c r="AM102" s="2522">
        <v>-19.729851026807211</v>
      </c>
      <c r="AN102" s="1150"/>
    </row>
    <row r="103" spans="1:40" ht="21.75" customHeight="1">
      <c r="J103" s="14">
        <f>CPL!L12+CPL!L13+CRM!L13+CGL!L10+CGL!L12+'#1CCL'!L13+'#1CCL'!L15+'#2CCL'!L12+'#2CCL'!L15</f>
        <v>682.75199999999995</v>
      </c>
      <c r="K103" s="14">
        <f>J103/12</f>
        <v>56.895999999999994</v>
      </c>
    </row>
    <row r="104" spans="1:40" ht="21.75" customHeight="1">
      <c r="A104" s="1473"/>
      <c r="B104" s="1473"/>
      <c r="C104" s="1473"/>
      <c r="D104" s="1473"/>
      <c r="E104" s="1473"/>
      <c r="F104" s="1473"/>
      <c r="G104" s="1473"/>
      <c r="H104" s="1473"/>
      <c r="I104" s="1473"/>
      <c r="J104" s="1473"/>
      <c r="K104" s="1473"/>
      <c r="L104" s="1473"/>
      <c r="M104" s="1473"/>
      <c r="N104" s="1473"/>
      <c r="O104" s="1473"/>
      <c r="P104" s="1473"/>
      <c r="Q104" s="1473"/>
      <c r="R104" s="1473"/>
      <c r="S104" s="1473"/>
      <c r="T104" s="1473"/>
      <c r="U104" s="1473"/>
      <c r="V104" s="1473"/>
      <c r="W104" s="1473"/>
      <c r="X104" s="1473"/>
      <c r="Y104" s="1473"/>
      <c r="Z104" s="1473"/>
      <c r="AA104" s="1473"/>
      <c r="AB104" s="1473"/>
      <c r="AC104" s="1473"/>
      <c r="AD104" s="1473"/>
      <c r="AE104" s="1473"/>
      <c r="AF104" s="1473"/>
      <c r="AG104" s="1473"/>
      <c r="AH104" s="1473"/>
      <c r="AI104" s="1473"/>
      <c r="AJ104" s="1473"/>
      <c r="AK104" s="1473"/>
      <c r="AL104" s="1473"/>
      <c r="AM104" s="1473"/>
      <c r="AN104" s="1473"/>
    </row>
    <row r="105" spans="1:40" ht="21.75" customHeight="1">
      <c r="A105" s="3621"/>
      <c r="B105" s="1471"/>
      <c r="C105" s="3393"/>
      <c r="D105" s="691"/>
      <c r="E105" s="3394"/>
      <c r="F105" s="3394"/>
      <c r="G105" s="3394"/>
      <c r="H105" s="3394"/>
      <c r="I105" s="3394"/>
      <c r="J105" s="3394"/>
      <c r="K105" s="3395"/>
      <c r="L105" s="3395"/>
      <c r="M105" s="3396"/>
      <c r="N105" s="3396"/>
      <c r="O105" s="3397"/>
      <c r="P105" s="3397"/>
      <c r="Q105" s="3397"/>
      <c r="R105" s="3397"/>
      <c r="S105" s="3398"/>
      <c r="T105" s="3399"/>
      <c r="U105" s="3398"/>
      <c r="V105" s="3398"/>
      <c r="W105" s="3398"/>
      <c r="X105" s="3398"/>
      <c r="Y105" s="3400"/>
      <c r="Z105" s="3400"/>
      <c r="AA105" s="3400"/>
      <c r="AB105" s="3400"/>
      <c r="AC105" s="3400"/>
      <c r="AD105" s="3400"/>
      <c r="AE105" s="3400"/>
      <c r="AF105" s="3400"/>
      <c r="AG105" s="3400"/>
      <c r="AH105" s="3400"/>
      <c r="AI105" s="3400"/>
      <c r="AJ105" s="3400"/>
      <c r="AK105" s="3400"/>
      <c r="AL105" s="3400"/>
      <c r="AM105" s="3401"/>
      <c r="AN105" s="3401"/>
    </row>
    <row r="106" spans="1:40" ht="21.75" customHeight="1">
      <c r="A106" s="3621"/>
      <c r="B106" s="1471"/>
      <c r="C106" s="3393"/>
      <c r="D106" s="691"/>
      <c r="E106" s="3394"/>
      <c r="F106" s="3394"/>
      <c r="G106" s="3394"/>
      <c r="H106" s="3394"/>
      <c r="I106" s="3394"/>
      <c r="J106" s="3394"/>
      <c r="K106" s="3395"/>
      <c r="L106" s="3396"/>
      <c r="M106" s="3396"/>
      <c r="N106" s="3396"/>
      <c r="O106" s="3402"/>
      <c r="P106" s="3397"/>
      <c r="Q106" s="3397"/>
      <c r="R106" s="3397"/>
      <c r="S106" s="3398"/>
      <c r="T106" s="3399"/>
      <c r="U106" s="3398"/>
      <c r="V106" s="3398"/>
      <c r="W106" s="3398"/>
      <c r="X106" s="3398"/>
      <c r="Y106" s="3403"/>
      <c r="Z106" s="3404"/>
      <c r="AA106" s="3400"/>
      <c r="AB106" s="3400"/>
      <c r="AC106" s="3400"/>
      <c r="AD106" s="3400"/>
      <c r="AE106" s="3400"/>
      <c r="AF106" s="3400"/>
      <c r="AG106" s="3405"/>
      <c r="AH106" s="3405"/>
      <c r="AI106" s="3405"/>
      <c r="AJ106" s="3406"/>
      <c r="AK106" s="3404"/>
      <c r="AL106" s="3404"/>
      <c r="AM106" s="3401"/>
      <c r="AN106" s="3401"/>
    </row>
    <row r="107" spans="1:40" ht="21.75" customHeight="1">
      <c r="A107" s="3621"/>
      <c r="B107" s="1471"/>
      <c r="C107" s="3393"/>
      <c r="D107" s="691"/>
      <c r="E107" s="3394"/>
      <c r="F107" s="3394"/>
      <c r="G107" s="3394"/>
      <c r="H107" s="3394"/>
      <c r="I107" s="3394"/>
      <c r="J107" s="3394"/>
      <c r="K107" s="3394"/>
      <c r="L107" s="3394"/>
      <c r="M107" s="3396"/>
      <c r="N107" s="3396"/>
      <c r="O107" s="3402"/>
      <c r="P107" s="3397"/>
      <c r="Q107" s="3397"/>
      <c r="R107" s="3397"/>
      <c r="S107" s="3398"/>
      <c r="T107" s="3399"/>
      <c r="U107" s="3398"/>
      <c r="V107" s="3398"/>
      <c r="W107" s="3398"/>
      <c r="X107" s="3398"/>
      <c r="Y107" s="3403"/>
      <c r="Z107" s="3400"/>
      <c r="AA107" s="3400"/>
      <c r="AB107" s="3400"/>
      <c r="AC107" s="3400"/>
      <c r="AD107" s="3400"/>
      <c r="AE107" s="3400"/>
      <c r="AF107" s="3400"/>
      <c r="AG107" s="3405"/>
      <c r="AH107" s="3405"/>
      <c r="AI107" s="3405"/>
      <c r="AJ107" s="3405"/>
      <c r="AK107" s="3400"/>
      <c r="AL107" s="3400"/>
      <c r="AM107" s="3401"/>
      <c r="AN107" s="3407"/>
    </row>
    <row r="108" spans="1:40" ht="21.75" customHeight="1">
      <c r="A108" s="3621"/>
      <c r="B108" s="1471"/>
      <c r="C108" s="3393"/>
      <c r="D108" s="691"/>
      <c r="E108" s="3394"/>
      <c r="F108" s="3394"/>
      <c r="G108" s="3394"/>
      <c r="H108" s="3394"/>
      <c r="I108" s="3394"/>
      <c r="J108" s="3394"/>
      <c r="K108" s="3395"/>
      <c r="L108" s="3396"/>
      <c r="M108" s="3396"/>
      <c r="N108" s="3396"/>
      <c r="O108" s="3402"/>
      <c r="P108" s="3397"/>
      <c r="Q108" s="3397"/>
      <c r="R108" s="3397"/>
      <c r="S108" s="3398"/>
      <c r="T108" s="3399"/>
      <c r="U108" s="3398"/>
      <c r="V108" s="3398"/>
      <c r="W108" s="3398"/>
      <c r="X108" s="3398"/>
      <c r="Y108" s="3403"/>
      <c r="Z108" s="3400"/>
      <c r="AA108" s="3400"/>
      <c r="AB108" s="3400"/>
      <c r="AC108" s="3400"/>
      <c r="AD108" s="3400"/>
      <c r="AE108" s="3400"/>
      <c r="AF108" s="3400"/>
      <c r="AG108" s="3405"/>
      <c r="AH108" s="3405"/>
      <c r="AI108" s="3405"/>
      <c r="AJ108" s="3405"/>
      <c r="AK108" s="3400"/>
      <c r="AL108" s="3400"/>
      <c r="AM108" s="3401"/>
      <c r="AN108" s="3401"/>
    </row>
    <row r="109" spans="1:40" ht="21.75" customHeight="1">
      <c r="A109" s="3621"/>
      <c r="B109" s="1471"/>
      <c r="C109" s="3393"/>
      <c r="D109" s="691"/>
      <c r="E109" s="3394"/>
      <c r="F109" s="3394"/>
      <c r="G109" s="3394"/>
      <c r="H109" s="3394"/>
      <c r="I109" s="3394"/>
      <c r="J109" s="3394"/>
      <c r="K109" s="3395"/>
      <c r="L109" s="3408"/>
      <c r="M109" s="3408"/>
      <c r="N109" s="3408"/>
      <c r="O109" s="3397"/>
      <c r="P109" s="3397"/>
      <c r="Q109" s="3397"/>
      <c r="R109" s="3397"/>
      <c r="S109" s="3398"/>
      <c r="T109" s="3399"/>
      <c r="U109" s="3398"/>
      <c r="V109" s="3398"/>
      <c r="W109" s="3398"/>
      <c r="X109" s="3398"/>
      <c r="Y109" s="3400"/>
      <c r="Z109" s="3400"/>
      <c r="AA109" s="3400"/>
      <c r="AB109" s="3400"/>
      <c r="AC109" s="3400"/>
      <c r="AD109" s="3400"/>
      <c r="AE109" s="3400"/>
      <c r="AF109" s="3400"/>
      <c r="AG109" s="3400"/>
      <c r="AH109" s="3400"/>
      <c r="AI109" s="3400"/>
      <c r="AJ109" s="3400"/>
      <c r="AK109" s="3400"/>
      <c r="AL109" s="3400"/>
      <c r="AM109" s="3401"/>
      <c r="AN109" s="3401"/>
    </row>
    <row r="110" spans="1:40" ht="21.75" customHeight="1">
      <c r="A110" s="3621"/>
      <c r="B110" s="1471"/>
      <c r="C110" s="3393"/>
      <c r="D110" s="691"/>
      <c r="E110" s="691"/>
      <c r="F110" s="691"/>
      <c r="G110" s="691"/>
      <c r="H110" s="691"/>
      <c r="I110" s="691"/>
      <c r="J110" s="691"/>
      <c r="K110" s="3395"/>
      <c r="L110" s="3409"/>
      <c r="M110" s="3408"/>
      <c r="N110" s="3408"/>
      <c r="O110" s="3410"/>
      <c r="P110" s="3408"/>
      <c r="Q110" s="3408"/>
      <c r="R110" s="3408"/>
      <c r="S110" s="3411"/>
      <c r="T110" s="3409"/>
      <c r="U110" s="3411"/>
      <c r="V110" s="3411"/>
      <c r="W110" s="3411"/>
      <c r="X110" s="3411"/>
      <c r="Y110" s="3411"/>
      <c r="Z110" s="3411"/>
      <c r="AA110" s="3411"/>
      <c r="AB110" s="3411"/>
      <c r="AC110" s="3411"/>
      <c r="AD110" s="3411"/>
      <c r="AE110" s="3411"/>
      <c r="AF110" s="3411"/>
      <c r="AG110" s="3411"/>
      <c r="AH110" s="3411"/>
      <c r="AI110" s="3411"/>
      <c r="AJ110" s="3411"/>
      <c r="AK110" s="3411"/>
      <c r="AL110" s="3400"/>
      <c r="AM110" s="3411"/>
      <c r="AN110" s="3401"/>
    </row>
    <row r="111" spans="1:40" ht="21.75" customHeight="1">
      <c r="A111" s="3621"/>
      <c r="B111" s="1471"/>
      <c r="C111" s="1472"/>
      <c r="D111" s="3412"/>
      <c r="E111" s="3413"/>
      <c r="F111" s="1530"/>
      <c r="G111" s="1530"/>
      <c r="H111" s="1530"/>
      <c r="I111" s="1530"/>
      <c r="J111" s="1530"/>
      <c r="K111" s="3414"/>
      <c r="L111" s="3415"/>
      <c r="M111" s="3415"/>
      <c r="N111" s="3415"/>
      <c r="O111" s="3415"/>
      <c r="P111" s="3415"/>
      <c r="Q111" s="3415"/>
      <c r="R111" s="3415"/>
      <c r="S111" s="3415"/>
      <c r="T111" s="3415"/>
      <c r="U111" s="3415"/>
      <c r="V111" s="3415"/>
      <c r="W111" s="3415"/>
      <c r="X111" s="3415"/>
      <c r="Y111" s="3416"/>
      <c r="Z111" s="3416"/>
      <c r="AA111" s="3416"/>
      <c r="AB111" s="3416"/>
      <c r="AC111" s="3416"/>
      <c r="AD111" s="3416"/>
      <c r="AE111" s="3416"/>
      <c r="AF111" s="3416"/>
      <c r="AG111" s="3416"/>
      <c r="AH111" s="3416"/>
      <c r="AI111" s="3416"/>
      <c r="AJ111" s="3416"/>
      <c r="AK111" s="3416"/>
      <c r="AL111" s="3416"/>
      <c r="AM111" s="3417"/>
      <c r="AN111" s="3417"/>
    </row>
    <row r="112" spans="1:40">
      <c r="A112" s="3621"/>
      <c r="B112" s="1471"/>
      <c r="C112" s="1472"/>
      <c r="D112" s="2490"/>
      <c r="E112" s="1530"/>
      <c r="F112" s="1530"/>
      <c r="G112" s="1530"/>
      <c r="H112" s="1530"/>
      <c r="I112" s="1530"/>
      <c r="J112" s="1530"/>
      <c r="K112" s="3414"/>
      <c r="L112" s="3415"/>
      <c r="M112" s="3415"/>
      <c r="N112" s="3415"/>
      <c r="O112" s="3415"/>
      <c r="P112" s="3415"/>
      <c r="Q112" s="3415"/>
      <c r="R112" s="3415"/>
      <c r="S112" s="3415"/>
      <c r="T112" s="3415"/>
      <c r="U112" s="3415"/>
      <c r="V112" s="3415"/>
      <c r="W112" s="3415"/>
      <c r="X112" s="3415"/>
      <c r="Y112" s="3418"/>
      <c r="Z112" s="3418"/>
      <c r="AA112" s="3418"/>
      <c r="AB112" s="3418"/>
      <c r="AC112" s="3418"/>
      <c r="AD112" s="3418"/>
      <c r="AE112" s="3416"/>
      <c r="AF112" s="3416"/>
      <c r="AG112" s="3416"/>
      <c r="AH112" s="3416"/>
      <c r="AI112" s="3416"/>
      <c r="AJ112" s="3416"/>
      <c r="AK112" s="3416"/>
      <c r="AL112" s="3416"/>
      <c r="AM112" s="3417"/>
      <c r="AN112" s="3417"/>
    </row>
    <row r="113" spans="1:40">
      <c r="A113" s="1473"/>
      <c r="B113" s="1473"/>
      <c r="C113" s="1473"/>
      <c r="D113" s="1473"/>
      <c r="E113" s="1473"/>
      <c r="F113" s="1473"/>
      <c r="G113" s="1473"/>
      <c r="H113" s="1473"/>
      <c r="I113" s="1473"/>
      <c r="J113" s="1473"/>
      <c r="K113" s="1473"/>
      <c r="L113" s="1473"/>
      <c r="M113" s="1473"/>
      <c r="N113" s="1473"/>
      <c r="O113" s="1473"/>
      <c r="P113" s="1473"/>
      <c r="Q113" s="1473"/>
      <c r="R113" s="1473"/>
      <c r="S113" s="1473"/>
      <c r="T113" s="1473"/>
      <c r="U113" s="1473"/>
      <c r="V113" s="1473"/>
      <c r="W113" s="1473"/>
      <c r="X113" s="1473"/>
      <c r="Y113" s="1473"/>
      <c r="Z113" s="1473"/>
      <c r="AA113" s="1473"/>
      <c r="AB113" s="1473"/>
      <c r="AC113" s="1473"/>
      <c r="AD113" s="1473"/>
      <c r="AE113" s="1473"/>
      <c r="AF113" s="1473"/>
      <c r="AG113" s="1473"/>
      <c r="AH113" s="1473"/>
      <c r="AI113" s="1473"/>
      <c r="AJ113" s="1473"/>
      <c r="AK113" s="1473"/>
      <c r="AL113" s="1473"/>
      <c r="AM113" s="1473"/>
      <c r="AN113" s="1473"/>
    </row>
    <row r="114" spans="1:40" ht="17.25" customHeight="1">
      <c r="A114" s="1473"/>
      <c r="B114" s="1473"/>
      <c r="C114" s="1473"/>
      <c r="D114" s="1473"/>
      <c r="E114" s="1473"/>
      <c r="F114" s="1473"/>
      <c r="G114" s="1473"/>
      <c r="H114" s="1473"/>
      <c r="I114" s="1473"/>
      <c r="J114" s="1473"/>
      <c r="K114" s="1473"/>
      <c r="L114" s="1473"/>
      <c r="M114" s="1473"/>
      <c r="N114" s="1473"/>
      <c r="O114" s="1473"/>
      <c r="P114" s="1473"/>
      <c r="Q114" s="1473"/>
      <c r="R114" s="1473"/>
      <c r="S114" s="1473"/>
      <c r="T114" s="1473"/>
      <c r="U114" s="1473"/>
      <c r="V114" s="1473"/>
      <c r="W114" s="1473"/>
      <c r="X114" s="1473"/>
      <c r="Y114" s="1473"/>
      <c r="Z114" s="1473"/>
      <c r="AA114" s="1473"/>
      <c r="AB114" s="1473"/>
      <c r="AC114" s="1473"/>
      <c r="AD114" s="1473"/>
      <c r="AE114" s="1473"/>
      <c r="AF114" s="1473"/>
      <c r="AG114" s="1473"/>
      <c r="AH114" s="1473"/>
      <c r="AI114" s="1473"/>
      <c r="AJ114" s="1473"/>
      <c r="AK114" s="1473"/>
      <c r="AL114" s="1473"/>
      <c r="AM114" s="1473"/>
      <c r="AN114" s="1473"/>
    </row>
    <row r="115" spans="1:40">
      <c r="A115" s="3620"/>
      <c r="B115" s="1471"/>
      <c r="C115" s="3393"/>
      <c r="D115" s="1473"/>
      <c r="E115" s="1473"/>
      <c r="F115" s="2487"/>
      <c r="G115" s="2487"/>
      <c r="H115" s="2487"/>
      <c r="I115" s="2487"/>
      <c r="J115" s="2487"/>
      <c r="K115" s="2487"/>
      <c r="L115" s="3419"/>
      <c r="M115" s="3419"/>
      <c r="N115" s="3419"/>
      <c r="O115" s="3419"/>
      <c r="P115" s="3419"/>
      <c r="Q115" s="3419"/>
      <c r="R115" s="3419"/>
      <c r="S115" s="3419"/>
      <c r="T115" s="3419"/>
      <c r="U115" s="3419"/>
      <c r="V115" s="3419"/>
      <c r="W115" s="3419"/>
      <c r="X115" s="3419"/>
      <c r="Y115" s="2487"/>
      <c r="Z115" s="2489"/>
      <c r="AA115" s="2489"/>
      <c r="AB115" s="2489"/>
      <c r="AC115" s="2489"/>
      <c r="AD115" s="2489"/>
      <c r="AE115" s="2489"/>
      <c r="AF115" s="2489"/>
      <c r="AG115" s="2489"/>
      <c r="AH115" s="2489"/>
      <c r="AI115" s="2489"/>
      <c r="AJ115" s="2489"/>
      <c r="AK115" s="2489"/>
      <c r="AL115" s="2489"/>
      <c r="AM115" s="3420"/>
      <c r="AN115" s="1473"/>
    </row>
    <row r="116" spans="1:40">
      <c r="A116" s="3620"/>
      <c r="B116" s="1471"/>
      <c r="C116" s="3393"/>
      <c r="D116" s="1473"/>
      <c r="E116" s="1473"/>
      <c r="F116" s="2487"/>
      <c r="G116" s="2487"/>
      <c r="H116" s="2487"/>
      <c r="I116" s="2487"/>
      <c r="J116" s="2487"/>
      <c r="K116" s="2487"/>
      <c r="L116" s="3421"/>
      <c r="M116" s="3421"/>
      <c r="N116" s="3421"/>
      <c r="O116" s="3421"/>
      <c r="P116" s="3421"/>
      <c r="Q116" s="3421"/>
      <c r="R116" s="3421"/>
      <c r="S116" s="3421"/>
      <c r="T116" s="3421"/>
      <c r="U116" s="3421"/>
      <c r="V116" s="3421"/>
      <c r="W116" s="3421"/>
      <c r="X116" s="3421"/>
      <c r="Y116" s="2487"/>
      <c r="Z116" s="2489"/>
      <c r="AA116" s="2489"/>
      <c r="AB116" s="2489"/>
      <c r="AC116" s="2489"/>
      <c r="AD116" s="2489"/>
      <c r="AE116" s="2489"/>
      <c r="AF116" s="2489"/>
      <c r="AG116" s="2489"/>
      <c r="AH116" s="2489"/>
      <c r="AI116" s="2489"/>
      <c r="AJ116" s="2489"/>
      <c r="AK116" s="2489"/>
      <c r="AL116" s="2489"/>
      <c r="AM116" s="3422"/>
      <c r="AN116" s="1473"/>
    </row>
    <row r="117" spans="1:40">
      <c r="A117" s="3620"/>
      <c r="B117" s="1471"/>
      <c r="C117" s="3393"/>
      <c r="D117" s="1473"/>
      <c r="E117" s="1473"/>
      <c r="F117" s="1190"/>
      <c r="G117" s="1190"/>
      <c r="H117" s="1190"/>
      <c r="I117" s="1190"/>
      <c r="J117" s="1190"/>
      <c r="K117" s="1190"/>
      <c r="L117" s="1190"/>
      <c r="M117" s="1190"/>
      <c r="N117" s="1190"/>
      <c r="O117" s="1190"/>
      <c r="P117" s="1190"/>
      <c r="Q117" s="1190"/>
      <c r="R117" s="1190"/>
      <c r="S117" s="1190"/>
      <c r="T117" s="1190"/>
      <c r="U117" s="1190"/>
      <c r="V117" s="1190"/>
      <c r="W117" s="1190"/>
      <c r="X117" s="1190"/>
      <c r="Y117" s="2487"/>
      <c r="Z117" s="2489"/>
      <c r="AA117" s="2489"/>
      <c r="AB117" s="2489"/>
      <c r="AC117" s="2489"/>
      <c r="AD117" s="2489"/>
      <c r="AE117" s="2489"/>
      <c r="AF117" s="2489"/>
      <c r="AG117" s="2489"/>
      <c r="AH117" s="2489"/>
      <c r="AI117" s="2489"/>
      <c r="AJ117" s="2489"/>
      <c r="AK117" s="2489"/>
      <c r="AL117" s="2489"/>
      <c r="AM117" s="3420"/>
      <c r="AN117" s="1473"/>
    </row>
    <row r="118" spans="1:40">
      <c r="A118" s="3620"/>
      <c r="B118" s="1471"/>
      <c r="C118" s="3393"/>
      <c r="D118" s="1473"/>
      <c r="E118" s="1473"/>
      <c r="F118" s="2487"/>
      <c r="G118" s="2487"/>
      <c r="H118" s="2487"/>
      <c r="I118" s="2487"/>
      <c r="J118" s="1190"/>
      <c r="K118" s="1190"/>
      <c r="L118" s="1190"/>
      <c r="M118" s="1190"/>
      <c r="N118" s="1190"/>
      <c r="O118" s="1190"/>
      <c r="P118" s="1190"/>
      <c r="Q118" s="1190"/>
      <c r="R118" s="1190"/>
      <c r="S118" s="1190"/>
      <c r="T118" s="1190"/>
      <c r="U118" s="1190"/>
      <c r="V118" s="1190"/>
      <c r="W118" s="1190"/>
      <c r="X118" s="1190"/>
      <c r="Y118" s="2489"/>
      <c r="Z118" s="2489"/>
      <c r="AA118" s="2489"/>
      <c r="AB118" s="2489"/>
      <c r="AC118" s="2489"/>
      <c r="AD118" s="2489"/>
      <c r="AE118" s="2489"/>
      <c r="AF118" s="2489"/>
      <c r="AG118" s="2489"/>
      <c r="AH118" s="2489"/>
      <c r="AI118" s="2489"/>
      <c r="AJ118" s="2489"/>
      <c r="AK118" s="2489"/>
      <c r="AL118" s="2489"/>
      <c r="AM118" s="3422"/>
      <c r="AN118" s="1473"/>
    </row>
    <row r="119" spans="1:40">
      <c r="A119" s="3620"/>
      <c r="B119" s="3423"/>
      <c r="C119" s="3393"/>
      <c r="D119" s="1473"/>
      <c r="E119" s="1473"/>
      <c r="F119" s="3424"/>
      <c r="G119" s="3424"/>
      <c r="H119" s="3424"/>
      <c r="I119" s="3424"/>
      <c r="J119" s="3424"/>
      <c r="K119" s="3424"/>
      <c r="L119" s="3424"/>
      <c r="M119" s="3424"/>
      <c r="N119" s="3424"/>
      <c r="O119" s="3424"/>
      <c r="P119" s="3424"/>
      <c r="Q119" s="3424"/>
      <c r="R119" s="3424"/>
      <c r="S119" s="3424"/>
      <c r="T119" s="3424"/>
      <c r="U119" s="3424"/>
      <c r="V119" s="3424"/>
      <c r="W119" s="3424"/>
      <c r="X119" s="3424"/>
      <c r="Y119" s="3425"/>
      <c r="Z119" s="3425"/>
      <c r="AA119" s="3425"/>
      <c r="AB119" s="3425"/>
      <c r="AC119" s="3425"/>
      <c r="AD119" s="3425"/>
      <c r="AE119" s="3425"/>
      <c r="AF119" s="3425"/>
      <c r="AG119" s="3425"/>
      <c r="AH119" s="3425"/>
      <c r="AI119" s="3425"/>
      <c r="AJ119" s="3425"/>
      <c r="AK119" s="3425"/>
      <c r="AL119" s="3425"/>
      <c r="AM119" s="3425"/>
      <c r="AN119" s="3425"/>
    </row>
    <row r="120" spans="1:40">
      <c r="A120" s="3620"/>
      <c r="B120" s="3423"/>
      <c r="C120" s="3393"/>
      <c r="D120" s="1473"/>
      <c r="E120" s="1473"/>
      <c r="F120" s="3424"/>
      <c r="G120" s="3424"/>
      <c r="H120" s="3424"/>
      <c r="I120" s="3424"/>
      <c r="J120" s="3613"/>
      <c r="K120" s="3613"/>
      <c r="L120" s="3613"/>
      <c r="M120" s="3613"/>
      <c r="N120" s="3613"/>
      <c r="O120" s="3613"/>
      <c r="P120" s="3613"/>
      <c r="Q120" s="3613"/>
      <c r="R120" s="3613"/>
      <c r="S120" s="3613"/>
      <c r="T120" s="3613"/>
      <c r="U120" s="3613"/>
      <c r="V120" s="3613"/>
      <c r="W120" s="3613"/>
      <c r="X120" s="3613"/>
      <c r="Y120" s="3425"/>
      <c r="Z120" s="3425"/>
      <c r="AA120" s="3425"/>
      <c r="AB120" s="3425"/>
      <c r="AC120" s="3425"/>
      <c r="AD120" s="3425"/>
      <c r="AE120" s="3425"/>
      <c r="AF120" s="3425"/>
      <c r="AG120" s="3425"/>
      <c r="AH120" s="3425"/>
      <c r="AI120" s="3425"/>
      <c r="AJ120" s="3425"/>
      <c r="AK120" s="3425"/>
      <c r="AL120" s="3425"/>
      <c r="AM120" s="3425"/>
      <c r="AN120" s="3425"/>
    </row>
    <row r="121" spans="1:40">
      <c r="A121" s="3620"/>
      <c r="B121" s="1471"/>
      <c r="C121" s="3393"/>
      <c r="D121" s="1473"/>
      <c r="E121" s="1473"/>
      <c r="F121" s="2487"/>
      <c r="G121" s="2487"/>
      <c r="H121" s="2487"/>
      <c r="I121" s="2487"/>
      <c r="J121" s="2487"/>
      <c r="K121" s="2487"/>
      <c r="L121" s="2487"/>
      <c r="M121" s="2487"/>
      <c r="N121" s="2487"/>
      <c r="O121" s="2487"/>
      <c r="P121" s="2487"/>
      <c r="Q121" s="2487"/>
      <c r="R121" s="2487"/>
      <c r="S121" s="2487"/>
      <c r="T121" s="2487"/>
      <c r="U121" s="2487"/>
      <c r="V121" s="2487"/>
      <c r="W121" s="2487"/>
      <c r="X121" s="2487"/>
      <c r="Y121" s="2489"/>
      <c r="Z121" s="2489"/>
      <c r="AA121" s="2489"/>
      <c r="AB121" s="2489"/>
      <c r="AC121" s="2489"/>
      <c r="AD121" s="2489"/>
      <c r="AE121" s="2489"/>
      <c r="AF121" s="2489"/>
      <c r="AG121" s="2489"/>
      <c r="AH121" s="2489"/>
      <c r="AI121" s="2489"/>
      <c r="AJ121" s="2489"/>
      <c r="AK121" s="2489"/>
      <c r="AL121" s="2489"/>
      <c r="AM121" s="3420"/>
      <c r="AN121" s="1473"/>
    </row>
    <row r="122" spans="1:40">
      <c r="A122" s="3620"/>
      <c r="B122" s="1471"/>
      <c r="C122" s="3393"/>
      <c r="D122" s="1473"/>
      <c r="E122" s="1473"/>
      <c r="F122" s="2487"/>
      <c r="G122" s="2487"/>
      <c r="H122" s="2487"/>
      <c r="I122" s="2487"/>
      <c r="J122" s="2487"/>
      <c r="K122" s="2487"/>
      <c r="L122" s="2487"/>
      <c r="M122" s="2487"/>
      <c r="N122" s="2487"/>
      <c r="O122" s="2487"/>
      <c r="P122" s="2487"/>
      <c r="Q122" s="2487"/>
      <c r="R122" s="2487"/>
      <c r="S122" s="2487"/>
      <c r="T122" s="2487"/>
      <c r="U122" s="2487"/>
      <c r="V122" s="2487"/>
      <c r="W122" s="2487"/>
      <c r="X122" s="2487"/>
      <c r="Y122" s="2489"/>
      <c r="Z122" s="2489"/>
      <c r="AA122" s="2489"/>
      <c r="AB122" s="2489"/>
      <c r="AC122" s="2489"/>
      <c r="AD122" s="2489"/>
      <c r="AE122" s="2489"/>
      <c r="AF122" s="2489"/>
      <c r="AG122" s="2489"/>
      <c r="AH122" s="2489"/>
      <c r="AI122" s="2489"/>
      <c r="AJ122" s="2489"/>
      <c r="AK122" s="2489"/>
      <c r="AL122" s="2489"/>
      <c r="AM122" s="3420"/>
      <c r="AN122" s="1473"/>
    </row>
    <row r="123" spans="1:40">
      <c r="A123" s="3620"/>
      <c r="B123" s="1471"/>
      <c r="C123" s="3393"/>
      <c r="D123" s="1473"/>
      <c r="E123" s="1473"/>
      <c r="F123" s="3426"/>
      <c r="G123" s="3426"/>
      <c r="H123" s="3426"/>
      <c r="I123" s="3426"/>
      <c r="J123" s="3426"/>
      <c r="K123" s="3426"/>
      <c r="L123" s="3426"/>
      <c r="M123" s="3426"/>
      <c r="N123" s="3426"/>
      <c r="O123" s="3426"/>
      <c r="P123" s="3426"/>
      <c r="Q123" s="3426"/>
      <c r="R123" s="3426"/>
      <c r="S123" s="3426"/>
      <c r="T123" s="3426"/>
      <c r="U123" s="3426"/>
      <c r="V123" s="3426"/>
      <c r="W123" s="3426"/>
      <c r="X123" s="3426"/>
      <c r="Y123" s="2489"/>
      <c r="Z123" s="2489"/>
      <c r="AA123" s="2489"/>
      <c r="AB123" s="2489"/>
      <c r="AC123" s="2489"/>
      <c r="AD123" s="2489"/>
      <c r="AE123" s="2489"/>
      <c r="AF123" s="2489"/>
      <c r="AG123" s="2489"/>
      <c r="AH123" s="2489"/>
      <c r="AI123" s="2489"/>
      <c r="AJ123" s="2489"/>
      <c r="AK123" s="2489"/>
      <c r="AL123" s="2489"/>
      <c r="AM123" s="3422"/>
      <c r="AN123" s="1473"/>
    </row>
    <row r="124" spans="1:40">
      <c r="A124" s="3620"/>
      <c r="B124" s="1471"/>
      <c r="C124" s="3393"/>
      <c r="D124" s="1473"/>
      <c r="E124" s="1473"/>
      <c r="F124" s="2487"/>
      <c r="G124" s="2487"/>
      <c r="H124" s="2487"/>
      <c r="I124" s="2487"/>
      <c r="J124" s="2487"/>
      <c r="K124" s="2487"/>
      <c r="L124" s="2487"/>
      <c r="M124" s="2487"/>
      <c r="N124" s="2487"/>
      <c r="O124" s="2487"/>
      <c r="P124" s="2487"/>
      <c r="Q124" s="2487"/>
      <c r="R124" s="2487"/>
      <c r="S124" s="2487"/>
      <c r="T124" s="2487"/>
      <c r="U124" s="2487"/>
      <c r="V124" s="2487"/>
      <c r="W124" s="2487"/>
      <c r="X124" s="2487"/>
      <c r="Y124" s="2489"/>
      <c r="Z124" s="2489"/>
      <c r="AA124" s="2489"/>
      <c r="AB124" s="2489"/>
      <c r="AC124" s="2489"/>
      <c r="AD124" s="2489"/>
      <c r="AE124" s="2489"/>
      <c r="AF124" s="2489"/>
      <c r="AG124" s="2489"/>
      <c r="AH124" s="2489"/>
      <c r="AI124" s="2489"/>
      <c r="AJ124" s="2489"/>
      <c r="AK124" s="2489"/>
      <c r="AL124" s="2489"/>
      <c r="AM124" s="3420"/>
      <c r="AN124" s="1473"/>
    </row>
    <row r="125" spans="1:40">
      <c r="A125" s="3620"/>
      <c r="B125" s="1471"/>
      <c r="C125" s="3393"/>
      <c r="D125" s="1473"/>
      <c r="E125" s="1473"/>
      <c r="F125" s="2487"/>
      <c r="G125" s="2487"/>
      <c r="H125" s="2487"/>
      <c r="I125" s="2487"/>
      <c r="J125" s="2487"/>
      <c r="K125" s="2487"/>
      <c r="L125" s="2487"/>
      <c r="M125" s="2487"/>
      <c r="N125" s="2487"/>
      <c r="O125" s="2487"/>
      <c r="P125" s="2487"/>
      <c r="Q125" s="2487"/>
      <c r="R125" s="2487"/>
      <c r="S125" s="2487"/>
      <c r="T125" s="2487"/>
      <c r="U125" s="2487"/>
      <c r="V125" s="2487"/>
      <c r="W125" s="2487"/>
      <c r="X125" s="2487"/>
      <c r="Y125" s="2489"/>
      <c r="Z125" s="2489"/>
      <c r="AA125" s="2489"/>
      <c r="AB125" s="2489"/>
      <c r="AC125" s="2489"/>
      <c r="AD125" s="2489"/>
      <c r="AE125" s="2489"/>
      <c r="AF125" s="2489"/>
      <c r="AG125" s="2489"/>
      <c r="AH125" s="2489"/>
      <c r="AI125" s="2489"/>
      <c r="AJ125" s="2489"/>
      <c r="AK125" s="2489"/>
      <c r="AL125" s="2489"/>
      <c r="AM125" s="3422"/>
      <c r="AN125" s="1473"/>
    </row>
    <row r="126" spans="1:40" ht="21.75" customHeight="1">
      <c r="A126" s="3620"/>
      <c r="B126" s="1471"/>
      <c r="C126" s="1472"/>
      <c r="D126" s="1473"/>
      <c r="E126" s="1473"/>
      <c r="F126" s="3427"/>
      <c r="G126" s="3427"/>
      <c r="H126" s="3427"/>
      <c r="I126" s="3427"/>
      <c r="J126" s="3427"/>
      <c r="K126" s="3427"/>
      <c r="L126" s="3427"/>
      <c r="M126" s="3427"/>
      <c r="N126" s="3427"/>
      <c r="O126" s="3427"/>
      <c r="P126" s="3427"/>
      <c r="Q126" s="3427"/>
      <c r="R126" s="3427"/>
      <c r="S126" s="3427"/>
      <c r="T126" s="3427"/>
      <c r="U126" s="3427"/>
      <c r="V126" s="3427"/>
      <c r="W126" s="3427"/>
      <c r="X126" s="3427"/>
      <c r="Y126" s="1473"/>
      <c r="Z126" s="1473"/>
      <c r="AA126" s="1473"/>
      <c r="AB126" s="1473"/>
      <c r="AC126" s="1473"/>
      <c r="AD126" s="1473"/>
      <c r="AE126" s="1473"/>
      <c r="AF126" s="1473"/>
      <c r="AG126" s="1473"/>
      <c r="AH126" s="1473"/>
      <c r="AI126" s="1473"/>
      <c r="AJ126" s="1473"/>
      <c r="AK126" s="1473"/>
      <c r="AL126" s="1473"/>
      <c r="AM126" s="1473"/>
      <c r="AN126" s="1473"/>
    </row>
    <row r="127" spans="1:40" ht="21.75" customHeight="1">
      <c r="A127" s="1470"/>
      <c r="B127" s="1471"/>
      <c r="C127" s="1472"/>
      <c r="D127" s="1473"/>
      <c r="E127" s="1473"/>
      <c r="F127" s="1473"/>
      <c r="G127" s="1473"/>
      <c r="H127" s="1473"/>
      <c r="I127" s="1473"/>
      <c r="J127" s="1473"/>
      <c r="K127" s="1473"/>
      <c r="L127" s="1473"/>
      <c r="M127" s="1473"/>
      <c r="N127" s="1473"/>
      <c r="O127" s="1473"/>
      <c r="P127" s="1473"/>
      <c r="Q127" s="1473"/>
      <c r="R127" s="1473"/>
      <c r="S127" s="1473"/>
      <c r="T127" s="1473"/>
      <c r="U127" s="1473"/>
      <c r="V127" s="1473"/>
      <c r="W127" s="1473"/>
      <c r="X127" s="1473"/>
      <c r="Y127" s="1473"/>
      <c r="Z127" s="1473"/>
      <c r="AA127" s="1473"/>
      <c r="AB127" s="1473"/>
      <c r="AC127" s="1473"/>
      <c r="AD127" s="1473"/>
      <c r="AE127" s="1473"/>
      <c r="AF127" s="1473"/>
      <c r="AG127" s="1473"/>
      <c r="AH127" s="1473"/>
      <c r="AI127" s="1473"/>
      <c r="AJ127" s="1473"/>
      <c r="AK127" s="1473"/>
      <c r="AL127" s="1473"/>
      <c r="AM127" s="1473"/>
      <c r="AN127" s="1473"/>
    </row>
    <row r="128" spans="1:40" ht="21.75" customHeight="1">
      <c r="A128" s="1470"/>
      <c r="B128" s="1473"/>
      <c r="C128" s="1473"/>
      <c r="D128" s="1473"/>
      <c r="E128" s="1473"/>
      <c r="F128" s="1473"/>
      <c r="G128" s="1473"/>
      <c r="H128" s="1473"/>
      <c r="I128" s="1473"/>
      <c r="J128" s="1473"/>
      <c r="K128" s="1473"/>
      <c r="L128" s="1473"/>
      <c r="M128" s="1473"/>
      <c r="N128" s="1473"/>
      <c r="O128" s="1473"/>
      <c r="P128" s="1473"/>
      <c r="Q128" s="1473"/>
      <c r="R128" s="1473"/>
      <c r="S128" s="1473"/>
      <c r="T128" s="1473"/>
      <c r="U128" s="1473"/>
      <c r="V128" s="1473"/>
      <c r="W128" s="1473"/>
      <c r="X128" s="1473"/>
      <c r="Y128" s="1473"/>
      <c r="Z128" s="1473"/>
      <c r="AA128" s="1473"/>
      <c r="AB128" s="1473"/>
      <c r="AC128" s="1473"/>
      <c r="AD128" s="1473"/>
      <c r="AE128" s="1473"/>
      <c r="AF128" s="1473"/>
      <c r="AG128" s="1473"/>
      <c r="AH128" s="1473"/>
      <c r="AI128" s="1473"/>
      <c r="AJ128" s="1473"/>
      <c r="AK128" s="1473"/>
      <c r="AL128" s="1473"/>
      <c r="AM128" s="1473"/>
      <c r="AN128" s="1473"/>
    </row>
    <row r="129" spans="1:40" ht="21.75" customHeight="1">
      <c r="A129" s="1473"/>
      <c r="B129" s="1473"/>
      <c r="C129" s="1473"/>
      <c r="D129" s="1473"/>
      <c r="E129" s="1473"/>
      <c r="F129" s="1473"/>
      <c r="G129" s="1473"/>
      <c r="H129" s="1473"/>
      <c r="I129" s="1473"/>
      <c r="J129" s="1473"/>
      <c r="K129" s="1473"/>
      <c r="L129" s="1473"/>
      <c r="M129" s="1473"/>
      <c r="N129" s="1473"/>
      <c r="O129" s="1473"/>
      <c r="P129" s="1473"/>
      <c r="Q129" s="1473"/>
      <c r="R129" s="1473"/>
      <c r="S129" s="1473"/>
      <c r="T129" s="1473"/>
      <c r="U129" s="1473"/>
      <c r="V129" s="1473"/>
      <c r="W129" s="1473"/>
      <c r="X129" s="1473"/>
      <c r="Y129" s="1473"/>
      <c r="Z129" s="1473"/>
      <c r="AA129" s="1473"/>
      <c r="AB129" s="1473"/>
      <c r="AC129" s="1473"/>
      <c r="AD129" s="1473"/>
      <c r="AE129" s="1473"/>
      <c r="AF129" s="1473"/>
      <c r="AG129" s="1473"/>
      <c r="AH129" s="1473"/>
      <c r="AI129" s="1473"/>
      <c r="AJ129" s="1473"/>
      <c r="AK129" s="1473"/>
      <c r="AL129" s="1473"/>
      <c r="AM129" s="1473"/>
      <c r="AN129" s="1473"/>
    </row>
    <row r="130" spans="1:40" ht="21.75" customHeight="1">
      <c r="A130" s="1473"/>
      <c r="B130" s="1473"/>
      <c r="C130" s="1473"/>
      <c r="D130" s="1473"/>
      <c r="E130" s="1473"/>
      <c r="F130" s="1473"/>
      <c r="G130" s="1473"/>
      <c r="H130" s="1473"/>
      <c r="I130" s="1473"/>
      <c r="J130" s="1473"/>
      <c r="K130" s="1473"/>
      <c r="L130" s="1473"/>
      <c r="M130" s="1473"/>
      <c r="N130" s="1473"/>
      <c r="O130" s="1473"/>
      <c r="P130" s="1473"/>
      <c r="Q130" s="1473"/>
      <c r="R130" s="1473"/>
      <c r="S130" s="1473"/>
      <c r="T130" s="1473"/>
      <c r="U130" s="1473"/>
      <c r="V130" s="1473"/>
      <c r="W130" s="1473"/>
      <c r="X130" s="1473"/>
      <c r="Y130" s="1473"/>
      <c r="Z130" s="1473"/>
      <c r="AA130" s="1473"/>
      <c r="AB130" s="1473"/>
      <c r="AC130" s="1473"/>
      <c r="AD130" s="1473"/>
      <c r="AE130" s="1473"/>
      <c r="AF130" s="1473"/>
      <c r="AG130" s="1473"/>
      <c r="AH130" s="1473"/>
      <c r="AI130" s="1473"/>
      <c r="AJ130" s="1473"/>
      <c r="AK130" s="1473"/>
      <c r="AL130" s="1473"/>
      <c r="AM130" s="1473"/>
      <c r="AN130" s="1473"/>
    </row>
    <row r="131" spans="1:40" ht="21.75" customHeight="1">
      <c r="A131" s="1473"/>
      <c r="B131" s="1473"/>
      <c r="C131" s="1473"/>
      <c r="D131" s="1473"/>
      <c r="E131" s="1473"/>
      <c r="F131" s="1473"/>
      <c r="G131" s="1473"/>
      <c r="H131" s="1473"/>
      <c r="I131" s="1473"/>
      <c r="J131" s="1473"/>
      <c r="K131" s="1473"/>
      <c r="L131" s="1473"/>
      <c r="M131" s="1473"/>
      <c r="N131" s="1473"/>
      <c r="O131" s="1473"/>
      <c r="P131" s="1473"/>
      <c r="Q131" s="1473"/>
      <c r="R131" s="1473"/>
      <c r="S131" s="1473"/>
      <c r="T131" s="1473"/>
      <c r="U131" s="1473"/>
      <c r="V131" s="1473"/>
      <c r="W131" s="1473"/>
      <c r="X131" s="1473"/>
      <c r="Y131" s="1473"/>
      <c r="Z131" s="1473"/>
      <c r="AA131" s="1473"/>
      <c r="AB131" s="1473"/>
      <c r="AC131" s="1473"/>
      <c r="AD131" s="1473"/>
      <c r="AE131" s="1473"/>
      <c r="AF131" s="1473"/>
      <c r="AG131" s="1473"/>
      <c r="AH131" s="1473"/>
      <c r="AI131" s="1473"/>
      <c r="AJ131" s="1473"/>
      <c r="AK131" s="1473"/>
      <c r="AL131" s="1473"/>
      <c r="AM131" s="1473"/>
      <c r="AN131" s="1473"/>
    </row>
    <row r="132" spans="1:40" ht="21.75" customHeight="1">
      <c r="A132" s="1471"/>
      <c r="B132" s="1471"/>
      <c r="C132" s="1471"/>
      <c r="D132" s="3428"/>
      <c r="E132" s="3428"/>
      <c r="F132" s="3428"/>
      <c r="G132" s="3428"/>
      <c r="H132" s="3428"/>
      <c r="I132" s="3428"/>
      <c r="J132" s="1471"/>
      <c r="K132" s="1471"/>
      <c r="L132" s="1471"/>
      <c r="M132" s="1471"/>
      <c r="N132" s="1471"/>
      <c r="O132" s="1471"/>
      <c r="P132" s="1471"/>
      <c r="Q132" s="1471"/>
      <c r="R132" s="1471"/>
      <c r="S132" s="1471"/>
      <c r="T132" s="1471"/>
      <c r="U132" s="1471"/>
      <c r="V132" s="1471"/>
      <c r="W132" s="1471"/>
      <c r="X132" s="1471"/>
      <c r="Y132" s="1471"/>
      <c r="Z132" s="1471"/>
      <c r="AA132" s="1471"/>
      <c r="AB132" s="1471"/>
      <c r="AC132" s="1471"/>
      <c r="AD132" s="1471"/>
      <c r="AE132" s="1471"/>
      <c r="AF132" s="1471"/>
      <c r="AG132" s="1471"/>
      <c r="AH132" s="1471"/>
      <c r="AI132" s="1471"/>
      <c r="AJ132" s="1471"/>
      <c r="AK132" s="3428"/>
      <c r="AL132" s="3428"/>
      <c r="AM132" s="3428"/>
      <c r="AN132" s="3428"/>
    </row>
    <row r="133" spans="1:40" ht="21.75" customHeight="1">
      <c r="A133" s="1471"/>
      <c r="B133" s="1471"/>
      <c r="C133" s="1471"/>
      <c r="D133" s="3428"/>
      <c r="E133" s="3428"/>
      <c r="F133" s="3428"/>
      <c r="G133" s="3428"/>
      <c r="H133" s="3428"/>
      <c r="I133" s="3428"/>
      <c r="J133" s="1471"/>
      <c r="K133" s="1471"/>
      <c r="L133" s="910"/>
      <c r="M133" s="910"/>
      <c r="N133" s="910"/>
      <c r="O133" s="910"/>
      <c r="P133" s="910"/>
      <c r="Q133" s="910"/>
      <c r="R133" s="910"/>
      <c r="S133" s="910"/>
      <c r="T133" s="910"/>
      <c r="U133" s="910"/>
      <c r="V133" s="910"/>
      <c r="W133" s="910"/>
      <c r="X133" s="910"/>
      <c r="Y133" s="1471"/>
      <c r="Z133" s="1471"/>
      <c r="AA133" s="1471"/>
      <c r="AB133" s="1471"/>
      <c r="AC133" s="1471"/>
      <c r="AD133" s="1471"/>
      <c r="AE133" s="1471"/>
      <c r="AF133" s="1471"/>
      <c r="AG133" s="1471"/>
      <c r="AH133" s="1471"/>
      <c r="AI133" s="1471"/>
      <c r="AJ133" s="1471"/>
      <c r="AK133" s="1471"/>
      <c r="AL133" s="1471"/>
      <c r="AM133" s="3428"/>
      <c r="AN133" s="3428"/>
    </row>
    <row r="134" spans="1:40">
      <c r="A134" s="1190"/>
      <c r="B134" s="1190"/>
      <c r="C134" s="1190"/>
      <c r="D134" s="1190"/>
      <c r="E134" s="1190"/>
      <c r="F134" s="1190"/>
      <c r="G134" s="1190"/>
      <c r="H134" s="1190"/>
      <c r="I134" s="1190"/>
      <c r="J134" s="3429"/>
      <c r="K134" s="3429"/>
      <c r="L134" s="1190"/>
      <c r="M134" s="1190"/>
      <c r="N134" s="1190"/>
      <c r="O134" s="1190"/>
      <c r="P134" s="1190"/>
      <c r="Q134" s="1190"/>
      <c r="R134" s="1190"/>
      <c r="S134" s="1190"/>
      <c r="T134" s="1190"/>
      <c r="U134" s="1190"/>
      <c r="V134" s="1190"/>
      <c r="W134" s="1190"/>
      <c r="X134" s="1190"/>
      <c r="Y134" s="1190"/>
      <c r="Z134" s="1190"/>
      <c r="AA134" s="1190"/>
      <c r="AB134" s="1190"/>
      <c r="AC134" s="1190"/>
      <c r="AD134" s="1190"/>
      <c r="AE134" s="1190"/>
      <c r="AF134" s="1190"/>
      <c r="AG134" s="1190"/>
      <c r="AH134" s="1190"/>
      <c r="AI134" s="1190"/>
      <c r="AJ134" s="1190"/>
      <c r="AK134" s="1190"/>
      <c r="AL134" s="1190"/>
      <c r="AM134" s="1190"/>
      <c r="AN134" s="1190"/>
    </row>
    <row r="135" spans="1:40">
      <c r="A135" s="1190"/>
      <c r="B135" s="1190"/>
      <c r="C135" s="1190"/>
      <c r="D135" s="1190"/>
      <c r="E135" s="1190"/>
      <c r="F135" s="1190"/>
      <c r="G135" s="1190"/>
      <c r="H135" s="1190"/>
      <c r="I135" s="1190"/>
      <c r="J135" s="3429"/>
      <c r="K135" s="3429"/>
      <c r="L135" s="1190"/>
      <c r="M135" s="1190"/>
      <c r="N135" s="1190"/>
      <c r="O135" s="1190"/>
      <c r="P135" s="1190"/>
      <c r="Q135" s="1190"/>
      <c r="R135" s="1190"/>
      <c r="S135" s="1190"/>
      <c r="T135" s="1190"/>
      <c r="U135" s="1190"/>
      <c r="V135" s="1190"/>
      <c r="W135" s="1190"/>
      <c r="X135" s="1190"/>
      <c r="Y135" s="1190"/>
      <c r="Z135" s="1190"/>
      <c r="AA135" s="1190"/>
      <c r="AB135" s="1190"/>
      <c r="AC135" s="1190"/>
      <c r="AD135" s="1190"/>
      <c r="AE135" s="1190"/>
      <c r="AF135" s="1190"/>
      <c r="AG135" s="1190"/>
      <c r="AH135" s="1190"/>
      <c r="AI135" s="1190"/>
      <c r="AJ135" s="1190"/>
      <c r="AK135" s="1190"/>
      <c r="AL135" s="1190"/>
      <c r="AM135" s="1190"/>
      <c r="AN135" s="1190"/>
    </row>
    <row r="136" spans="1:40" ht="16.5" customHeight="1">
      <c r="A136" s="1190"/>
      <c r="B136" s="1190"/>
      <c r="C136" s="1190"/>
      <c r="D136" s="1190"/>
      <c r="E136" s="1190"/>
      <c r="F136" s="1190"/>
      <c r="G136" s="1190"/>
      <c r="H136" s="2488"/>
      <c r="I136" s="2488"/>
      <c r="J136" s="3429"/>
      <c r="K136" s="3429"/>
      <c r="L136" s="3430"/>
      <c r="M136" s="1190"/>
      <c r="N136" s="1190"/>
      <c r="O136" s="1190"/>
      <c r="P136" s="1190"/>
      <c r="Q136" s="1190"/>
      <c r="R136" s="1190"/>
      <c r="S136" s="1190"/>
      <c r="T136" s="1190"/>
      <c r="U136" s="1190"/>
      <c r="V136" s="1190"/>
      <c r="W136" s="1190"/>
      <c r="X136" s="1190"/>
      <c r="Y136" s="1190"/>
      <c r="Z136" s="1190"/>
      <c r="AA136" s="1190"/>
      <c r="AB136" s="1190"/>
      <c r="AC136" s="1190"/>
      <c r="AD136" s="1190"/>
      <c r="AE136" s="1190"/>
      <c r="AF136" s="1190"/>
      <c r="AG136" s="1190"/>
      <c r="AH136" s="1190"/>
      <c r="AI136" s="1190"/>
      <c r="AJ136" s="1190"/>
      <c r="AK136" s="1190"/>
      <c r="AL136" s="1190"/>
      <c r="AM136" s="1190"/>
      <c r="AN136" s="1190"/>
    </row>
    <row r="137" spans="1:40">
      <c r="A137" s="1190"/>
      <c r="B137" s="1190"/>
      <c r="C137" s="1190"/>
      <c r="D137" s="1190"/>
      <c r="E137" s="1190"/>
      <c r="F137" s="1190"/>
      <c r="G137" s="1190"/>
      <c r="H137" s="1190"/>
      <c r="I137" s="1190"/>
      <c r="J137" s="3429"/>
      <c r="K137" s="3429"/>
      <c r="L137" s="1190"/>
      <c r="M137" s="1190"/>
      <c r="N137" s="1190"/>
      <c r="O137" s="1190"/>
      <c r="P137" s="1190"/>
      <c r="Q137" s="1190"/>
      <c r="R137" s="1190"/>
      <c r="S137" s="1190"/>
      <c r="T137" s="1190"/>
      <c r="U137" s="1190"/>
      <c r="V137" s="1190"/>
      <c r="W137" s="1190"/>
      <c r="X137" s="1190"/>
      <c r="Y137" s="1190"/>
      <c r="Z137" s="1190"/>
      <c r="AA137" s="1190"/>
      <c r="AB137" s="1190"/>
      <c r="AC137" s="1190"/>
      <c r="AD137" s="1190"/>
      <c r="AE137" s="1190"/>
      <c r="AF137" s="1190"/>
      <c r="AG137" s="1190"/>
      <c r="AH137" s="1190"/>
      <c r="AI137" s="1190"/>
      <c r="AJ137" s="1190"/>
      <c r="AK137" s="1190"/>
      <c r="AL137" s="1190"/>
      <c r="AM137" s="1190"/>
      <c r="AN137" s="1190"/>
    </row>
    <row r="138" spans="1:40">
      <c r="A138" s="1190"/>
      <c r="B138" s="1190"/>
      <c r="C138" s="1190"/>
      <c r="D138" s="1190"/>
      <c r="E138" s="1190"/>
      <c r="F138" s="1190"/>
      <c r="G138" s="1190"/>
      <c r="H138" s="3431"/>
      <c r="I138" s="3431"/>
      <c r="J138" s="3431"/>
      <c r="K138" s="3431"/>
      <c r="L138" s="1190"/>
      <c r="M138" s="3431"/>
      <c r="N138" s="3431"/>
      <c r="O138" s="3431"/>
      <c r="P138" s="3431"/>
      <c r="Q138" s="3431"/>
      <c r="R138" s="3431"/>
      <c r="S138" s="3431"/>
      <c r="T138" s="3431"/>
      <c r="U138" s="3431"/>
      <c r="V138" s="3431"/>
      <c r="W138" s="3431"/>
      <c r="X138" s="1190"/>
      <c r="Y138" s="1190"/>
      <c r="Z138" s="1190"/>
      <c r="AA138" s="1190"/>
      <c r="AB138" s="1190"/>
      <c r="AC138" s="1190"/>
      <c r="AD138" s="1190"/>
      <c r="AE138" s="1190"/>
      <c r="AF138" s="1190"/>
      <c r="AG138" s="1190"/>
      <c r="AH138" s="1190"/>
      <c r="AI138" s="1190"/>
      <c r="AJ138" s="1190"/>
      <c r="AK138" s="1190"/>
      <c r="AL138" s="1190"/>
      <c r="AM138" s="1190"/>
      <c r="AN138" s="1190"/>
    </row>
    <row r="139" spans="1:40">
      <c r="A139" s="1190"/>
      <c r="B139" s="1190"/>
      <c r="C139" s="1190"/>
      <c r="D139" s="1190"/>
      <c r="E139" s="1190"/>
      <c r="F139" s="1190"/>
      <c r="G139" s="1190"/>
      <c r="H139" s="3426"/>
      <c r="I139" s="3426"/>
      <c r="J139" s="3429"/>
      <c r="K139" s="3429"/>
      <c r="L139" s="3430"/>
      <c r="M139" s="1190"/>
      <c r="N139" s="1190"/>
      <c r="O139" s="1190"/>
      <c r="P139" s="1190"/>
      <c r="Q139" s="1190"/>
      <c r="R139" s="1190"/>
      <c r="S139" s="1190"/>
      <c r="T139" s="1190"/>
      <c r="U139" s="1190"/>
      <c r="V139" s="1190"/>
      <c r="W139" s="1190"/>
      <c r="X139" s="1190"/>
      <c r="Y139" s="1190"/>
      <c r="Z139" s="1190"/>
      <c r="AA139" s="1190"/>
      <c r="AB139" s="1190"/>
      <c r="AC139" s="1190"/>
      <c r="AD139" s="1190"/>
      <c r="AE139" s="1190"/>
      <c r="AF139" s="1190"/>
      <c r="AG139" s="1190"/>
      <c r="AH139" s="1190"/>
      <c r="AI139" s="1190"/>
      <c r="AJ139" s="1190"/>
      <c r="AK139" s="1190"/>
      <c r="AL139" s="1190"/>
      <c r="AM139" s="1190"/>
      <c r="AN139" s="1190"/>
    </row>
    <row r="140" spans="1:40">
      <c r="A140" s="1190"/>
      <c r="B140" s="1190"/>
      <c r="C140" s="1190"/>
      <c r="D140" s="1190"/>
      <c r="E140" s="1190"/>
      <c r="F140" s="1190"/>
      <c r="G140" s="1190"/>
      <c r="H140" s="3426"/>
      <c r="I140" s="3426"/>
      <c r="J140" s="3429"/>
      <c r="K140" s="3429"/>
      <c r="L140" s="3426"/>
      <c r="M140" s="1190"/>
      <c r="N140" s="1190"/>
      <c r="O140" s="1190"/>
      <c r="P140" s="1190"/>
      <c r="Q140" s="1190"/>
      <c r="R140" s="1190"/>
      <c r="S140" s="1190"/>
      <c r="T140" s="1190"/>
      <c r="U140" s="1190"/>
      <c r="V140" s="1190"/>
      <c r="W140" s="1190"/>
      <c r="X140" s="1190"/>
      <c r="Y140" s="1190"/>
      <c r="Z140" s="1190"/>
      <c r="AA140" s="1190"/>
      <c r="AB140" s="1190"/>
      <c r="AC140" s="1190"/>
      <c r="AD140" s="1190"/>
      <c r="AE140" s="1190"/>
      <c r="AF140" s="1190"/>
      <c r="AG140" s="1190"/>
      <c r="AH140" s="1190"/>
      <c r="AI140" s="1190"/>
      <c r="AJ140" s="1190"/>
      <c r="AK140" s="1190"/>
      <c r="AL140" s="1190"/>
      <c r="AM140" s="1190"/>
      <c r="AN140" s="1190"/>
    </row>
    <row r="141" spans="1:40">
      <c r="A141" s="1190"/>
      <c r="B141" s="1190"/>
      <c r="C141" s="1190"/>
      <c r="D141" s="1190"/>
      <c r="E141" s="1190"/>
      <c r="F141" s="1190"/>
      <c r="G141" s="1190"/>
      <c r="H141" s="1190"/>
      <c r="I141" s="1190"/>
      <c r="J141" s="1190"/>
      <c r="K141" s="1190"/>
      <c r="L141" s="1190"/>
      <c r="M141" s="1190"/>
      <c r="N141" s="1190"/>
      <c r="O141" s="1190"/>
      <c r="P141" s="1190"/>
      <c r="Q141" s="1190"/>
      <c r="R141" s="1190"/>
      <c r="S141" s="1190"/>
      <c r="T141" s="1190"/>
      <c r="U141" s="1190"/>
      <c r="V141" s="1190"/>
      <c r="W141" s="1190"/>
      <c r="X141" s="1190"/>
      <c r="Y141" s="1190"/>
      <c r="Z141" s="1190"/>
      <c r="AA141" s="1190"/>
      <c r="AB141" s="1190"/>
      <c r="AC141" s="1190"/>
      <c r="AD141" s="1190"/>
      <c r="AE141" s="1190"/>
      <c r="AF141" s="1190"/>
      <c r="AG141" s="1190"/>
      <c r="AH141" s="1190"/>
      <c r="AI141" s="1190"/>
      <c r="AJ141" s="1190"/>
      <c r="AK141" s="1190"/>
      <c r="AL141" s="1190"/>
      <c r="AM141" s="1190"/>
      <c r="AN141" s="1190"/>
    </row>
    <row r="142" spans="1:40">
      <c r="A142" s="1190"/>
      <c r="B142" s="1190"/>
      <c r="C142" s="1190"/>
      <c r="D142" s="1190"/>
      <c r="E142" s="1190"/>
      <c r="F142" s="1190"/>
      <c r="G142" s="1190"/>
      <c r="H142" s="3430"/>
      <c r="I142" s="3430"/>
      <c r="J142" s="3430"/>
      <c r="K142" s="3430"/>
      <c r="L142" s="3430"/>
      <c r="M142" s="1190"/>
      <c r="N142" s="1190"/>
      <c r="O142" s="1190"/>
      <c r="P142" s="1190"/>
      <c r="Q142" s="1190"/>
      <c r="R142" s="1190"/>
      <c r="S142" s="1190"/>
      <c r="T142" s="1190"/>
      <c r="U142" s="1190"/>
      <c r="V142" s="1190"/>
      <c r="W142" s="1190"/>
      <c r="X142" s="1190"/>
      <c r="Y142" s="1190"/>
      <c r="Z142" s="1190"/>
      <c r="AA142" s="1190"/>
      <c r="AB142" s="1190"/>
      <c r="AC142" s="1190"/>
      <c r="AD142" s="1190"/>
      <c r="AE142" s="1190"/>
      <c r="AF142" s="1190"/>
      <c r="AG142" s="1190"/>
      <c r="AH142" s="1190"/>
      <c r="AI142" s="1190"/>
      <c r="AJ142" s="1190"/>
      <c r="AK142" s="1190"/>
      <c r="AL142" s="1190"/>
      <c r="AM142" s="1190"/>
      <c r="AN142" s="1190"/>
    </row>
    <row r="143" spans="1:40">
      <c r="A143" s="1190"/>
      <c r="B143" s="1190"/>
      <c r="C143" s="1190"/>
      <c r="D143" s="1190"/>
      <c r="E143" s="1190"/>
      <c r="F143" s="1190"/>
      <c r="G143" s="1190"/>
      <c r="H143" s="3430"/>
      <c r="I143" s="3430"/>
      <c r="J143" s="3430"/>
      <c r="K143" s="3430"/>
      <c r="L143" s="3430"/>
      <c r="M143" s="1190"/>
      <c r="N143" s="1190"/>
      <c r="O143" s="1190"/>
      <c r="P143" s="1190"/>
      <c r="Q143" s="1190"/>
      <c r="R143" s="1190"/>
      <c r="S143" s="1190"/>
      <c r="T143" s="1190"/>
      <c r="U143" s="1190"/>
      <c r="V143" s="1190"/>
      <c r="W143" s="1190"/>
      <c r="X143" s="1190"/>
      <c r="Y143" s="1190"/>
      <c r="Z143" s="1190"/>
      <c r="AA143" s="1190"/>
      <c r="AB143" s="1190"/>
      <c r="AC143" s="1190"/>
      <c r="AD143" s="1190"/>
      <c r="AE143" s="1190"/>
      <c r="AF143" s="1190"/>
      <c r="AG143" s="1190"/>
      <c r="AH143" s="1190"/>
      <c r="AI143" s="1190"/>
      <c r="AJ143" s="1190"/>
      <c r="AK143" s="1190"/>
      <c r="AL143" s="1190"/>
      <c r="AM143" s="1190"/>
      <c r="AN143" s="1190"/>
    </row>
    <row r="144" spans="1:40">
      <c r="A144" s="1190"/>
      <c r="B144" s="1190"/>
      <c r="C144" s="1190"/>
      <c r="D144" s="1190"/>
      <c r="E144" s="1190"/>
      <c r="F144" s="1190"/>
      <c r="G144" s="1190"/>
      <c r="H144" s="3430"/>
      <c r="I144" s="3430"/>
      <c r="J144" s="3430"/>
      <c r="K144" s="3430"/>
      <c r="L144" s="3430"/>
      <c r="M144" s="1190"/>
      <c r="N144" s="1190"/>
      <c r="O144" s="1190"/>
      <c r="P144" s="1190"/>
      <c r="Q144" s="1190"/>
      <c r="R144" s="1190"/>
      <c r="S144" s="1190"/>
      <c r="T144" s="1190"/>
      <c r="U144" s="1190"/>
      <c r="V144" s="1190"/>
      <c r="W144" s="1190"/>
      <c r="X144" s="1190"/>
      <c r="Y144" s="1190"/>
      <c r="Z144" s="1190"/>
      <c r="AA144" s="1190"/>
      <c r="AB144" s="1190"/>
      <c r="AC144" s="1190"/>
      <c r="AD144" s="1190"/>
      <c r="AE144" s="1190"/>
      <c r="AF144" s="1190"/>
      <c r="AG144" s="1190"/>
      <c r="AH144" s="1190"/>
      <c r="AI144" s="1190"/>
      <c r="AJ144" s="1190"/>
      <c r="AK144" s="1190"/>
      <c r="AL144" s="1190"/>
      <c r="AM144" s="1190"/>
      <c r="AN144" s="1190"/>
    </row>
    <row r="145" spans="1:40">
      <c r="A145" s="3637"/>
      <c r="B145" s="1190"/>
      <c r="C145" s="1190"/>
      <c r="D145" s="1190"/>
      <c r="E145" s="1190"/>
      <c r="F145" s="1190"/>
      <c r="G145" s="1190"/>
      <c r="H145" s="3430"/>
      <c r="I145" s="3430"/>
      <c r="J145" s="3430"/>
      <c r="K145" s="3430"/>
      <c r="L145" s="3430"/>
      <c r="M145" s="1190"/>
      <c r="N145" s="1190"/>
      <c r="O145" s="1190"/>
      <c r="P145" s="1190"/>
      <c r="Q145" s="1190"/>
      <c r="R145" s="1190"/>
      <c r="S145" s="1190"/>
      <c r="T145" s="1190"/>
      <c r="U145" s="1190"/>
      <c r="V145" s="1190"/>
      <c r="W145" s="1190"/>
      <c r="X145" s="1190"/>
      <c r="Y145" s="1190"/>
      <c r="Z145" s="1190"/>
      <c r="AA145" s="1190"/>
      <c r="AB145" s="1190"/>
      <c r="AC145" s="1190"/>
      <c r="AD145" s="1190"/>
      <c r="AE145" s="1190"/>
      <c r="AF145" s="1190"/>
      <c r="AG145" s="1190"/>
      <c r="AH145" s="1190"/>
      <c r="AI145" s="1190"/>
      <c r="AJ145" s="1190"/>
      <c r="AK145" s="1190"/>
      <c r="AL145" s="1190"/>
      <c r="AM145" s="1190"/>
      <c r="AN145" s="1190"/>
    </row>
    <row r="146" spans="1:40">
      <c r="A146" s="3637"/>
      <c r="B146" s="1190"/>
      <c r="C146" s="1190"/>
      <c r="D146" s="1190"/>
      <c r="E146" s="1190"/>
      <c r="F146" s="1190"/>
      <c r="G146" s="1190"/>
      <c r="H146" s="3430"/>
      <c r="I146" s="3430"/>
      <c r="J146" s="3430"/>
      <c r="K146" s="3430"/>
      <c r="L146" s="3430"/>
      <c r="M146" s="1190"/>
      <c r="N146" s="1190"/>
      <c r="O146" s="1190"/>
      <c r="P146" s="1190"/>
      <c r="Q146" s="1190"/>
      <c r="R146" s="1190"/>
      <c r="S146" s="1190"/>
      <c r="T146" s="1190"/>
      <c r="U146" s="1190"/>
      <c r="V146" s="1190"/>
      <c r="W146" s="1190"/>
      <c r="X146" s="1190"/>
      <c r="Y146" s="1190"/>
      <c r="Z146" s="1190"/>
      <c r="AA146" s="1190"/>
      <c r="AB146" s="1190"/>
      <c r="AC146" s="1190"/>
      <c r="AD146" s="1190"/>
      <c r="AE146" s="1190"/>
      <c r="AF146" s="1190"/>
      <c r="AG146" s="1190"/>
      <c r="AH146" s="1190"/>
      <c r="AI146" s="1190"/>
      <c r="AJ146" s="1190"/>
      <c r="AK146" s="1190"/>
      <c r="AL146" s="1190"/>
      <c r="AM146" s="1190"/>
      <c r="AN146" s="1190"/>
    </row>
    <row r="147" spans="1:40">
      <c r="A147" s="1473"/>
      <c r="B147" s="1190"/>
      <c r="C147" s="1190"/>
      <c r="D147" s="1190"/>
      <c r="E147" s="1190"/>
      <c r="F147" s="1190"/>
      <c r="G147" s="1190"/>
      <c r="H147" s="1190"/>
      <c r="I147" s="1190"/>
      <c r="J147" s="1190"/>
      <c r="K147" s="1190"/>
      <c r="L147" s="1190"/>
      <c r="M147" s="1190"/>
      <c r="N147" s="1190"/>
      <c r="O147" s="1190"/>
      <c r="P147" s="1190"/>
      <c r="Q147" s="1190"/>
      <c r="R147" s="1190"/>
      <c r="S147" s="1190"/>
      <c r="T147" s="1190"/>
      <c r="U147" s="1190"/>
      <c r="V147" s="1190"/>
      <c r="W147" s="1190"/>
      <c r="X147" s="1190"/>
      <c r="Y147" s="1190"/>
      <c r="Z147" s="1190"/>
      <c r="AA147" s="1190"/>
      <c r="AB147" s="1190"/>
      <c r="AC147" s="1190"/>
      <c r="AD147" s="1190"/>
      <c r="AE147" s="1190"/>
      <c r="AF147" s="1190"/>
      <c r="AG147" s="1190"/>
      <c r="AH147" s="1190"/>
      <c r="AI147" s="1190"/>
      <c r="AJ147" s="1190"/>
      <c r="AK147" s="1190"/>
      <c r="AL147" s="1190"/>
      <c r="AM147" s="1190"/>
      <c r="AN147" s="1190"/>
    </row>
    <row r="148" spans="1:40">
      <c r="A148" s="1473"/>
      <c r="B148" s="1473"/>
      <c r="C148" s="1473"/>
      <c r="D148" s="1473"/>
      <c r="E148" s="1473"/>
      <c r="F148" s="1473"/>
      <c r="G148" s="1473"/>
      <c r="H148" s="1473"/>
      <c r="I148" s="1473"/>
      <c r="J148" s="1473"/>
      <c r="K148" s="1473"/>
      <c r="L148" s="1473"/>
      <c r="M148" s="1473"/>
      <c r="N148" s="1473"/>
      <c r="O148" s="1473"/>
      <c r="P148" s="1473"/>
      <c r="Q148" s="1473"/>
      <c r="R148" s="1473"/>
      <c r="S148" s="1473"/>
      <c r="T148" s="1473"/>
      <c r="U148" s="1473"/>
      <c r="V148" s="1473"/>
      <c r="W148" s="1473"/>
      <c r="X148" s="1473"/>
      <c r="Y148" s="1473"/>
      <c r="Z148" s="1473"/>
      <c r="AA148" s="1473"/>
      <c r="AB148" s="1473"/>
      <c r="AC148" s="1473"/>
      <c r="AD148" s="1473"/>
      <c r="AE148" s="1473"/>
      <c r="AF148" s="1473"/>
      <c r="AG148" s="1473"/>
      <c r="AH148" s="1473"/>
      <c r="AI148" s="1473"/>
      <c r="AJ148" s="1473"/>
      <c r="AK148" s="1473"/>
      <c r="AL148" s="1473"/>
      <c r="AM148" s="1473"/>
      <c r="AN148" s="1473"/>
    </row>
    <row r="162" spans="3:17">
      <c r="F162" s="16"/>
      <c r="P162" s="14">
        <v>148</v>
      </c>
    </row>
    <row r="163" spans="3:17">
      <c r="C163" s="207" t="s">
        <v>356</v>
      </c>
      <c r="D163" s="3634" t="s">
        <v>357</v>
      </c>
      <c r="E163" s="3635"/>
      <c r="F163" s="3636"/>
      <c r="G163" s="207" t="s">
        <v>358</v>
      </c>
      <c r="H163" s="693"/>
      <c r="I163" s="693"/>
      <c r="P163" s="14">
        <f>P162-P164</f>
        <v>135</v>
      </c>
    </row>
    <row r="164" spans="3:17">
      <c r="C164" s="190" t="s">
        <v>2</v>
      </c>
      <c r="D164" s="208" t="s">
        <v>361</v>
      </c>
      <c r="E164" s="209"/>
      <c r="F164" s="210"/>
      <c r="G164" s="190">
        <v>17.5</v>
      </c>
      <c r="H164" s="692"/>
      <c r="I164" s="1568"/>
      <c r="P164" s="14">
        <f>117/9</f>
        <v>13</v>
      </c>
    </row>
    <row r="165" spans="3:17">
      <c r="C165" s="190" t="s">
        <v>354</v>
      </c>
      <c r="D165" s="208" t="s">
        <v>362</v>
      </c>
      <c r="E165" s="209"/>
      <c r="F165" s="210"/>
      <c r="G165" s="190">
        <v>69.22</v>
      </c>
      <c r="H165" s="692"/>
      <c r="I165" s="1568"/>
      <c r="Q165" s="14">
        <f>P163/P162</f>
        <v>0.91216216216216217</v>
      </c>
    </row>
    <row r="166" spans="3:17">
      <c r="C166" s="190" t="s">
        <v>355</v>
      </c>
      <c r="D166" s="208" t="s">
        <v>359</v>
      </c>
      <c r="E166" s="209"/>
      <c r="F166" s="210"/>
      <c r="G166" s="190">
        <v>46.5</v>
      </c>
      <c r="H166" s="692"/>
      <c r="I166" s="1568"/>
    </row>
    <row r="167" spans="3:17">
      <c r="C167" s="3634" t="s">
        <v>360</v>
      </c>
      <c r="D167" s="3635"/>
      <c r="E167" s="3635"/>
      <c r="F167" s="3636"/>
      <c r="G167" s="207">
        <v>133.22</v>
      </c>
      <c r="H167" s="693"/>
      <c r="I167" s="693"/>
    </row>
    <row r="184" spans="3:30">
      <c r="C184" s="14">
        <f>67-36-5.65</f>
        <v>25.35</v>
      </c>
    </row>
    <row r="186" spans="3:30">
      <c r="Q186" s="14">
        <v>1</v>
      </c>
    </row>
    <row r="187" spans="3:30">
      <c r="Q187" s="14">
        <v>0.5</v>
      </c>
      <c r="AD187" s="14">
        <v>1.1000000000000001</v>
      </c>
    </row>
    <row r="188" spans="3:30">
      <c r="C188" s="14">
        <v>0.4</v>
      </c>
      <c r="E188" s="14">
        <v>2.21</v>
      </c>
      <c r="O188" s="14">
        <f>526/2</f>
        <v>263</v>
      </c>
      <c r="Q188" s="14">
        <v>1.67</v>
      </c>
    </row>
    <row r="189" spans="3:30">
      <c r="C189" s="14">
        <v>1.34</v>
      </c>
      <c r="E189" s="14">
        <v>5.12</v>
      </c>
      <c r="Q189" s="14">
        <v>1.68</v>
      </c>
    </row>
    <row r="190" spans="3:30">
      <c r="C190" s="14">
        <v>0.5</v>
      </c>
      <c r="E190" s="14">
        <v>3.92</v>
      </c>
      <c r="Q190" s="14">
        <f>SUM(Q186:Q189)</f>
        <v>4.8499999999999996</v>
      </c>
    </row>
    <row r="191" spans="3:30">
      <c r="C191" s="14">
        <v>2.27</v>
      </c>
      <c r="E191" s="14">
        <v>4</v>
      </c>
    </row>
    <row r="192" spans="3:30">
      <c r="C192" s="14">
        <f>SUM(C188:C191)</f>
        <v>4.51</v>
      </c>
      <c r="E192" s="14">
        <f>SUM(E188:E191)</f>
        <v>15.25</v>
      </c>
      <c r="F192" s="14">
        <f>SUM(F188:F191)</f>
        <v>0</v>
      </c>
    </row>
    <row r="198" spans="39:40">
      <c r="AN198" s="189"/>
    </row>
    <row r="199" spans="39:40">
      <c r="AM199" s="14" t="s">
        <v>509</v>
      </c>
      <c r="AN199" s="152"/>
    </row>
    <row r="200" spans="39:40">
      <c r="AN200" s="152" t="s">
        <v>336</v>
      </c>
    </row>
    <row r="201" spans="39:40">
      <c r="AN201" s="152" t="s">
        <v>337</v>
      </c>
    </row>
    <row r="202" spans="39:40">
      <c r="AN202" s="153" t="s">
        <v>400</v>
      </c>
    </row>
    <row r="203" spans="39:40">
      <c r="AM203" s="14" t="s">
        <v>508</v>
      </c>
      <c r="AN203" s="1365" t="s">
        <v>336</v>
      </c>
    </row>
    <row r="204" spans="39:40">
      <c r="AN204" s="1365" t="s">
        <v>280</v>
      </c>
    </row>
    <row r="205" spans="39:40">
      <c r="AN205" s="14" t="s">
        <v>633</v>
      </c>
    </row>
    <row r="206" spans="39:40">
      <c r="AN206" s="152" t="s">
        <v>336</v>
      </c>
    </row>
    <row r="207" spans="39:40">
      <c r="AN207" s="152" t="s">
        <v>280</v>
      </c>
    </row>
    <row r="209" spans="31:40">
      <c r="AN209" s="14" t="s">
        <v>511</v>
      </c>
    </row>
    <row r="216" spans="31:40">
      <c r="AE216" s="14">
        <v>1.63</v>
      </c>
    </row>
    <row r="217" spans="31:40">
      <c r="AE217" s="14">
        <v>1.06</v>
      </c>
    </row>
    <row r="218" spans="31:40">
      <c r="AE218" s="14">
        <v>2.44</v>
      </c>
    </row>
    <row r="219" spans="31:40">
      <c r="AE219" s="14">
        <v>6.14</v>
      </c>
    </row>
    <row r="224" spans="31:40">
      <c r="AN224" s="14" t="s">
        <v>511</v>
      </c>
    </row>
  </sheetData>
  <mergeCells count="77">
    <mergeCell ref="E37:E38"/>
    <mergeCell ref="D37:D38"/>
    <mergeCell ref="A24:A29"/>
    <mergeCell ref="A37:A38"/>
    <mergeCell ref="A86:A91"/>
    <mergeCell ref="C37:C38"/>
    <mergeCell ref="A60:A63"/>
    <mergeCell ref="A46:A51"/>
    <mergeCell ref="C79:C80"/>
    <mergeCell ref="B79:B80"/>
    <mergeCell ref="A79:A80"/>
    <mergeCell ref="A77:B77"/>
    <mergeCell ref="A70:A76"/>
    <mergeCell ref="E79:E80"/>
    <mergeCell ref="D79:D80"/>
    <mergeCell ref="AN79:AN80"/>
    <mergeCell ref="AM79:AM80"/>
    <mergeCell ref="AL79:AL80"/>
    <mergeCell ref="AK79:AK80"/>
    <mergeCell ref="K79:K80"/>
    <mergeCell ref="L79:AJ79"/>
    <mergeCell ref="AN70:AN74"/>
    <mergeCell ref="AN52:AN57"/>
    <mergeCell ref="AN60:AN62"/>
    <mergeCell ref="AN46:AN50"/>
    <mergeCell ref="AN64:AN66"/>
    <mergeCell ref="AN37:AN38"/>
    <mergeCell ref="AK37:AK38"/>
    <mergeCell ref="AM37:AM38"/>
    <mergeCell ref="H37:H38"/>
    <mergeCell ref="AL37:AL38"/>
    <mergeCell ref="I37:I38"/>
    <mergeCell ref="AL3:AL4"/>
    <mergeCell ref="A1:AM1"/>
    <mergeCell ref="G3:G4"/>
    <mergeCell ref="AK3:AK4"/>
    <mergeCell ref="F3:F4"/>
    <mergeCell ref="AN3:AN4"/>
    <mergeCell ref="A3:A4"/>
    <mergeCell ref="B3:B4"/>
    <mergeCell ref="AM3:AM4"/>
    <mergeCell ref="L3:AJ3"/>
    <mergeCell ref="C3:C4"/>
    <mergeCell ref="D163:F163"/>
    <mergeCell ref="C167:F167"/>
    <mergeCell ref="A145:A146"/>
    <mergeCell ref="I3:I4"/>
    <mergeCell ref="A64:A69"/>
    <mergeCell ref="A5:A10"/>
    <mergeCell ref="A11:A16"/>
    <mergeCell ref="K3:K4"/>
    <mergeCell ref="K37:K38"/>
    <mergeCell ref="H3:H4"/>
    <mergeCell ref="E3:E4"/>
    <mergeCell ref="D3:D4"/>
    <mergeCell ref="G37:G38"/>
    <mergeCell ref="A59:B59"/>
    <mergeCell ref="A40:A45"/>
    <mergeCell ref="A52:A58"/>
    <mergeCell ref="A17:A23"/>
    <mergeCell ref="B37:B38"/>
    <mergeCell ref="A30:A35"/>
    <mergeCell ref="A121:A126"/>
    <mergeCell ref="A115:A120"/>
    <mergeCell ref="A81:A85"/>
    <mergeCell ref="A105:A112"/>
    <mergeCell ref="A102:B102"/>
    <mergeCell ref="A92:A97"/>
    <mergeCell ref="A98:A101"/>
    <mergeCell ref="F37:F38"/>
    <mergeCell ref="H79:H80"/>
    <mergeCell ref="G79:G80"/>
    <mergeCell ref="F79:F80"/>
    <mergeCell ref="J120:X120"/>
    <mergeCell ref="I79:I80"/>
    <mergeCell ref="J37:J38"/>
    <mergeCell ref="L37:Z37"/>
  </mergeCells>
  <phoneticPr fontId="22" type="noConversion"/>
  <pageMargins left="0" right="0" top="0" bottom="0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BB67"/>
  <sheetViews>
    <sheetView zoomScale="70" zoomScaleNormal="70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AE33" sqref="AE33"/>
    </sheetView>
  </sheetViews>
  <sheetFormatPr defaultColWidth="8.8984375" defaultRowHeight="21.75" customHeight="1"/>
  <cols>
    <col min="1" max="1" width="8.5" style="18" customWidth="1"/>
    <col min="2" max="2" width="12.296875" style="18" customWidth="1"/>
    <col min="3" max="3" width="7.796875" style="18" customWidth="1"/>
    <col min="4" max="7" width="7.796875" style="18" hidden="1" customWidth="1"/>
    <col min="8" max="8" width="7.796875" style="18" customWidth="1"/>
    <col min="9" max="9" width="7.796875" style="713" customWidth="1"/>
    <col min="10" max="10" width="7.8984375" style="713" customWidth="1"/>
    <col min="11" max="12" width="7.8984375" style="18" customWidth="1"/>
    <col min="13" max="13" width="7.796875" style="18" bestFit="1" customWidth="1"/>
    <col min="14" max="14" width="8.296875" style="18" hidden="1" customWidth="1"/>
    <col min="15" max="16" width="8.296875" style="26" hidden="1" customWidth="1"/>
    <col min="17" max="18" width="8.296875" style="18" hidden="1" customWidth="1"/>
    <col min="19" max="20" width="8.296875" style="18" customWidth="1"/>
    <col min="21" max="22" width="8.8984375" style="18" customWidth="1"/>
    <col min="23" max="23" width="9.796875" style="18" customWidth="1"/>
    <col min="24" max="25" width="9.796875" style="18" hidden="1" customWidth="1"/>
    <col min="26" max="26" width="9.19921875" style="18" customWidth="1"/>
    <col min="27" max="27" width="9.59765625" style="18" hidden="1" customWidth="1"/>
    <col min="28" max="28" width="8.8984375" style="18" hidden="1" customWidth="1"/>
    <col min="29" max="29" width="9.5" style="18" hidden="1" customWidth="1"/>
    <col min="30" max="30" width="8.8984375" style="18" hidden="1" customWidth="1"/>
    <col min="31" max="33" width="8.796875" style="18" customWidth="1"/>
    <col min="34" max="34" width="8.8984375" style="18" customWidth="1"/>
    <col min="35" max="35" width="9.69921875" style="18" customWidth="1"/>
    <col min="36" max="36" width="9.796875" style="18" customWidth="1"/>
    <col min="37" max="38" width="9.796875" style="18" hidden="1" customWidth="1"/>
    <col min="39" max="40" width="8.796875" style="18" customWidth="1"/>
    <col min="41" max="41" width="7.796875" style="26" customWidth="1"/>
    <col min="42" max="42" width="12.796875" style="18" bestFit="1" customWidth="1"/>
    <col min="43" max="44" width="12.796875" style="18" customWidth="1"/>
    <col min="45" max="46" width="8.8984375" style="18"/>
    <col min="47" max="47" width="11.59765625" style="18" bestFit="1" customWidth="1"/>
    <col min="48" max="48" width="8.8984375" style="18"/>
    <col min="49" max="49" width="9" style="18" bestFit="1" customWidth="1"/>
    <col min="50" max="50" width="12" style="18" bestFit="1" customWidth="1"/>
    <col min="51" max="51" width="9" style="18" bestFit="1" customWidth="1"/>
    <col min="52" max="52" width="9.296875" style="18" bestFit="1" customWidth="1"/>
    <col min="53" max="16384" width="8.8984375" style="18"/>
  </cols>
  <sheetData>
    <row r="1" spans="1:54" ht="21.75" customHeight="1">
      <c r="A1" s="3667" t="s">
        <v>539</v>
      </c>
      <c r="B1" s="3667"/>
      <c r="C1" s="3667"/>
      <c r="D1" s="3667"/>
      <c r="E1" s="3667"/>
      <c r="F1" s="3667"/>
      <c r="G1" s="3667"/>
      <c r="H1" s="3667"/>
      <c r="I1" s="3667"/>
      <c r="J1" s="3667"/>
      <c r="K1" s="3667"/>
      <c r="L1" s="3667"/>
      <c r="M1" s="3667"/>
      <c r="N1" s="3667"/>
      <c r="O1" s="3667"/>
      <c r="P1" s="3667"/>
      <c r="Q1" s="3667"/>
      <c r="R1" s="3667"/>
      <c r="S1" s="3667"/>
      <c r="T1" s="3667"/>
      <c r="U1" s="3667"/>
      <c r="V1" s="3667"/>
      <c r="W1" s="3667"/>
      <c r="X1" s="3667"/>
      <c r="Y1" s="3667"/>
      <c r="Z1" s="3667"/>
      <c r="AA1" s="3667"/>
      <c r="AB1" s="3667"/>
      <c r="AC1" s="3667"/>
      <c r="AD1" s="3667"/>
      <c r="AE1" s="3667"/>
      <c r="AF1" s="3667"/>
      <c r="AG1" s="3667"/>
      <c r="AH1" s="3667"/>
      <c r="AI1" s="3667"/>
      <c r="AJ1" s="3667"/>
      <c r="AK1" s="3667"/>
      <c r="AL1" s="3667"/>
      <c r="AM1" s="3667"/>
      <c r="AN1" s="3667"/>
      <c r="AO1" s="3667"/>
      <c r="AP1" s="3667"/>
      <c r="AQ1" s="136"/>
      <c r="AR1" s="136"/>
    </row>
    <row r="2" spans="1:54" ht="21.75" customHeight="1" thickBot="1">
      <c r="L2" s="3669" t="s">
        <v>180</v>
      </c>
      <c r="M2" s="3669"/>
      <c r="N2" s="3670"/>
      <c r="O2" s="3670"/>
      <c r="P2" s="3670"/>
      <c r="Q2" s="3670"/>
      <c r="R2" s="3670"/>
      <c r="S2" s="3670"/>
      <c r="T2" s="3670"/>
      <c r="U2" s="3670"/>
      <c r="V2" s="3670"/>
      <c r="W2" s="3670"/>
      <c r="X2" s="3670"/>
      <c r="Y2" s="3670"/>
      <c r="Z2" s="3670"/>
      <c r="AA2" s="3670"/>
      <c r="AB2" s="3670"/>
      <c r="AC2" s="3670"/>
      <c r="AD2" s="3670"/>
      <c r="AE2" s="3670"/>
      <c r="AF2" s="3670"/>
      <c r="AG2" s="3670"/>
      <c r="AH2" s="3670"/>
      <c r="AI2" s="3670"/>
      <c r="AJ2" s="3670"/>
      <c r="AK2" s="3670"/>
      <c r="AL2" s="3670"/>
      <c r="AM2" s="3670"/>
      <c r="AN2" s="3670"/>
      <c r="AO2" s="3670"/>
      <c r="AP2" s="3671"/>
      <c r="AQ2" s="140"/>
      <c r="AR2" s="579"/>
    </row>
    <row r="3" spans="1:54" ht="21.75" customHeight="1" thickBot="1">
      <c r="A3" s="3584" t="s">
        <v>38</v>
      </c>
      <c r="B3" s="3604" t="s">
        <v>39</v>
      </c>
      <c r="C3" s="3606" t="s">
        <v>40</v>
      </c>
      <c r="D3" s="3666" t="s">
        <v>41</v>
      </c>
      <c r="E3" s="3643"/>
      <c r="F3" s="3643"/>
      <c r="G3" s="3643"/>
      <c r="H3" s="3643"/>
      <c r="I3" s="3643"/>
      <c r="J3" s="3643"/>
      <c r="K3" s="3643"/>
      <c r="L3" s="3584" t="s">
        <v>72</v>
      </c>
      <c r="M3" s="3604"/>
      <c r="N3" s="3619" t="s">
        <v>533</v>
      </c>
      <c r="O3" s="3619"/>
      <c r="P3" s="3619"/>
      <c r="Q3" s="3619"/>
      <c r="R3" s="3619"/>
      <c r="S3" s="3619"/>
      <c r="T3" s="3619"/>
      <c r="U3" s="3619"/>
      <c r="V3" s="3619"/>
      <c r="W3" s="3619"/>
      <c r="X3" s="3619"/>
      <c r="Y3" s="3619"/>
      <c r="Z3" s="3619"/>
      <c r="AA3" s="3643"/>
      <c r="AB3" s="3643"/>
      <c r="AC3" s="3643"/>
      <c r="AD3" s="3643"/>
      <c r="AE3" s="3643"/>
      <c r="AF3" s="3643"/>
      <c r="AG3" s="3643"/>
      <c r="AH3" s="3643"/>
      <c r="AI3" s="3643"/>
      <c r="AJ3" s="3643"/>
      <c r="AK3" s="3643"/>
      <c r="AL3" s="3644"/>
      <c r="AM3" s="3608" t="s">
        <v>529</v>
      </c>
      <c r="AN3" s="3608" t="s">
        <v>198</v>
      </c>
      <c r="AO3" s="3609" t="s">
        <v>149</v>
      </c>
      <c r="AP3" s="3604" t="s">
        <v>73</v>
      </c>
      <c r="AQ3" s="141"/>
      <c r="AR3" s="141"/>
    </row>
    <row r="4" spans="1:54" ht="21.75" customHeight="1">
      <c r="A4" s="3663"/>
      <c r="B4" s="3661"/>
      <c r="C4" s="3664"/>
      <c r="D4" s="1938" t="s">
        <v>42</v>
      </c>
      <c r="E4" s="1861" t="s">
        <v>43</v>
      </c>
      <c r="F4" s="1861" t="s">
        <v>32</v>
      </c>
      <c r="G4" s="1939" t="s">
        <v>44</v>
      </c>
      <c r="H4" s="1940" t="s">
        <v>260</v>
      </c>
      <c r="I4" s="1941" t="s">
        <v>427</v>
      </c>
      <c r="J4" s="1941" t="s">
        <v>285</v>
      </c>
      <c r="K4" s="1941" t="s">
        <v>421</v>
      </c>
      <c r="L4" s="2183" t="s">
        <v>514</v>
      </c>
      <c r="M4" s="2184" t="s">
        <v>352</v>
      </c>
      <c r="N4" s="1942" t="s">
        <v>178</v>
      </c>
      <c r="O4" s="1943" t="s">
        <v>156</v>
      </c>
      <c r="P4" s="1943" t="s">
        <v>157</v>
      </c>
      <c r="Q4" s="2099" t="s">
        <v>158</v>
      </c>
      <c r="R4" s="2099" t="s">
        <v>159</v>
      </c>
      <c r="S4" s="2099" t="s">
        <v>160</v>
      </c>
      <c r="T4" s="2099" t="s">
        <v>161</v>
      </c>
      <c r="U4" s="2099" t="s">
        <v>162</v>
      </c>
      <c r="V4" s="3080" t="s">
        <v>163</v>
      </c>
      <c r="W4" s="2915" t="s">
        <v>164</v>
      </c>
      <c r="X4" s="3444" t="s">
        <v>165</v>
      </c>
      <c r="Y4" s="1944" t="s">
        <v>166</v>
      </c>
      <c r="Z4" s="2107" t="s">
        <v>420</v>
      </c>
      <c r="AA4" s="2536" t="s">
        <v>155</v>
      </c>
      <c r="AB4" s="225" t="s">
        <v>167</v>
      </c>
      <c r="AC4" s="225" t="s">
        <v>168</v>
      </c>
      <c r="AD4" s="225" t="s">
        <v>169</v>
      </c>
      <c r="AE4" s="225" t="s">
        <v>170</v>
      </c>
      <c r="AF4" s="225" t="s">
        <v>171</v>
      </c>
      <c r="AG4" s="1940" t="s">
        <v>172</v>
      </c>
      <c r="AH4" s="225" t="s">
        <v>173</v>
      </c>
      <c r="AI4" s="225" t="s">
        <v>174</v>
      </c>
      <c r="AJ4" s="225" t="s">
        <v>175</v>
      </c>
      <c r="AK4" s="225" t="s">
        <v>176</v>
      </c>
      <c r="AL4" s="225" t="s">
        <v>177</v>
      </c>
      <c r="AM4" s="3673"/>
      <c r="AN4" s="3673"/>
      <c r="AO4" s="3672"/>
      <c r="AP4" s="3661"/>
      <c r="AQ4" s="141"/>
      <c r="AR4" s="141"/>
    </row>
    <row r="5" spans="1:54" ht="21.75" customHeight="1">
      <c r="A5" s="3662" t="s">
        <v>46</v>
      </c>
      <c r="B5" s="1945" t="s">
        <v>47</v>
      </c>
      <c r="C5" s="1946" t="s">
        <v>48</v>
      </c>
      <c r="D5" s="1947">
        <v>291296.00400000007</v>
      </c>
      <c r="E5" s="1948">
        <v>329777</v>
      </c>
      <c r="F5" s="1948">
        <v>309881.74400000001</v>
      </c>
      <c r="G5" s="1948">
        <v>316522.94099999999</v>
      </c>
      <c r="H5" s="1949">
        <v>334967.51500000001</v>
      </c>
      <c r="I5" s="1949">
        <v>328724</v>
      </c>
      <c r="J5" s="1949">
        <v>331021.87099999993</v>
      </c>
      <c r="K5" s="1949">
        <v>302401.17899999995</v>
      </c>
      <c r="L5" s="2185">
        <v>276588</v>
      </c>
      <c r="M5" s="2186">
        <v>27658.799999999999</v>
      </c>
      <c r="N5" s="1950">
        <v>26245.87</v>
      </c>
      <c r="O5" s="1951">
        <v>28930.16</v>
      </c>
      <c r="P5" s="1951">
        <v>23803.14</v>
      </c>
      <c r="Q5" s="2911">
        <v>25935.35</v>
      </c>
      <c r="R5" s="2100">
        <v>25439.66</v>
      </c>
      <c r="S5" s="2100">
        <v>29493.7</v>
      </c>
      <c r="T5" s="2100">
        <v>32433.26</v>
      </c>
      <c r="U5" s="2100">
        <v>28571.633000000002</v>
      </c>
      <c r="V5" s="3081">
        <v>29580.91</v>
      </c>
      <c r="W5" s="2916">
        <v>30626.621999999999</v>
      </c>
      <c r="X5" s="3445">
        <v>0</v>
      </c>
      <c r="Y5" s="1952">
        <v>0</v>
      </c>
      <c r="Z5" s="2108">
        <v>281060.30499999999</v>
      </c>
      <c r="AA5" s="3221"/>
      <c r="AB5" s="1953"/>
      <c r="AC5" s="1953"/>
      <c r="AD5" s="1953"/>
      <c r="AE5" s="1953"/>
      <c r="AF5" s="1953"/>
      <c r="AG5" s="1954"/>
      <c r="AH5" s="1953"/>
      <c r="AI5" s="1953"/>
      <c r="AJ5" s="1953"/>
      <c r="AK5" s="1953"/>
      <c r="AL5" s="1953"/>
      <c r="AM5" s="1955"/>
      <c r="AN5" s="1955"/>
      <c r="AO5" s="1955"/>
      <c r="AP5" s="1956"/>
      <c r="AQ5" s="137"/>
      <c r="AR5" s="137"/>
      <c r="AX5" s="714"/>
    </row>
    <row r="6" spans="1:54" ht="21.75" customHeight="1">
      <c r="A6" s="3590"/>
      <c r="B6" s="1945" t="s">
        <v>49</v>
      </c>
      <c r="C6" s="1906" t="s">
        <v>50</v>
      </c>
      <c r="D6" s="1884">
        <v>60.52</v>
      </c>
      <c r="E6" s="1870">
        <v>62.02</v>
      </c>
      <c r="F6" s="1871">
        <v>54.15</v>
      </c>
      <c r="G6" s="1871">
        <v>51.24</v>
      </c>
      <c r="H6" s="1957">
        <v>54.062042613628726</v>
      </c>
      <c r="I6" s="1957">
        <v>58.04</v>
      </c>
      <c r="J6" s="1957">
        <v>60.206775876441782</v>
      </c>
      <c r="K6" s="1957">
        <v>58.694362011852682</v>
      </c>
      <c r="L6" s="2160">
        <v>60</v>
      </c>
      <c r="M6" s="2161">
        <v>60</v>
      </c>
      <c r="N6" s="1958">
        <v>60.874104140090452</v>
      </c>
      <c r="O6" s="1959">
        <v>62.159699194270374</v>
      </c>
      <c r="P6" s="1959">
        <v>60.15957877000843</v>
      </c>
      <c r="Q6" s="2912">
        <v>62.721523579201929</v>
      </c>
      <c r="R6" s="2101">
        <v>57.555791855203616</v>
      </c>
      <c r="S6" s="2101">
        <v>60.661661867544225</v>
      </c>
      <c r="T6" s="2101">
        <v>60.070862787467199</v>
      </c>
      <c r="U6" s="2101">
        <v>60.769159163417235</v>
      </c>
      <c r="V6" s="3082">
        <v>62.188318149964957</v>
      </c>
      <c r="W6" s="2917">
        <v>56.385312058913776</v>
      </c>
      <c r="X6" s="3446" t="e">
        <v>#DIV/0!</v>
      </c>
      <c r="Y6" s="1960" t="e">
        <v>#DIV/0!</v>
      </c>
      <c r="Z6" s="2109">
        <v>60.276505785088517</v>
      </c>
      <c r="AA6" s="3222">
        <v>17715.634185618968</v>
      </c>
      <c r="AB6" s="1929">
        <v>30402.592980827081</v>
      </c>
      <c r="AC6" s="1929">
        <v>10928.348521921707</v>
      </c>
      <c r="AD6" s="1929">
        <v>31390.465998231091</v>
      </c>
      <c r="AE6" s="1929">
        <v>-9486.4836169369628</v>
      </c>
      <c r="AF6" s="1929">
        <v>18030.539019309399</v>
      </c>
      <c r="AG6" s="1929">
        <v>14009.621104853708</v>
      </c>
      <c r="AH6" s="1929">
        <v>18388.685040832468</v>
      </c>
      <c r="AI6" s="1929">
        <v>31328.7713122596</v>
      </c>
      <c r="AJ6" s="1929">
        <v>-23642.295102817043</v>
      </c>
      <c r="AK6" s="1929" t="e">
        <v>#DIV/0!</v>
      </c>
      <c r="AL6" s="1929" t="e">
        <v>#DIV/0!</v>
      </c>
      <c r="AM6" s="1961">
        <v>113450.00077900608</v>
      </c>
      <c r="AN6" s="1962">
        <v>139065.87944410005</v>
      </c>
      <c r="AO6" s="1963">
        <v>1.2257900263481902</v>
      </c>
      <c r="AP6" s="1964" t="s">
        <v>620</v>
      </c>
      <c r="AR6" s="137"/>
      <c r="AU6" s="131"/>
    </row>
    <row r="7" spans="1:54" ht="21.75" customHeight="1" thickBot="1">
      <c r="A7" s="3590"/>
      <c r="B7" s="1965" t="s">
        <v>51</v>
      </c>
      <c r="C7" s="1966" t="s">
        <v>52</v>
      </c>
      <c r="D7" s="1967">
        <v>92.99</v>
      </c>
      <c r="E7" s="1230">
        <v>98.18</v>
      </c>
      <c r="F7" s="797">
        <v>97.91</v>
      </c>
      <c r="G7" s="797">
        <v>97.67</v>
      </c>
      <c r="H7" s="754">
        <v>97.281674329511944</v>
      </c>
      <c r="I7" s="754">
        <v>98.98</v>
      </c>
      <c r="J7" s="754">
        <v>99.204284713304929</v>
      </c>
      <c r="K7" s="754">
        <v>99.351749184463827</v>
      </c>
      <c r="L7" s="1968">
        <v>99.5</v>
      </c>
      <c r="M7" s="1969">
        <v>99.5</v>
      </c>
      <c r="N7" s="1970">
        <v>97.512156507972406</v>
      </c>
      <c r="O7" s="1971">
        <v>98.431441663729288</v>
      </c>
      <c r="P7" s="1971">
        <v>100</v>
      </c>
      <c r="Q7" s="1972">
        <v>99.478748997594224</v>
      </c>
      <c r="R7" s="1971">
        <v>99.661781285231115</v>
      </c>
      <c r="S7" s="1971">
        <v>99.699248120300751</v>
      </c>
      <c r="T7" s="1971">
        <v>100</v>
      </c>
      <c r="U7" s="1971">
        <v>97.849462365591393</v>
      </c>
      <c r="V7" s="3083">
        <v>98.891198891198897</v>
      </c>
      <c r="W7" s="2918">
        <v>99.602689486552563</v>
      </c>
      <c r="X7" s="3447" t="e">
        <v>#DIV/0!</v>
      </c>
      <c r="Y7" s="1973" t="e">
        <v>#DIV/0!</v>
      </c>
      <c r="Z7" s="1973">
        <v>99.120295903689581</v>
      </c>
      <c r="AA7" s="1974">
        <v>-8775.455013576342</v>
      </c>
      <c r="AB7" s="1975">
        <v>-4739.0848476804804</v>
      </c>
      <c r="AC7" s="1975">
        <v>2837.8675225939287</v>
      </c>
      <c r="AD7" s="1975">
        <v>581.0294929016236</v>
      </c>
      <c r="AE7" s="1975">
        <v>1516.1721473609991</v>
      </c>
      <c r="AF7" s="1975">
        <v>1869.3387784508691</v>
      </c>
      <c r="AG7" s="1975">
        <v>3872.4818194789518</v>
      </c>
      <c r="AH7" s="1975">
        <v>-7814.9152807715627</v>
      </c>
      <c r="AI7" s="1975">
        <v>-2423.8144115824484</v>
      </c>
      <c r="AJ7" s="1975">
        <v>1508.075582803823</v>
      </c>
      <c r="AK7" s="1975" t="e">
        <v>#DIV/0!</v>
      </c>
      <c r="AL7" s="1975" t="e">
        <v>#DIV/0!</v>
      </c>
      <c r="AM7" s="1976">
        <v>7598.9243737040943</v>
      </c>
      <c r="AN7" s="1977">
        <v>-11568.304210020638</v>
      </c>
      <c r="AO7" s="2615">
        <v>-1.5223607501678122</v>
      </c>
      <c r="AP7" s="1964" t="s">
        <v>620</v>
      </c>
      <c r="AR7" s="137"/>
      <c r="AT7" s="3270"/>
      <c r="AU7" s="131"/>
    </row>
    <row r="8" spans="1:54" ht="21.75" customHeight="1">
      <c r="A8" s="3589" t="s">
        <v>53</v>
      </c>
      <c r="B8" s="246" t="s">
        <v>54</v>
      </c>
      <c r="C8" s="247" t="s">
        <v>52</v>
      </c>
      <c r="D8" s="248">
        <v>97.95</v>
      </c>
      <c r="E8" s="249">
        <v>97.9</v>
      </c>
      <c r="F8" s="249">
        <v>97.5</v>
      </c>
      <c r="G8" s="249">
        <v>97.53</v>
      </c>
      <c r="H8" s="250">
        <v>98.00045319044726</v>
      </c>
      <c r="I8" s="250">
        <v>97.977320000000006</v>
      </c>
      <c r="J8" s="250">
        <v>97.970594907103475</v>
      </c>
      <c r="K8" s="250">
        <v>97.749821155362042</v>
      </c>
      <c r="L8" s="251">
        <v>98</v>
      </c>
      <c r="M8" s="722">
        <v>98</v>
      </c>
      <c r="N8" s="553">
        <v>97.803964795466243</v>
      </c>
      <c r="O8" s="396">
        <v>97.894259760051099</v>
      </c>
      <c r="P8" s="396">
        <v>98.038576880174062</v>
      </c>
      <c r="Q8" s="1436">
        <v>98.020622414048859</v>
      </c>
      <c r="R8" s="396">
        <v>97.780123233813313</v>
      </c>
      <c r="S8" s="396">
        <v>97.906406843466527</v>
      </c>
      <c r="T8" s="396">
        <v>97.872463970540053</v>
      </c>
      <c r="U8" s="396">
        <v>97.68295863040899</v>
      </c>
      <c r="V8" s="3084">
        <v>97.903120660295514</v>
      </c>
      <c r="W8" s="2919">
        <v>97.835967049888623</v>
      </c>
      <c r="X8" s="3448" t="e">
        <v>#DIV/0!</v>
      </c>
      <c r="Y8" s="824" t="e">
        <v>#DIV/0!</v>
      </c>
      <c r="Z8" s="3240">
        <v>97.871144441939791</v>
      </c>
      <c r="AA8" s="3223">
        <v>6303.2825169454436</v>
      </c>
      <c r="AB8" s="252">
        <v>18517.89866170608</v>
      </c>
      <c r="AC8" s="252">
        <v>30414.638972170324</v>
      </c>
      <c r="AD8" s="252">
        <v>31084.232300518543</v>
      </c>
      <c r="AE8" s="252">
        <v>3420.1720265346344</v>
      </c>
      <c r="AF8" s="252">
        <v>20463.740561803996</v>
      </c>
      <c r="AG8" s="252">
        <v>17629.456687864786</v>
      </c>
      <c r="AH8" s="252">
        <v>-8226.4319991654029</v>
      </c>
      <c r="AI8" s="252">
        <v>20094.192444438882</v>
      </c>
      <c r="AJ8" s="252">
        <v>11699.032602735373</v>
      </c>
      <c r="AK8" s="252" t="e">
        <v>#DIV/0!</v>
      </c>
      <c r="AL8" s="252" t="e">
        <v>#DIV/0!</v>
      </c>
      <c r="AM8" s="253">
        <v>306301.48146716465</v>
      </c>
      <c r="AN8" s="582">
        <v>151400.21477555268</v>
      </c>
      <c r="AO8" s="254">
        <v>0.49428495758608565</v>
      </c>
      <c r="AP8" s="255" t="s">
        <v>621</v>
      </c>
      <c r="AQ8" s="580"/>
      <c r="AR8" s="137"/>
    </row>
    <row r="9" spans="1:54" ht="21.75" customHeight="1" thickBot="1">
      <c r="A9" s="3598"/>
      <c r="B9" s="1523" t="s">
        <v>55</v>
      </c>
      <c r="C9" s="1879" t="s">
        <v>48</v>
      </c>
      <c r="D9" s="1979">
        <v>23</v>
      </c>
      <c r="E9" s="1980">
        <v>83</v>
      </c>
      <c r="F9" s="1980">
        <v>143</v>
      </c>
      <c r="G9" s="1981">
        <v>155</v>
      </c>
      <c r="H9" s="755">
        <v>59.260000000000005</v>
      </c>
      <c r="I9" s="755">
        <v>32</v>
      </c>
      <c r="J9" s="755">
        <v>8.3800000000000008</v>
      </c>
      <c r="K9" s="755">
        <v>24.889999999999997</v>
      </c>
      <c r="L9" s="2187">
        <v>15</v>
      </c>
      <c r="M9" s="2188">
        <v>1.5</v>
      </c>
      <c r="N9" s="1409">
        <v>0</v>
      </c>
      <c r="O9" s="1982">
        <v>0</v>
      </c>
      <c r="P9" s="1507">
        <v>0</v>
      </c>
      <c r="Q9" s="1983">
        <v>0</v>
      </c>
      <c r="R9" s="1507">
        <v>0</v>
      </c>
      <c r="S9" s="1507">
        <v>0</v>
      </c>
      <c r="T9" s="1507">
        <v>3.59</v>
      </c>
      <c r="U9" s="1507">
        <v>5</v>
      </c>
      <c r="V9" s="3085">
        <v>0</v>
      </c>
      <c r="W9" s="2920">
        <v>0</v>
      </c>
      <c r="X9" s="3449">
        <v>0</v>
      </c>
      <c r="Y9" s="1698">
        <v>0</v>
      </c>
      <c r="Z9" s="3241">
        <v>8.59</v>
      </c>
      <c r="AA9" s="3224"/>
      <c r="AB9" s="1984"/>
      <c r="AC9" s="1984"/>
      <c r="AD9" s="1984"/>
      <c r="AE9" s="1984"/>
      <c r="AF9" s="1984"/>
      <c r="AG9" s="1985"/>
      <c r="AH9" s="1984"/>
      <c r="AI9" s="1984"/>
      <c r="AJ9" s="1984"/>
      <c r="AK9" s="1984"/>
      <c r="AL9" s="1984"/>
      <c r="AM9" s="1986"/>
      <c r="AN9" s="1987"/>
      <c r="AO9" s="1883"/>
      <c r="AP9" s="1928"/>
      <c r="AQ9" s="137"/>
      <c r="AR9" s="137"/>
    </row>
    <row r="10" spans="1:54" ht="21.75" customHeight="1">
      <c r="A10" s="3589" t="s">
        <v>255</v>
      </c>
      <c r="B10" s="1838" t="s">
        <v>253</v>
      </c>
      <c r="C10" s="238" t="s">
        <v>296</v>
      </c>
      <c r="D10" s="239">
        <v>5185</v>
      </c>
      <c r="E10" s="240">
        <v>5089</v>
      </c>
      <c r="F10" s="240">
        <v>5094</v>
      </c>
      <c r="G10" s="240">
        <v>5445.77</v>
      </c>
      <c r="H10" s="241">
        <v>5375.46</v>
      </c>
      <c r="I10" s="241">
        <v>5472</v>
      </c>
      <c r="J10" s="241">
        <v>4957</v>
      </c>
      <c r="K10" s="241">
        <v>4739.51</v>
      </c>
      <c r="L10" s="242">
        <v>4220</v>
      </c>
      <c r="M10" s="1414">
        <v>422</v>
      </c>
      <c r="N10" s="1545">
        <v>359.82</v>
      </c>
      <c r="O10" s="1546">
        <v>382.75</v>
      </c>
      <c r="P10" s="1546">
        <v>344.45</v>
      </c>
      <c r="Q10" s="2430">
        <v>351.94</v>
      </c>
      <c r="R10" s="1546">
        <v>394.88</v>
      </c>
      <c r="S10" s="1546">
        <v>454.33</v>
      </c>
      <c r="T10" s="1546">
        <v>441.21</v>
      </c>
      <c r="U10" s="1546">
        <v>463.24</v>
      </c>
      <c r="V10" s="3086">
        <v>403.85</v>
      </c>
      <c r="W10" s="2921">
        <v>463.82</v>
      </c>
      <c r="X10" s="3450">
        <v>0</v>
      </c>
      <c r="Y10" s="2431">
        <v>0</v>
      </c>
      <c r="Z10" s="3242">
        <v>4060.29</v>
      </c>
      <c r="AA10" s="3225"/>
      <c r="AB10" s="243"/>
      <c r="AC10" s="243"/>
      <c r="AD10" s="243"/>
      <c r="AE10" s="243"/>
      <c r="AF10" s="243"/>
      <c r="AG10" s="243"/>
      <c r="AH10" s="243"/>
      <c r="AI10" s="243"/>
      <c r="AJ10" s="243"/>
      <c r="AK10" s="243"/>
      <c r="AL10" s="243"/>
      <c r="AM10" s="170"/>
      <c r="AN10" s="244"/>
      <c r="AO10" s="245"/>
      <c r="AP10" s="1988" t="s">
        <v>580</v>
      </c>
      <c r="AQ10" s="137"/>
      <c r="AR10" s="137"/>
      <c r="AT10" s="713"/>
      <c r="AX10" s="3271"/>
    </row>
    <row r="11" spans="1:54" ht="21.75" customHeight="1">
      <c r="A11" s="3590"/>
      <c r="B11" s="1989" t="s" ph="1">
        <v>380</v>
      </c>
      <c r="C11" s="1906" t="s">
        <v>296</v>
      </c>
      <c r="D11" s="1990"/>
      <c r="E11" s="1871">
        <v>462.49</v>
      </c>
      <c r="F11" s="1871">
        <v>875.56999999999994</v>
      </c>
      <c r="G11" s="1991">
        <v>974.07999999999993</v>
      </c>
      <c r="H11" s="1992">
        <v>808.61999999999989</v>
      </c>
      <c r="I11" s="1992">
        <v>812.41000000000008</v>
      </c>
      <c r="J11" s="1992">
        <v>894.74</v>
      </c>
      <c r="K11" s="1992">
        <v>919.09999999999991</v>
      </c>
      <c r="L11" s="2189">
        <v>759</v>
      </c>
      <c r="M11" s="2161">
        <v>75.900000000000006</v>
      </c>
      <c r="N11" s="2432">
        <v>60.41</v>
      </c>
      <c r="O11" s="2433">
        <v>68.34</v>
      </c>
      <c r="P11" s="2433">
        <v>48.74</v>
      </c>
      <c r="Q11" s="2834">
        <v>52</v>
      </c>
      <c r="R11" s="2388">
        <v>49.17</v>
      </c>
      <c r="S11" s="2388">
        <v>80.95</v>
      </c>
      <c r="T11" s="2388">
        <v>60.96</v>
      </c>
      <c r="U11" s="2388">
        <v>82.16</v>
      </c>
      <c r="V11" s="3087">
        <v>63.1</v>
      </c>
      <c r="W11" s="2922">
        <v>66.069999999999993</v>
      </c>
      <c r="X11" s="3451">
        <v>0</v>
      </c>
      <c r="Y11" s="2434">
        <v>0</v>
      </c>
      <c r="Z11" s="2109">
        <v>631.90000000000009</v>
      </c>
      <c r="AA11" s="3221"/>
      <c r="AB11" s="1994"/>
      <c r="AC11" s="1994"/>
      <c r="AD11" s="1994"/>
      <c r="AE11" s="1994"/>
      <c r="AF11" s="1994"/>
      <c r="AG11" s="1994"/>
      <c r="AH11" s="1994"/>
      <c r="AI11" s="1994"/>
      <c r="AJ11" s="1994"/>
      <c r="AK11" s="1994"/>
      <c r="AL11" s="1994"/>
      <c r="AM11" s="1955"/>
      <c r="AN11" s="1995"/>
      <c r="AO11" s="1996"/>
      <c r="AP11" s="1988" t="s">
        <v>581</v>
      </c>
      <c r="AQ11" s="137"/>
      <c r="AR11" s="137"/>
      <c r="AT11" s="713"/>
    </row>
    <row r="12" spans="1:54" ht="21.75" customHeight="1">
      <c r="A12" s="3590"/>
      <c r="B12" s="1945" t="s">
        <v>254</v>
      </c>
      <c r="C12" s="1906" t="s">
        <v>296</v>
      </c>
      <c r="D12" s="1990"/>
      <c r="E12" s="1871"/>
      <c r="F12" s="1871"/>
      <c r="G12" s="1997"/>
      <c r="H12" s="1992">
        <v>213.18</v>
      </c>
      <c r="I12" s="1992">
        <v>24</v>
      </c>
      <c r="J12" s="1992">
        <v>0</v>
      </c>
      <c r="K12" s="1992">
        <v>45.37</v>
      </c>
      <c r="L12" s="2189">
        <v>20</v>
      </c>
      <c r="M12" s="2161">
        <v>2</v>
      </c>
      <c r="N12" s="1958">
        <v>2.79</v>
      </c>
      <c r="O12" s="1959">
        <v>6.3</v>
      </c>
      <c r="P12" s="1959">
        <v>3.19</v>
      </c>
      <c r="Q12" s="2912">
        <v>10.76</v>
      </c>
      <c r="R12" s="2101">
        <v>0.502</v>
      </c>
      <c r="S12" s="2101">
        <v>0</v>
      </c>
      <c r="T12" s="2101">
        <v>3.92</v>
      </c>
      <c r="U12" s="2101">
        <v>15.462999999999999</v>
      </c>
      <c r="V12" s="3082">
        <v>2.6320000000000001</v>
      </c>
      <c r="W12" s="2917">
        <v>0</v>
      </c>
      <c r="X12" s="3446"/>
      <c r="Y12" s="1960">
        <v>0</v>
      </c>
      <c r="Z12" s="3243">
        <v>45.556999999999995</v>
      </c>
      <c r="AA12" s="3221"/>
      <c r="AB12" s="1994"/>
      <c r="AC12" s="1994"/>
      <c r="AD12" s="1994"/>
      <c r="AE12" s="1994"/>
      <c r="AF12" s="1994"/>
      <c r="AG12" s="1994"/>
      <c r="AH12" s="1994"/>
      <c r="AI12" s="1994"/>
      <c r="AJ12" s="1994"/>
      <c r="AK12" s="1994"/>
      <c r="AL12" s="1994"/>
      <c r="AM12" s="1955"/>
      <c r="AN12" s="1995"/>
      <c r="AO12" s="1996"/>
      <c r="AP12" s="1988" t="s">
        <v>582</v>
      </c>
      <c r="AQ12" s="137"/>
      <c r="AR12" s="137"/>
      <c r="AT12" s="713"/>
    </row>
    <row r="13" spans="1:54" s="713" customFormat="1" ht="21.75" customHeight="1">
      <c r="A13" s="3590"/>
      <c r="B13" s="1998" t="s">
        <v>431</v>
      </c>
      <c r="C13" s="1966" t="s">
        <v>432</v>
      </c>
      <c r="D13" s="796"/>
      <c r="E13" s="797"/>
      <c r="F13" s="797"/>
      <c r="G13" s="798"/>
      <c r="H13" s="700">
        <v>80.09</v>
      </c>
      <c r="I13" s="700">
        <v>31.93</v>
      </c>
      <c r="J13" s="700">
        <v>12.39</v>
      </c>
      <c r="K13" s="894">
        <v>24.68</v>
      </c>
      <c r="L13" s="1999">
        <v>15</v>
      </c>
      <c r="M13" s="2191">
        <v>1.5</v>
      </c>
      <c r="N13" s="1970">
        <v>0</v>
      </c>
      <c r="O13" s="1959">
        <v>0</v>
      </c>
      <c r="P13" s="1971">
        <v>0</v>
      </c>
      <c r="Q13" s="1972">
        <v>0</v>
      </c>
      <c r="R13" s="1971">
        <v>0</v>
      </c>
      <c r="S13" s="1971">
        <v>0</v>
      </c>
      <c r="T13" s="1971">
        <v>20.46</v>
      </c>
      <c r="U13" s="1971">
        <v>0</v>
      </c>
      <c r="V13" s="3083">
        <v>20.29</v>
      </c>
      <c r="W13" s="2918">
        <v>13.260000000000002</v>
      </c>
      <c r="X13" s="3447"/>
      <c r="Y13" s="1973"/>
      <c r="Z13" s="3243">
        <v>54.010000000000005</v>
      </c>
      <c r="AA13" s="3226"/>
      <c r="AB13" s="2000"/>
      <c r="AC13" s="2000"/>
      <c r="AD13" s="2001"/>
      <c r="AE13" s="2001"/>
      <c r="AF13" s="2001"/>
      <c r="AG13" s="2001"/>
      <c r="AH13" s="2001"/>
      <c r="AI13" s="2001"/>
      <c r="AJ13" s="2002"/>
      <c r="AK13" s="2002"/>
      <c r="AL13" s="2002"/>
      <c r="AM13" s="2003"/>
      <c r="AN13" s="2004"/>
      <c r="AO13" s="2005"/>
      <c r="AP13" s="1988" t="s">
        <v>583</v>
      </c>
      <c r="AQ13" s="459"/>
      <c r="AR13" s="924"/>
      <c r="AS13" s="146"/>
      <c r="AU13" s="146"/>
      <c r="AV13" s="146"/>
      <c r="AW13" s="146"/>
      <c r="AX13" s="146"/>
      <c r="AY13" s="146"/>
      <c r="AZ13" s="146"/>
      <c r="BA13" s="146"/>
      <c r="BB13" s="146"/>
    </row>
    <row r="14" spans="1:54" ht="21.75" customHeight="1" thickBot="1">
      <c r="A14" s="3590"/>
      <c r="B14" s="1965" t="s">
        <v>377</v>
      </c>
      <c r="C14" s="1966" t="s">
        <v>382</v>
      </c>
      <c r="D14" s="796"/>
      <c r="E14" s="797"/>
      <c r="F14" s="797"/>
      <c r="G14" s="798">
        <v>552.48750000000007</v>
      </c>
      <c r="H14" s="2006">
        <v>6477.35</v>
      </c>
      <c r="I14" s="2006">
        <v>6340.34</v>
      </c>
      <c r="J14" s="2006">
        <v>5864.13</v>
      </c>
      <c r="K14" s="2006">
        <v>5728.6600000000008</v>
      </c>
      <c r="L14" s="2007">
        <v>5014</v>
      </c>
      <c r="M14" s="2190">
        <v>499.9</v>
      </c>
      <c r="N14" s="1993">
        <v>423.02000000000004</v>
      </c>
      <c r="O14" s="1927">
        <v>457.39000000000004</v>
      </c>
      <c r="P14" s="1927">
        <v>396.38</v>
      </c>
      <c r="Q14" s="2102">
        <v>414.7</v>
      </c>
      <c r="R14" s="2102">
        <v>444.55200000000002</v>
      </c>
      <c r="S14" s="2102">
        <v>535.28</v>
      </c>
      <c r="T14" s="2102">
        <v>526.54999999999995</v>
      </c>
      <c r="U14" s="2102">
        <v>560.86299999999994</v>
      </c>
      <c r="V14" s="3088">
        <v>489.87200000000007</v>
      </c>
      <c r="W14" s="2923">
        <v>543.15</v>
      </c>
      <c r="X14" s="3452">
        <v>0</v>
      </c>
      <c r="Y14" s="1927">
        <v>0</v>
      </c>
      <c r="Z14" s="3243">
        <v>4791.7569999999996</v>
      </c>
      <c r="AA14" s="3226"/>
      <c r="AB14" s="2001"/>
      <c r="AC14" s="2001"/>
      <c r="AD14" s="2001"/>
      <c r="AE14" s="2001"/>
      <c r="AF14" s="2001"/>
      <c r="AG14" s="2001"/>
      <c r="AH14" s="2001"/>
      <c r="AI14" s="2001"/>
      <c r="AJ14" s="2002"/>
      <c r="AK14" s="2002"/>
      <c r="AL14" s="2002"/>
      <c r="AM14" s="2003"/>
      <c r="AN14" s="2004"/>
      <c r="AO14" s="2005"/>
      <c r="AP14" s="1988" t="s">
        <v>584</v>
      </c>
      <c r="AQ14" s="459"/>
      <c r="AT14" s="713"/>
      <c r="AU14" s="146"/>
      <c r="AV14" s="146"/>
      <c r="AW14" s="146"/>
      <c r="AX14" s="146"/>
      <c r="AY14" s="146"/>
      <c r="AZ14" s="146"/>
      <c r="BA14" s="146"/>
      <c r="BB14" s="146"/>
    </row>
    <row r="15" spans="1:54" ht="21.75" customHeight="1">
      <c r="A15" s="3590"/>
      <c r="B15" s="1965" t="s">
        <v>594</v>
      </c>
      <c r="C15" s="1966" t="s">
        <v>56</v>
      </c>
      <c r="D15" s="796">
        <v>17.801068084682683</v>
      </c>
      <c r="E15" s="797">
        <v>16.835043074562506</v>
      </c>
      <c r="F15" s="797">
        <v>19.265187819518658</v>
      </c>
      <c r="G15" s="797">
        <v>20.282416117193858</v>
      </c>
      <c r="H15" s="754">
        <v>18.464997227375001</v>
      </c>
      <c r="I15" s="754">
        <v>19.12</v>
      </c>
      <c r="J15" s="754">
        <v>17.968299139968313</v>
      </c>
      <c r="K15" s="754">
        <v>19.001744698885588</v>
      </c>
      <c r="L15" s="2262">
        <v>18.211202221354505</v>
      </c>
      <c r="M15" s="2008">
        <v>18.211202221354505</v>
      </c>
      <c r="N15" s="2009">
        <v>16.117583452177431</v>
      </c>
      <c r="O15" s="2010">
        <v>15.810144154059294</v>
      </c>
      <c r="P15" s="2010">
        <v>16.691915436366799</v>
      </c>
      <c r="Q15" s="2011">
        <v>15.989759151119998</v>
      </c>
      <c r="R15" s="2010">
        <v>17.495595460002217</v>
      </c>
      <c r="S15" s="2010">
        <v>18.148960625489512</v>
      </c>
      <c r="T15" s="2010">
        <v>15.613293267466792</v>
      </c>
      <c r="U15" s="2010">
        <v>19.668914268918403</v>
      </c>
      <c r="V15" s="3089">
        <v>15.874494733258715</v>
      </c>
      <c r="W15" s="2924">
        <v>17.37671232563617</v>
      </c>
      <c r="X15" s="3453" t="e">
        <v>#DIV/0!</v>
      </c>
      <c r="Y15" s="2010" t="e">
        <v>#DIV/0!</v>
      </c>
      <c r="Z15" s="2087">
        <v>16.875122226882951</v>
      </c>
      <c r="AA15" s="1974">
        <v>32839.408074310726</v>
      </c>
      <c r="AB15" s="1974">
        <v>40056.608519758825</v>
      </c>
      <c r="AC15" s="1974">
        <v>23852.22733152617</v>
      </c>
      <c r="AD15" s="1974">
        <v>33889.082169328918</v>
      </c>
      <c r="AE15" s="1974">
        <v>16622.414941157018</v>
      </c>
      <c r="AF15" s="1974">
        <v>10911.467143223388</v>
      </c>
      <c r="AG15" s="1974">
        <v>47676.753901886652</v>
      </c>
      <c r="AH15" s="1974">
        <v>-8269.6304542553335</v>
      </c>
      <c r="AI15" s="1974">
        <v>40131.827465387738</v>
      </c>
      <c r="AJ15" s="1974">
        <v>21591.157507621148</v>
      </c>
      <c r="AK15" s="1974" t="e">
        <v>#DIV/0!</v>
      </c>
      <c r="AL15" s="1974" t="e">
        <v>#DIV/0!</v>
      </c>
      <c r="AM15" s="1976">
        <v>94857.866911787773</v>
      </c>
      <c r="AN15" s="2012">
        <v>259301.31659994528</v>
      </c>
      <c r="AO15" s="1978">
        <v>2.7335773514818777</v>
      </c>
      <c r="AP15" s="255" t="s">
        <v>621</v>
      </c>
      <c r="AQ15" s="203"/>
      <c r="AU15" s="146"/>
      <c r="AV15" s="146"/>
      <c r="AW15" s="146"/>
      <c r="AX15" s="146"/>
      <c r="AY15" s="146"/>
      <c r="AZ15" s="146"/>
      <c r="BA15" s="146"/>
      <c r="BB15" s="146"/>
    </row>
    <row r="16" spans="1:54" s="713" customFormat="1" ht="21.75" customHeight="1" thickBot="1">
      <c r="A16" s="3598"/>
      <c r="B16" s="2022" t="s">
        <v>381</v>
      </c>
      <c r="C16" s="1966" t="s">
        <v>56</v>
      </c>
      <c r="D16" s="796"/>
      <c r="E16" s="797"/>
      <c r="F16" s="797"/>
      <c r="G16" s="797"/>
      <c r="H16" s="2088">
        <v>18.464997227375001</v>
      </c>
      <c r="I16" s="2088">
        <v>19.118195711389259</v>
      </c>
      <c r="J16" s="2088">
        <v>17.677330236188251</v>
      </c>
      <c r="K16" s="2088">
        <v>18.71226170054053</v>
      </c>
      <c r="L16" s="2089">
        <v>18.205429340864821</v>
      </c>
      <c r="M16" s="2090">
        <v>18.205429340864821</v>
      </c>
      <c r="N16" s="2091">
        <v>16.011281012974614</v>
      </c>
      <c r="O16" s="2092">
        <v>15.592378334582319</v>
      </c>
      <c r="P16" s="2092">
        <v>16.974651243491405</v>
      </c>
      <c r="Q16" s="2093">
        <v>15.848639019716334</v>
      </c>
      <c r="R16" s="2092">
        <v>17.455028880102958</v>
      </c>
      <c r="S16" s="2092">
        <v>18.498187748570032</v>
      </c>
      <c r="T16" s="2092">
        <v>15.84762062154714</v>
      </c>
      <c r="U16" s="2092">
        <v>19.352061535999706</v>
      </c>
      <c r="V16" s="3090">
        <v>16.184762402508916</v>
      </c>
      <c r="W16" s="2925">
        <v>17.725755063682833</v>
      </c>
      <c r="X16" s="3454" t="e">
        <v>#DIV/0!</v>
      </c>
      <c r="Y16" s="2092" t="e">
        <v>#DIV/0!</v>
      </c>
      <c r="Z16" s="3244">
        <v>16.95219821240854</v>
      </c>
      <c r="AA16" s="2094"/>
      <c r="AB16" s="2094"/>
      <c r="AC16" s="2094"/>
      <c r="AD16" s="2094"/>
      <c r="AE16" s="2094"/>
      <c r="AF16" s="2094"/>
      <c r="AG16" s="2094"/>
      <c r="AH16" s="2094"/>
      <c r="AI16" s="2094"/>
      <c r="AJ16" s="2094"/>
      <c r="AK16" s="2094"/>
      <c r="AL16" s="2094"/>
      <c r="AM16" s="2095"/>
      <c r="AN16" s="2096"/>
      <c r="AO16" s="2097"/>
      <c r="AP16" s="2098"/>
      <c r="AQ16" s="203"/>
      <c r="AU16" s="1935"/>
      <c r="AV16" s="1935"/>
      <c r="AW16" s="1935"/>
      <c r="AX16" s="1935"/>
      <c r="AY16" s="1935"/>
      <c r="AZ16" s="1935"/>
      <c r="BA16" s="1935"/>
      <c r="BB16" s="1935"/>
    </row>
    <row r="17" spans="1:54" ht="21.75" customHeight="1" thickBot="1">
      <c r="A17" s="1840" t="s">
        <v>51</v>
      </c>
      <c r="B17" s="1841" t="s">
        <v>349</v>
      </c>
      <c r="C17" s="266" t="s">
        <v>57</v>
      </c>
      <c r="D17" s="267"/>
      <c r="E17" s="268"/>
      <c r="F17" s="269"/>
      <c r="G17" s="270">
        <v>12060</v>
      </c>
      <c r="H17" s="271">
        <v>6867</v>
      </c>
      <c r="I17" s="271">
        <v>1908</v>
      </c>
      <c r="J17" s="271">
        <v>1070.9100000000001</v>
      </c>
      <c r="K17" s="271">
        <v>2761.3699999999994</v>
      </c>
      <c r="L17" s="272">
        <v>1500</v>
      </c>
      <c r="M17" s="1415">
        <v>150</v>
      </c>
      <c r="N17" s="1410">
        <v>173.53</v>
      </c>
      <c r="O17" s="532">
        <v>434.70000000000005</v>
      </c>
      <c r="P17" s="532">
        <v>186.6</v>
      </c>
      <c r="Q17" s="1438">
        <v>541.08000000000004</v>
      </c>
      <c r="R17" s="532">
        <v>685.14</v>
      </c>
      <c r="S17" s="532">
        <v>1024.3</v>
      </c>
      <c r="T17" s="532">
        <v>328.19</v>
      </c>
      <c r="U17" s="532">
        <v>143.68</v>
      </c>
      <c r="V17" s="3091">
        <v>68.17</v>
      </c>
      <c r="W17" s="2926">
        <v>529.76</v>
      </c>
      <c r="X17" s="3455"/>
      <c r="Y17" s="1699"/>
      <c r="Z17" s="3245">
        <v>4115.1500000000005</v>
      </c>
      <c r="AA17" s="581">
        <v>1020.6397354583324</v>
      </c>
      <c r="AB17" s="581">
        <v>-3690.2271980416681</v>
      </c>
      <c r="AC17" s="581">
        <v>784.88895695833264</v>
      </c>
      <c r="AD17" s="581">
        <v>-5609.0617670416677</v>
      </c>
      <c r="AE17" s="581">
        <v>-8207.551220041667</v>
      </c>
      <c r="AF17" s="581">
        <v>-14325.166678041665</v>
      </c>
      <c r="AG17" s="581">
        <v>-1769.0477475416674</v>
      </c>
      <c r="AH17" s="581">
        <v>1559.0606029583323</v>
      </c>
      <c r="AI17" s="581">
        <v>2921.0760034583318</v>
      </c>
      <c r="AJ17" s="581">
        <v>-5404.8767010416668</v>
      </c>
      <c r="AK17" s="581">
        <v>4150.6957869583321</v>
      </c>
      <c r="AL17" s="581">
        <v>4150.6957869583321</v>
      </c>
      <c r="AM17" s="581">
        <v>22752.024443499988</v>
      </c>
      <c r="AN17" s="275">
        <v>-32720.266012916669</v>
      </c>
      <c r="AO17" s="2616">
        <v>-1.4381254773249201</v>
      </c>
      <c r="AP17" s="1964" t="s">
        <v>562</v>
      </c>
      <c r="AT17" s="713"/>
      <c r="AU17" s="146"/>
      <c r="AV17" s="146"/>
      <c r="AW17" s="146"/>
      <c r="AX17" s="146"/>
      <c r="AY17" s="146"/>
      <c r="AZ17" s="146"/>
      <c r="BA17" s="146"/>
      <c r="BB17" s="146"/>
    </row>
    <row r="18" spans="1:54" s="147" customFormat="1" ht="21.75" customHeight="1">
      <c r="A18" s="3590" t="s">
        <v>322</v>
      </c>
      <c r="B18" s="3599" t="s">
        <v>319</v>
      </c>
      <c r="C18" s="234" t="s">
        <v>321</v>
      </c>
      <c r="D18" s="259"/>
      <c r="E18" s="260"/>
      <c r="F18" s="261"/>
      <c r="G18" s="262">
        <v>69</v>
      </c>
      <c r="H18" s="263">
        <v>35</v>
      </c>
      <c r="I18" s="263">
        <v>17</v>
      </c>
      <c r="J18" s="263">
        <v>14</v>
      </c>
      <c r="K18" s="263">
        <v>24</v>
      </c>
      <c r="L18" s="966">
        <v>17</v>
      </c>
      <c r="M18" s="566">
        <v>1.7</v>
      </c>
      <c r="N18" s="1411">
        <v>1</v>
      </c>
      <c r="O18" s="533">
        <v>4</v>
      </c>
      <c r="P18" s="533">
        <v>0</v>
      </c>
      <c r="Q18" s="533">
        <v>1</v>
      </c>
      <c r="R18" s="533">
        <v>2</v>
      </c>
      <c r="S18" s="533">
        <v>1</v>
      </c>
      <c r="T18" s="533">
        <v>0</v>
      </c>
      <c r="U18" s="3469">
        <v>1</v>
      </c>
      <c r="V18" s="3367">
        <v>0</v>
      </c>
      <c r="W18" s="3274">
        <v>0</v>
      </c>
      <c r="X18" s="3456"/>
      <c r="Y18" s="1700"/>
      <c r="Z18" s="3246">
        <v>10</v>
      </c>
      <c r="AA18" s="3227"/>
      <c r="AB18" s="171"/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  <c r="AM18" s="264"/>
      <c r="AN18" s="244"/>
      <c r="AO18" s="265"/>
      <c r="AP18" s="536"/>
      <c r="AQ18" s="146"/>
      <c r="AY18" s="146"/>
      <c r="AZ18" s="146"/>
      <c r="BA18" s="146"/>
      <c r="BB18" s="146"/>
    </row>
    <row r="19" spans="1:54" s="147" customFormat="1" ht="21.75" customHeight="1">
      <c r="A19" s="3590"/>
      <c r="B19" s="3595"/>
      <c r="C19" s="1966" t="s">
        <v>326</v>
      </c>
      <c r="D19" s="2013"/>
      <c r="E19" s="2014"/>
      <c r="F19" s="1281"/>
      <c r="G19" s="744">
        <v>63.916666666666664</v>
      </c>
      <c r="H19" s="701">
        <v>55.75</v>
      </c>
      <c r="I19" s="701">
        <v>20</v>
      </c>
      <c r="J19" s="701">
        <v>19.18</v>
      </c>
      <c r="K19" s="701">
        <v>24.533333333333335</v>
      </c>
      <c r="L19" s="2163">
        <v>20</v>
      </c>
      <c r="M19" s="2193">
        <v>2</v>
      </c>
      <c r="N19" s="2015">
        <v>0.41666666666666669</v>
      </c>
      <c r="O19" s="2016">
        <v>5.833333333333333</v>
      </c>
      <c r="P19" s="2016">
        <v>0</v>
      </c>
      <c r="Q19" s="2016">
        <v>0.33333333333333331</v>
      </c>
      <c r="R19" s="2016">
        <v>1.1666666666666667</v>
      </c>
      <c r="S19" s="2016">
        <v>0.66666666666666663</v>
      </c>
      <c r="T19" s="2016">
        <v>0</v>
      </c>
      <c r="U19" s="2016">
        <v>2</v>
      </c>
      <c r="V19" s="3092">
        <v>0</v>
      </c>
      <c r="W19" s="2927">
        <v>0</v>
      </c>
      <c r="X19" s="3457"/>
      <c r="Y19" s="2017"/>
      <c r="Z19" s="3243">
        <v>10.416666666666666</v>
      </c>
      <c r="AA19" s="2018">
        <v>1801.0040815872114</v>
      </c>
      <c r="AB19" s="2018">
        <v>-4192.0982376876373</v>
      </c>
      <c r="AC19" s="2018">
        <v>2262.0119523006611</v>
      </c>
      <c r="AD19" s="2018">
        <v>1893.2056557299015</v>
      </c>
      <c r="AE19" s="2018">
        <v>971.1899143030015</v>
      </c>
      <c r="AF19" s="2018">
        <v>1524.3993591591418</v>
      </c>
      <c r="AG19" s="2018">
        <v>2262.0119523006611</v>
      </c>
      <c r="AH19" s="2018">
        <v>49.174172876101643</v>
      </c>
      <c r="AI19" s="2018">
        <v>2262.0119523006611</v>
      </c>
      <c r="AJ19" s="2018">
        <v>2262.0119523006611</v>
      </c>
      <c r="AK19" s="2018">
        <v>2262.0119523006611</v>
      </c>
      <c r="AL19" s="2018">
        <v>2262.0119523006611</v>
      </c>
      <c r="AM19" s="2019">
        <v>49.174172876101643</v>
      </c>
      <c r="AN19" s="2020">
        <v>11094.922755170364</v>
      </c>
      <c r="AO19" s="2617">
        <v>225.62499999999861</v>
      </c>
      <c r="AP19" s="2021"/>
      <c r="AQ19" s="678"/>
      <c r="AY19" s="146"/>
      <c r="AZ19" s="146"/>
      <c r="BA19" s="146"/>
      <c r="BB19" s="146"/>
    </row>
    <row r="20" spans="1:54" s="147" customFormat="1" ht="21.75" customHeight="1">
      <c r="A20" s="3590"/>
      <c r="B20" s="3665" t="s">
        <v>323</v>
      </c>
      <c r="C20" s="1966" t="s">
        <v>321</v>
      </c>
      <c r="D20" s="2013"/>
      <c r="E20" s="2014"/>
      <c r="F20" s="1281"/>
      <c r="G20" s="1025">
        <v>61</v>
      </c>
      <c r="H20" s="696">
        <v>51</v>
      </c>
      <c r="I20" s="696">
        <v>23</v>
      </c>
      <c r="J20" s="696">
        <v>10</v>
      </c>
      <c r="K20" s="701">
        <v>3</v>
      </c>
      <c r="L20" s="2177">
        <v>3</v>
      </c>
      <c r="M20" s="2194">
        <v>0.3</v>
      </c>
      <c r="N20" s="2023">
        <v>1</v>
      </c>
      <c r="O20" s="2024">
        <v>2</v>
      </c>
      <c r="P20" s="2024">
        <v>0</v>
      </c>
      <c r="Q20" s="2024">
        <v>1</v>
      </c>
      <c r="R20" s="2024">
        <v>0</v>
      </c>
      <c r="S20" s="2024">
        <v>1</v>
      </c>
      <c r="T20" s="2024">
        <v>0</v>
      </c>
      <c r="U20" s="2024">
        <v>0</v>
      </c>
      <c r="V20" s="3093">
        <v>1</v>
      </c>
      <c r="W20" s="2928">
        <v>1</v>
      </c>
      <c r="X20" s="3458">
        <v>0</v>
      </c>
      <c r="Y20" s="2024">
        <v>0</v>
      </c>
      <c r="Z20" s="3247">
        <v>7</v>
      </c>
      <c r="AA20" s="3228"/>
      <c r="AB20" s="2025"/>
      <c r="AC20" s="2025"/>
      <c r="AD20" s="2025"/>
      <c r="AE20" s="2025"/>
      <c r="AF20" s="2025"/>
      <c r="AG20" s="2025"/>
      <c r="AH20" s="2025"/>
      <c r="AI20" s="2025"/>
      <c r="AJ20" s="2025"/>
      <c r="AK20" s="2025"/>
      <c r="AL20" s="2025"/>
      <c r="AM20" s="2026"/>
      <c r="AN20" s="2027"/>
      <c r="AO20" s="265"/>
      <c r="AP20" s="1928"/>
      <c r="AQ20" s="146"/>
      <c r="AR20" s="3433"/>
      <c r="AY20" s="146"/>
      <c r="AZ20" s="146"/>
      <c r="BA20" s="146"/>
      <c r="BB20" s="146"/>
    </row>
    <row r="21" spans="1:54" s="147" customFormat="1" ht="21.75" customHeight="1">
      <c r="A21" s="3590"/>
      <c r="B21" s="3595"/>
      <c r="C21" s="1966" t="s">
        <v>326</v>
      </c>
      <c r="D21" s="2013"/>
      <c r="E21" s="2014"/>
      <c r="F21" s="1281"/>
      <c r="G21" s="744">
        <v>107.4</v>
      </c>
      <c r="H21" s="701">
        <v>93</v>
      </c>
      <c r="I21" s="701">
        <v>27.933333333333334</v>
      </c>
      <c r="J21" s="701">
        <v>17.75</v>
      </c>
      <c r="K21" s="701">
        <v>8.1666666666666679</v>
      </c>
      <c r="L21" s="2267">
        <v>5.2121212121212084</v>
      </c>
      <c r="M21" s="2195">
        <v>0.52121212121212079</v>
      </c>
      <c r="N21" s="2015">
        <v>1.6666666666666667</v>
      </c>
      <c r="O21" s="2028">
        <v>1.25</v>
      </c>
      <c r="P21" s="2028">
        <v>0</v>
      </c>
      <c r="Q21" s="2028">
        <v>1.8333333333333333</v>
      </c>
      <c r="R21" s="2028">
        <v>0</v>
      </c>
      <c r="S21" s="2028">
        <v>0.05</v>
      </c>
      <c r="T21" s="2028">
        <v>0</v>
      </c>
      <c r="U21" s="2028">
        <v>0</v>
      </c>
      <c r="V21" s="3094">
        <v>5.333333333333333</v>
      </c>
      <c r="W21" s="2929">
        <v>2.1666666666666665</v>
      </c>
      <c r="X21" s="3459">
        <v>0</v>
      </c>
      <c r="Y21" s="2029">
        <v>0</v>
      </c>
      <c r="Z21" s="3243">
        <v>12.299999999999999</v>
      </c>
      <c r="AA21" s="3229">
        <v>-1046.9105033202272</v>
      </c>
      <c r="AB21" s="2071">
        <v>-550.37879399520591</v>
      </c>
      <c r="AC21" s="2030">
        <v>689.41749433367443</v>
      </c>
      <c r="AD21" s="2030">
        <v>-1297.3707451472251</v>
      </c>
      <c r="AE21" s="2030">
        <v>770.14961877544408</v>
      </c>
      <c r="AF21" s="2030">
        <v>792.01001494778234</v>
      </c>
      <c r="AG21" s="2030">
        <v>940.76157240688212</v>
      </c>
      <c r="AH21" s="2030">
        <v>819.22778075623228</v>
      </c>
      <c r="AI21" s="2030">
        <v>-5006.6604017487552</v>
      </c>
      <c r="AJ21" s="2030">
        <v>-1441.292000220664</v>
      </c>
      <c r="AK21" s="2030" t="e">
        <v>#DIV/0!</v>
      </c>
      <c r="AL21" s="2030" t="e">
        <v>#DIV/0!</v>
      </c>
      <c r="AM21" s="2031">
        <v>2293.8164719142073</v>
      </c>
      <c r="AN21" s="1962">
        <v>-5331.0459632120619</v>
      </c>
      <c r="AO21" s="2618">
        <v>-2.3240943765493425</v>
      </c>
      <c r="AP21" s="2021"/>
      <c r="AQ21" s="146"/>
      <c r="AR21" s="146"/>
      <c r="AY21" s="146"/>
      <c r="AZ21" s="146"/>
      <c r="BA21" s="146"/>
      <c r="BB21" s="146"/>
    </row>
    <row r="22" spans="1:54" s="147" customFormat="1" ht="21.75" customHeight="1">
      <c r="A22" s="3590"/>
      <c r="B22" s="3665" t="s">
        <v>324</v>
      </c>
      <c r="C22" s="1966" t="s">
        <v>321</v>
      </c>
      <c r="D22" s="2013"/>
      <c r="E22" s="2014"/>
      <c r="F22" s="1281"/>
      <c r="G22" s="1025">
        <v>51.616666666666667</v>
      </c>
      <c r="H22" s="696">
        <v>19</v>
      </c>
      <c r="I22" s="696">
        <v>6</v>
      </c>
      <c r="J22" s="696">
        <v>4</v>
      </c>
      <c r="K22" s="701">
        <v>3</v>
      </c>
      <c r="L22" s="2177">
        <v>3</v>
      </c>
      <c r="M22" s="2194">
        <v>0.3</v>
      </c>
      <c r="N22" s="2023">
        <v>0</v>
      </c>
      <c r="O22" s="2024">
        <v>1</v>
      </c>
      <c r="P22" s="2024">
        <v>0</v>
      </c>
      <c r="Q22" s="2024">
        <v>0</v>
      </c>
      <c r="R22" s="2024">
        <v>0</v>
      </c>
      <c r="S22" s="2024">
        <v>1</v>
      </c>
      <c r="T22" s="2024">
        <v>0</v>
      </c>
      <c r="U22" s="2024">
        <v>1</v>
      </c>
      <c r="V22" s="3093">
        <v>0</v>
      </c>
      <c r="W22" s="2928">
        <v>0</v>
      </c>
      <c r="X22" s="3458">
        <v>0</v>
      </c>
      <c r="Y22" s="2033">
        <v>0</v>
      </c>
      <c r="Z22" s="2108">
        <v>3</v>
      </c>
      <c r="AA22" s="3230"/>
      <c r="AB22" s="2034"/>
      <c r="AC22" s="2034"/>
      <c r="AD22" s="2034"/>
      <c r="AE22" s="2034"/>
      <c r="AF22" s="2034"/>
      <c r="AG22" s="2034"/>
      <c r="AH22" s="2034"/>
      <c r="AI22" s="2034"/>
      <c r="AJ22" s="2034"/>
      <c r="AK22" s="2034"/>
      <c r="AL22" s="2034"/>
      <c r="AM22" s="2003"/>
      <c r="AN22" s="1995"/>
      <c r="AO22" s="2005"/>
      <c r="AP22" s="1928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</row>
    <row r="23" spans="1:54" s="147" customFormat="1" ht="21.75" customHeight="1" thickBot="1">
      <c r="A23" s="3590"/>
      <c r="B23" s="3599"/>
      <c r="C23" s="1966" t="s">
        <v>326</v>
      </c>
      <c r="D23" s="2013"/>
      <c r="E23" s="2014"/>
      <c r="F23" s="1281"/>
      <c r="G23" s="744">
        <v>51.616666666666667</v>
      </c>
      <c r="H23" s="701">
        <v>19</v>
      </c>
      <c r="I23" s="701">
        <v>4.8</v>
      </c>
      <c r="J23" s="701">
        <v>2.3333333333333335</v>
      </c>
      <c r="K23" s="701">
        <v>0.91666666666666663</v>
      </c>
      <c r="L23" s="2268">
        <v>0.75</v>
      </c>
      <c r="M23" s="2035">
        <v>7.4999999999999997E-2</v>
      </c>
      <c r="N23" s="2015">
        <v>0</v>
      </c>
      <c r="O23" s="2028">
        <v>0.33333333333333331</v>
      </c>
      <c r="P23" s="2028">
        <v>0</v>
      </c>
      <c r="Q23" s="2028">
        <v>0</v>
      </c>
      <c r="R23" s="2028">
        <v>0</v>
      </c>
      <c r="S23" s="2028">
        <v>0.75</v>
      </c>
      <c r="T23" s="2028">
        <v>0</v>
      </c>
      <c r="U23" s="2028">
        <v>7.583333333333333</v>
      </c>
      <c r="V23" s="3094">
        <v>0</v>
      </c>
      <c r="W23" s="2929">
        <v>0</v>
      </c>
      <c r="X23" s="3459">
        <v>0</v>
      </c>
      <c r="Y23" s="2029">
        <v>0</v>
      </c>
      <c r="Z23" s="3248">
        <v>8.6666666666666661</v>
      </c>
      <c r="AA23" s="3231">
        <v>84.323346788377521</v>
      </c>
      <c r="AB23" s="475">
        <v>-271.99621031602874</v>
      </c>
      <c r="AC23" s="475">
        <v>77.383596302759386</v>
      </c>
      <c r="AD23" s="475">
        <v>80.871399505958721</v>
      </c>
      <c r="AE23" s="475">
        <v>86.445365372753955</v>
      </c>
      <c r="AF23" s="475">
        <v>-732.2285836680627</v>
      </c>
      <c r="AG23" s="475">
        <v>105.59568669873165</v>
      </c>
      <c r="AH23" s="475">
        <v>-8117.9516191460089</v>
      </c>
      <c r="AI23" s="475">
        <v>93.029816279728408</v>
      </c>
      <c r="AJ23" s="475">
        <v>106.23131438529603</v>
      </c>
      <c r="AK23" s="475" t="e">
        <v>#DIV/0!</v>
      </c>
      <c r="AL23" s="475" t="e">
        <v>#DIV/0!</v>
      </c>
      <c r="AM23" s="2019">
        <v>75.86031973768155</v>
      </c>
      <c r="AN23" s="2036">
        <v>-8488.2958877964957</v>
      </c>
      <c r="AO23" s="2619">
        <v>-111.89375311293561</v>
      </c>
      <c r="AP23" s="2021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</row>
    <row r="24" spans="1:54" ht="21.75" customHeight="1">
      <c r="A24" s="3589" t="s">
        <v>58</v>
      </c>
      <c r="B24" s="3594" t="s">
        <v>59</v>
      </c>
      <c r="C24" s="286" t="s">
        <v>60</v>
      </c>
      <c r="D24" s="287">
        <v>6.9061282462826474</v>
      </c>
      <c r="E24" s="288">
        <v>5.1010324315682736</v>
      </c>
      <c r="F24" s="288">
        <v>3.5936481824072213</v>
      </c>
      <c r="G24" s="288">
        <v>3.18</v>
      </c>
      <c r="H24" s="289">
        <v>3.7</v>
      </c>
      <c r="I24" s="289">
        <v>3.48</v>
      </c>
      <c r="J24" s="289">
        <v>6</v>
      </c>
      <c r="K24" s="289">
        <v>7.1107920973624523</v>
      </c>
      <c r="L24" s="869">
        <v>6.6</v>
      </c>
      <c r="M24" s="1417">
        <v>6.6</v>
      </c>
      <c r="N24" s="1412">
        <v>7.740673103996933</v>
      </c>
      <c r="O24" s="1702">
        <v>6.6424620707248083</v>
      </c>
      <c r="P24" s="1702">
        <v>6.7953151474973463</v>
      </c>
      <c r="Q24" s="1702">
        <v>5.8767885085558067</v>
      </c>
      <c r="R24" s="3211">
        <v>6.1396442593686382</v>
      </c>
      <c r="S24" s="1702">
        <v>5.4748537109564506</v>
      </c>
      <c r="T24" s="1702">
        <v>5.4884445546922871</v>
      </c>
      <c r="U24" s="1702">
        <v>5.4210803795430582</v>
      </c>
      <c r="V24" s="3212">
        <v>5.3893528997677356</v>
      </c>
      <c r="W24" s="3079">
        <v>6.2621957352149931</v>
      </c>
      <c r="X24" s="3460"/>
      <c r="Y24" s="1703"/>
      <c r="Z24" s="824">
        <v>6.1230810370318052</v>
      </c>
      <c r="AA24" s="684">
        <v>-9990.9782306764791</v>
      </c>
      <c r="AB24" s="684">
        <v>8188.2551143837081</v>
      </c>
      <c r="AC24" s="684">
        <v>4538.2708403664519</v>
      </c>
      <c r="AD24" s="684">
        <v>19341.807756323622</v>
      </c>
      <c r="AE24" s="684">
        <v>14930.872152994723</v>
      </c>
      <c r="AF24" s="684">
        <v>29159.812552829688</v>
      </c>
      <c r="AG24" s="684">
        <v>31799.700182598288</v>
      </c>
      <c r="AH24" s="684">
        <v>29176.702376787583</v>
      </c>
      <c r="AI24" s="684">
        <v>30774.552344902087</v>
      </c>
      <c r="AJ24" s="684">
        <v>15706.83894250039</v>
      </c>
      <c r="AK24" s="684">
        <v>0</v>
      </c>
      <c r="AL24" s="684">
        <v>0</v>
      </c>
      <c r="AM24" s="291">
        <v>85381.942271291628</v>
      </c>
      <c r="AN24" s="292">
        <v>173625.83403301006</v>
      </c>
      <c r="AO24" s="2620">
        <v>2.0335193767475244</v>
      </c>
      <c r="AP24" s="293" t="s">
        <v>524</v>
      </c>
      <c r="AQ24" s="1793"/>
      <c r="AR24" s="1793"/>
      <c r="AS24" s="146"/>
      <c r="AT24" s="3668"/>
      <c r="AU24" s="146"/>
      <c r="AV24" s="146"/>
      <c r="AW24" s="146"/>
      <c r="AX24" s="146"/>
      <c r="AY24" s="146"/>
      <c r="AZ24" s="146"/>
      <c r="BA24" s="146"/>
      <c r="BB24" s="146"/>
    </row>
    <row r="25" spans="1:54" ht="21.75" customHeight="1">
      <c r="A25" s="3590"/>
      <c r="B25" s="3674"/>
      <c r="C25" s="234" t="s">
        <v>119</v>
      </c>
      <c r="D25" s="156"/>
      <c r="E25" s="148"/>
      <c r="F25" s="148"/>
      <c r="G25" s="150">
        <v>2308</v>
      </c>
      <c r="H25" s="191">
        <v>2078</v>
      </c>
      <c r="I25" s="191">
        <v>2042</v>
      </c>
      <c r="J25" s="191">
        <v>3445</v>
      </c>
      <c r="K25" s="191">
        <v>4303.2890097450245</v>
      </c>
      <c r="L25" s="2192">
        <v>3964</v>
      </c>
      <c r="M25" s="2178">
        <v>3964</v>
      </c>
      <c r="N25" s="1932">
        <v>4918.219495172284</v>
      </c>
      <c r="O25" s="2038">
        <v>4256.5946809013594</v>
      </c>
      <c r="P25" s="2038">
        <v>4318.0881806399912</v>
      </c>
      <c r="Q25" s="2103">
        <v>3618.4057326772995</v>
      </c>
      <c r="R25" s="2103">
        <v>3804.2085249101738</v>
      </c>
      <c r="S25" s="2103">
        <v>3330.3978448000435</v>
      </c>
      <c r="T25" s="2103">
        <v>2811.6838383337963</v>
      </c>
      <c r="U25" s="2103">
        <v>2862.9722566844353</v>
      </c>
      <c r="V25" s="3095">
        <v>2593.3647246277069</v>
      </c>
      <c r="W25" s="2930">
        <v>2776.0454809084463</v>
      </c>
      <c r="X25" s="2940"/>
      <c r="Y25" s="2039"/>
      <c r="Z25" s="2110">
        <v>3528.9980759655532</v>
      </c>
      <c r="AA25" s="3232"/>
      <c r="AB25" s="162"/>
      <c r="AC25" s="162"/>
      <c r="AD25" s="162"/>
      <c r="AE25" s="162"/>
      <c r="AF25" s="162"/>
      <c r="AG25" s="162"/>
      <c r="AH25" s="162"/>
      <c r="AI25" s="162"/>
      <c r="AJ25" s="162"/>
      <c r="AK25" s="162"/>
      <c r="AL25" s="162"/>
      <c r="AM25" s="162"/>
      <c r="AN25" s="168"/>
      <c r="AO25" s="169"/>
      <c r="AP25" s="536" t="s">
        <v>436</v>
      </c>
      <c r="AQ25" s="146"/>
      <c r="AR25" s="146"/>
      <c r="AS25" s="146"/>
      <c r="AT25" s="3668"/>
      <c r="AU25" s="146"/>
      <c r="AV25" s="146"/>
      <c r="AW25" s="146"/>
      <c r="AX25" s="146"/>
      <c r="AY25" s="146"/>
      <c r="AZ25" s="146"/>
      <c r="BA25" s="146"/>
      <c r="BB25" s="146"/>
    </row>
    <row r="26" spans="1:54" ht="22.5" customHeight="1">
      <c r="A26" s="3590"/>
      <c r="B26" s="3665" t="s">
        <v>61</v>
      </c>
      <c r="C26" s="1906" t="s">
        <v>62</v>
      </c>
      <c r="D26" s="2040">
        <v>19.18</v>
      </c>
      <c r="E26" s="2041">
        <v>14.69</v>
      </c>
      <c r="F26" s="1901">
        <v>15.439654361120386</v>
      </c>
      <c r="G26" s="1901">
        <v>15.3</v>
      </c>
      <c r="H26" s="1902">
        <v>14.92</v>
      </c>
      <c r="I26" s="1902">
        <v>14.55</v>
      </c>
      <c r="J26" s="1902">
        <v>13.6</v>
      </c>
      <c r="K26" s="1902">
        <v>13.953402383827582</v>
      </c>
      <c r="L26" s="2196">
        <v>13.674334336151031</v>
      </c>
      <c r="M26" s="2197">
        <v>13.674334336151031</v>
      </c>
      <c r="N26" s="2042">
        <v>18.337987334516225</v>
      </c>
      <c r="O26" s="2043">
        <v>14.568369124112346</v>
      </c>
      <c r="P26" s="2044">
        <v>14.951002262726682</v>
      </c>
      <c r="Q26" s="2104">
        <v>12.019155322754465</v>
      </c>
      <c r="R26" s="2104">
        <v>13.580370177903321</v>
      </c>
      <c r="S26" s="2104">
        <v>13.304061545346972</v>
      </c>
      <c r="T26" s="2104">
        <v>11.636357245617617</v>
      </c>
      <c r="U26" s="2104">
        <v>13.853810875983182</v>
      </c>
      <c r="V26" s="3096">
        <v>12.851220601394616</v>
      </c>
      <c r="W26" s="2903">
        <v>16.99141293643158</v>
      </c>
      <c r="X26" s="2528"/>
      <c r="Y26" s="1931"/>
      <c r="Z26" s="2109">
        <v>14.209374742678701</v>
      </c>
      <c r="AA26" s="3233">
        <v>-11671.134352173071</v>
      </c>
      <c r="AB26" s="2045">
        <v>-1804.3719615030527</v>
      </c>
      <c r="AC26" s="2045">
        <v>-2408.3202917474473</v>
      </c>
      <c r="AD26" s="2045">
        <v>5087.7722833521393</v>
      </c>
      <c r="AE26" s="2045">
        <v>962.4567825089423</v>
      </c>
      <c r="AF26" s="2045">
        <v>1942.3414675103679</v>
      </c>
      <c r="AG26" s="2045">
        <v>7621.6447848369771</v>
      </c>
      <c r="AH26" s="2045">
        <v>288.58979986178724</v>
      </c>
      <c r="AI26" s="2045">
        <v>3306.6510379348165</v>
      </c>
      <c r="AJ26" s="2045">
        <v>-9436.5225638351676</v>
      </c>
      <c r="AK26" s="2045">
        <v>0</v>
      </c>
      <c r="AL26" s="2045">
        <v>0</v>
      </c>
      <c r="AM26" s="2039">
        <v>7828.2926769786773</v>
      </c>
      <c r="AN26" s="1962">
        <v>-6110.8930132537089</v>
      </c>
      <c r="AO26" s="2032">
        <v>-0.78061631896116113</v>
      </c>
      <c r="AP26" s="2046" t="s">
        <v>563</v>
      </c>
      <c r="AQ26" s="1793"/>
      <c r="AR26" s="146"/>
      <c r="AS26" s="146"/>
      <c r="AT26" s="3668"/>
      <c r="AU26" s="146"/>
      <c r="AV26" s="146"/>
      <c r="AW26" s="146"/>
      <c r="AX26" s="146"/>
      <c r="AY26" s="146"/>
      <c r="AZ26" s="146"/>
      <c r="BA26" s="146"/>
      <c r="BB26" s="146"/>
    </row>
    <row r="27" spans="1:54" ht="21.75" customHeight="1" thickBot="1">
      <c r="A27" s="3598"/>
      <c r="B27" s="3597"/>
      <c r="C27" s="295" t="s">
        <v>63</v>
      </c>
      <c r="D27" s="2047"/>
      <c r="E27" s="2048"/>
      <c r="F27" s="2049"/>
      <c r="G27" s="1299">
        <v>1610</v>
      </c>
      <c r="H27" s="756">
        <v>1522</v>
      </c>
      <c r="I27" s="756">
        <v>1538</v>
      </c>
      <c r="J27" s="756">
        <v>1390</v>
      </c>
      <c r="K27" s="756">
        <v>1411.2844637661603</v>
      </c>
      <c r="L27" s="1203">
        <v>1411</v>
      </c>
      <c r="M27" s="2291">
        <v>1411</v>
      </c>
      <c r="N27" s="1348">
        <v>2206.5674542845786</v>
      </c>
      <c r="O27" s="1508">
        <v>1632.9533926756847</v>
      </c>
      <c r="P27" s="1508">
        <v>1332.2387912579163</v>
      </c>
      <c r="Q27" s="1508">
        <v>1069.9207640908644</v>
      </c>
      <c r="R27" s="1508">
        <v>1207.4848098640773</v>
      </c>
      <c r="S27" s="1508">
        <v>1550.9630292826128</v>
      </c>
      <c r="T27" s="1508">
        <v>1371.4308313574268</v>
      </c>
      <c r="U27" s="1508">
        <v>1608.8308983541101</v>
      </c>
      <c r="V27" s="3097">
        <v>1195.7490287086298</v>
      </c>
      <c r="W27" s="2931">
        <v>1511.6344114190847</v>
      </c>
      <c r="X27" s="3461"/>
      <c r="Y27" s="1666"/>
      <c r="Z27" s="3249">
        <v>1468.7773411294986</v>
      </c>
      <c r="AA27" s="3234"/>
      <c r="AB27" s="2050"/>
      <c r="AC27" s="2050"/>
      <c r="AD27" s="2050"/>
      <c r="AE27" s="2050"/>
      <c r="AF27" s="2050"/>
      <c r="AG27" s="2050"/>
      <c r="AH27" s="2050"/>
      <c r="AI27" s="2050"/>
      <c r="AJ27" s="2050"/>
      <c r="AK27" s="2050"/>
      <c r="AL27" s="2050"/>
      <c r="AM27" s="2050"/>
      <c r="AN27" s="1986"/>
      <c r="AO27" s="1883"/>
      <c r="AP27" s="1926"/>
      <c r="AQ27" s="146"/>
      <c r="AR27" s="146"/>
      <c r="AS27" s="146"/>
      <c r="AT27" s="3668"/>
      <c r="AU27" s="146"/>
      <c r="AV27" s="146"/>
      <c r="AW27" s="146"/>
      <c r="AX27" s="146"/>
      <c r="AY27" s="146"/>
      <c r="AZ27" s="146"/>
      <c r="BA27" s="146"/>
      <c r="BB27" s="146"/>
    </row>
    <row r="28" spans="1:54" ht="21.75" customHeight="1">
      <c r="A28" s="3590" t="s">
        <v>67</v>
      </c>
      <c r="B28" s="3599" t="s">
        <v>64</v>
      </c>
      <c r="C28" s="238" t="s">
        <v>256</v>
      </c>
      <c r="D28" s="280">
        <v>162</v>
      </c>
      <c r="E28" s="281">
        <v>95</v>
      </c>
      <c r="F28" s="281">
        <v>140</v>
      </c>
      <c r="G28" s="282">
        <v>89</v>
      </c>
      <c r="H28" s="283">
        <v>79.323305555233745</v>
      </c>
      <c r="I28" s="283">
        <v>83</v>
      </c>
      <c r="J28" s="283">
        <v>149.76006484906756</v>
      </c>
      <c r="K28" s="283">
        <v>154.3100240959532</v>
      </c>
      <c r="L28" s="284">
        <v>165.29999999999998</v>
      </c>
      <c r="M28" s="1407">
        <v>165.29999999999998</v>
      </c>
      <c r="N28" s="1413">
        <v>232.9362295858358</v>
      </c>
      <c r="O28" s="535">
        <v>116.5004963678044</v>
      </c>
      <c r="P28" s="1386">
        <v>208.37902058299872</v>
      </c>
      <c r="Q28" s="535">
        <v>134.96070035684886</v>
      </c>
      <c r="R28" s="535">
        <v>136.15559327443842</v>
      </c>
      <c r="S28" s="535">
        <v>124.07602301508457</v>
      </c>
      <c r="T28" s="535">
        <v>190.09455108737143</v>
      </c>
      <c r="U28" s="535">
        <v>211.40440240150082</v>
      </c>
      <c r="V28" s="3098">
        <v>103.01795989372876</v>
      </c>
      <c r="W28" s="2932">
        <v>237.25675655643641</v>
      </c>
      <c r="X28" s="3462"/>
      <c r="Y28" s="826"/>
      <c r="Z28" s="3250">
        <v>169.47817331220483</v>
      </c>
      <c r="AA28" s="3225"/>
      <c r="AB28" s="243"/>
      <c r="AC28" s="243"/>
      <c r="AD28" s="243"/>
      <c r="AE28" s="243"/>
      <c r="AF28" s="243"/>
      <c r="AG28" s="243"/>
      <c r="AH28" s="243"/>
      <c r="AI28" s="243"/>
      <c r="AJ28" s="243"/>
      <c r="AK28" s="243"/>
      <c r="AL28" s="243"/>
      <c r="AM28" s="1776"/>
      <c r="AN28" s="244"/>
      <c r="AO28" s="245"/>
      <c r="AP28" s="218"/>
      <c r="AQ28" s="146"/>
      <c r="AR28" s="146"/>
      <c r="AS28" s="146"/>
      <c r="AT28" s="3668"/>
      <c r="AU28" s="146"/>
      <c r="AV28" s="146"/>
      <c r="AW28" s="146"/>
      <c r="AX28" s="146"/>
      <c r="AY28" s="146"/>
      <c r="AZ28" s="146"/>
      <c r="BA28" s="146"/>
      <c r="BB28" s="146"/>
    </row>
    <row r="29" spans="1:54" ht="21.75" customHeight="1">
      <c r="A29" s="3590"/>
      <c r="B29" s="3595"/>
      <c r="C29" s="1906" t="s">
        <v>306</v>
      </c>
      <c r="D29" s="2051"/>
      <c r="E29" s="1332"/>
      <c r="F29" s="1332"/>
      <c r="G29" s="1901">
        <v>3.01</v>
      </c>
      <c r="H29" s="1902">
        <v>2.1</v>
      </c>
      <c r="I29" s="1902">
        <v>1.87</v>
      </c>
      <c r="J29" s="1902">
        <v>1.7517361678383541</v>
      </c>
      <c r="K29" s="1902">
        <v>1.5030626334880381</v>
      </c>
      <c r="L29" s="2198">
        <v>1.45</v>
      </c>
      <c r="M29" s="2199">
        <v>1.45</v>
      </c>
      <c r="N29" s="2052">
        <v>2.1748183618984624</v>
      </c>
      <c r="O29" s="2043">
        <v>1.0884834373539587</v>
      </c>
      <c r="P29" s="2044">
        <v>1.9472220891865528</v>
      </c>
      <c r="Q29" s="2104">
        <v>1.2612129776540515</v>
      </c>
      <c r="R29" s="2104">
        <v>1.2724226660261968</v>
      </c>
      <c r="S29" s="2104">
        <v>1.1595696708110546</v>
      </c>
      <c r="T29" s="2104">
        <v>1.7765713344881151</v>
      </c>
      <c r="U29" s="2104">
        <v>1.9757358636098958</v>
      </c>
      <c r="V29" s="3096">
        <v>0.96278309220372205</v>
      </c>
      <c r="W29" s="2903">
        <v>2.2173519495555207</v>
      </c>
      <c r="X29" s="2528"/>
      <c r="Y29" s="1931"/>
      <c r="Z29" s="2109">
        <v>1.5836171442787532</v>
      </c>
      <c r="AA29" s="3235">
        <v>-2009.9127412361445</v>
      </c>
      <c r="AB29" s="1844">
        <v>1367.2980423586541</v>
      </c>
      <c r="AC29" s="1844">
        <v>-1205.2524265199718</v>
      </c>
      <c r="AD29" s="1844">
        <v>715.05992374347443</v>
      </c>
      <c r="AE29" s="1844">
        <v>668.88386842899502</v>
      </c>
      <c r="AF29" s="1844">
        <v>1154.9201368369013</v>
      </c>
      <c r="AG29" s="1844">
        <v>-1011.2687845449442</v>
      </c>
      <c r="AH29" s="1844">
        <v>-1539.5752508361541</v>
      </c>
      <c r="AI29" s="1844">
        <v>1821.9434953552809</v>
      </c>
      <c r="AJ29" s="1844">
        <v>-2493.8946525294537</v>
      </c>
      <c r="AK29" s="1844">
        <v>0</v>
      </c>
      <c r="AL29" s="1844">
        <v>0</v>
      </c>
      <c r="AM29" s="1844">
        <v>1673.1195945156037</v>
      </c>
      <c r="AN29" s="1962">
        <v>-2531.7983889433626</v>
      </c>
      <c r="AO29" s="2621">
        <v>-1.513220212854157</v>
      </c>
      <c r="AP29" s="1842" t="s">
        <v>557</v>
      </c>
      <c r="AQ29" s="146"/>
      <c r="AR29" s="146"/>
      <c r="AS29" s="146"/>
      <c r="AT29" s="3668"/>
      <c r="AU29" s="146"/>
      <c r="AV29" s="146"/>
      <c r="AW29" s="146"/>
      <c r="AX29" s="146"/>
      <c r="AY29" s="146"/>
      <c r="AZ29" s="146"/>
      <c r="BA29" s="146"/>
      <c r="BB29" s="146"/>
    </row>
    <row r="30" spans="1:54" ht="21.75" customHeight="1">
      <c r="A30" s="3590"/>
      <c r="B30" s="3665" t="s">
        <v>65</v>
      </c>
      <c r="C30" s="1906" t="s">
        <v>66</v>
      </c>
      <c r="D30" s="2053"/>
      <c r="E30" s="2054"/>
      <c r="F30" s="2054">
        <v>46</v>
      </c>
      <c r="G30" s="2054">
        <v>58</v>
      </c>
      <c r="H30" s="2055">
        <v>30.422368632373203</v>
      </c>
      <c r="I30" s="2055">
        <v>34</v>
      </c>
      <c r="J30" s="2055">
        <v>44.484922719846736</v>
      </c>
      <c r="K30" s="2055">
        <v>33.5185377641046</v>
      </c>
      <c r="L30" s="2200">
        <v>35.103987799530714</v>
      </c>
      <c r="M30" s="2199">
        <v>35.103987799530714</v>
      </c>
      <c r="N30" s="2056">
        <v>75.897655516848943</v>
      </c>
      <c r="O30" s="2057">
        <v>0</v>
      </c>
      <c r="P30" s="2057">
        <v>83.686438007758639</v>
      </c>
      <c r="Q30" s="2105">
        <v>76.806366600026607</v>
      </c>
      <c r="R30" s="2105">
        <v>0</v>
      </c>
      <c r="S30" s="2105">
        <v>0</v>
      </c>
      <c r="T30" s="2105">
        <v>61.418432806322897</v>
      </c>
      <c r="U30" s="2105">
        <v>0</v>
      </c>
      <c r="V30" s="3099">
        <v>67.340727516496287</v>
      </c>
      <c r="W30" s="2933">
        <v>65.041453151444514</v>
      </c>
      <c r="X30" s="3463"/>
      <c r="Y30" s="2058"/>
      <c r="Z30" s="2110">
        <v>43.019107359889787</v>
      </c>
      <c r="AA30" s="3236"/>
      <c r="AB30" s="2002"/>
      <c r="AC30" s="2002"/>
      <c r="AD30" s="2002"/>
      <c r="AE30" s="2002"/>
      <c r="AF30" s="2002"/>
      <c r="AG30" s="2002"/>
      <c r="AH30" s="2002"/>
      <c r="AI30" s="2002"/>
      <c r="AJ30" s="2002"/>
      <c r="AK30" s="2002"/>
      <c r="AL30" s="2002"/>
      <c r="AM30" s="2059"/>
      <c r="AN30" s="1995"/>
      <c r="AO30" s="2060"/>
      <c r="AP30" s="1956"/>
      <c r="AQ30" s="146"/>
      <c r="AR30" s="146"/>
      <c r="AS30" s="146"/>
      <c r="AT30" s="3668"/>
      <c r="AU30" s="146"/>
      <c r="AV30" s="146"/>
      <c r="AW30" s="146"/>
      <c r="AX30" s="146"/>
      <c r="AY30" s="146"/>
      <c r="AZ30" s="146"/>
      <c r="BA30" s="146"/>
      <c r="BB30" s="146"/>
    </row>
    <row r="31" spans="1:54" ht="21.75" customHeight="1">
      <c r="A31" s="3590"/>
      <c r="B31" s="3595"/>
      <c r="C31" s="1906" t="s">
        <v>342</v>
      </c>
      <c r="D31" s="2061"/>
      <c r="E31" s="2062"/>
      <c r="F31" s="2062"/>
      <c r="G31" s="2062">
        <v>23.73</v>
      </c>
      <c r="H31" s="2063">
        <v>12.27</v>
      </c>
      <c r="I31" s="2063">
        <v>14</v>
      </c>
      <c r="J31" s="2063">
        <v>17.8699288031513</v>
      </c>
      <c r="K31" s="2063">
        <v>13.461260146226747</v>
      </c>
      <c r="L31" s="2201">
        <v>14.097987068084622</v>
      </c>
      <c r="M31" s="2199">
        <v>14.097987068084622</v>
      </c>
      <c r="N31" s="2064">
        <v>30.480986151344954</v>
      </c>
      <c r="O31" s="2057">
        <v>0</v>
      </c>
      <c r="P31" s="2057">
        <v>33.60901124809584</v>
      </c>
      <c r="Q31" s="2105">
        <v>30.845930361456471</v>
      </c>
      <c r="R31" s="2105">
        <v>0</v>
      </c>
      <c r="S31" s="2105">
        <v>0</v>
      </c>
      <c r="T31" s="2105">
        <v>24.666037271615622</v>
      </c>
      <c r="U31" s="2105">
        <v>0</v>
      </c>
      <c r="V31" s="3099">
        <v>27.04446888212702</v>
      </c>
      <c r="W31" s="2933">
        <v>26.121065522668481</v>
      </c>
      <c r="X31" s="3463"/>
      <c r="Y31" s="2058"/>
      <c r="Z31" s="2110">
        <v>17.276749943730838</v>
      </c>
      <c r="AA31" s="2065">
        <v>-1112.2768152532201</v>
      </c>
      <c r="AB31" s="2065">
        <v>969.69666048158842</v>
      </c>
      <c r="AC31" s="2065">
        <v>-1194.1535530057313</v>
      </c>
      <c r="AD31" s="2065">
        <v>-1122.68499159973</v>
      </c>
      <c r="AE31" s="2065">
        <v>852.70020441598126</v>
      </c>
      <c r="AF31" s="2065">
        <v>988.58569725317193</v>
      </c>
      <c r="AG31" s="2065">
        <v>-904.88454987697708</v>
      </c>
      <c r="AH31" s="2065">
        <v>957.67935969263738</v>
      </c>
      <c r="AI31" s="2065">
        <v>-1000.4911510684208</v>
      </c>
      <c r="AJ31" s="2065">
        <v>-965.4404139060432</v>
      </c>
      <c r="AK31" s="2065">
        <v>0</v>
      </c>
      <c r="AL31" s="2065">
        <v>0</v>
      </c>
      <c r="AM31" s="2066">
        <v>-438.51645439843645</v>
      </c>
      <c r="AN31" s="1962">
        <v>-2531.2695528667427</v>
      </c>
      <c r="AO31" s="2032">
        <v>5.7723479415137957</v>
      </c>
      <c r="AP31" s="2067" t="s">
        <v>558</v>
      </c>
      <c r="AQ31" s="146"/>
      <c r="AR31" s="923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</row>
    <row r="32" spans="1:54" ht="21.75" customHeight="1">
      <c r="A32" s="3590"/>
      <c r="B32" s="1998" t="s">
        <v>303</v>
      </c>
      <c r="C32" s="1906" t="s">
        <v>196</v>
      </c>
      <c r="D32" s="2061"/>
      <c r="E32" s="2062"/>
      <c r="F32" s="2062"/>
      <c r="G32" s="1997"/>
      <c r="H32" s="1909">
        <v>259</v>
      </c>
      <c r="I32" s="1909">
        <v>214</v>
      </c>
      <c r="J32" s="1909">
        <v>92.656179432341744</v>
      </c>
      <c r="K32" s="1909">
        <v>148.74917498584327</v>
      </c>
      <c r="L32" s="2192">
        <v>174.85159967215321</v>
      </c>
      <c r="M32" s="2199">
        <v>174.85159967215321</v>
      </c>
      <c r="N32" s="2068">
        <v>0</v>
      </c>
      <c r="O32" s="2069">
        <v>0</v>
      </c>
      <c r="P32" s="2069">
        <v>1035.1575464413518</v>
      </c>
      <c r="Q32" s="2106">
        <v>0</v>
      </c>
      <c r="R32" s="2106">
        <v>0</v>
      </c>
      <c r="S32" s="2106">
        <v>0</v>
      </c>
      <c r="T32" s="2106">
        <v>0</v>
      </c>
      <c r="U32" s="2106">
        <v>0</v>
      </c>
      <c r="V32" s="3100">
        <v>0</v>
      </c>
      <c r="W32" s="2934">
        <v>0</v>
      </c>
      <c r="X32" s="3464"/>
      <c r="Y32" s="2031"/>
      <c r="Z32" s="2110">
        <v>103.51575464413517</v>
      </c>
      <c r="AA32" s="2065">
        <v>3904.051509285694</v>
      </c>
      <c r="AB32" s="2070">
        <v>4303.3374322084428</v>
      </c>
      <c r="AC32" s="2070">
        <v>-21099.302562927471</v>
      </c>
      <c r="AD32" s="2070">
        <v>3857.86191546909</v>
      </c>
      <c r="AE32" s="2070">
        <v>3784.1284369203572</v>
      </c>
      <c r="AF32" s="2070">
        <v>4387.1635422799664</v>
      </c>
      <c r="AG32" s="2070">
        <v>4824.4206671013508</v>
      </c>
      <c r="AH32" s="2070">
        <v>4250.0068367482945</v>
      </c>
      <c r="AI32" s="2070">
        <v>4400.1359578304809</v>
      </c>
      <c r="AJ32" s="2070">
        <v>4555.684755103277</v>
      </c>
      <c r="AK32" s="2070">
        <v>0</v>
      </c>
      <c r="AL32" s="2070">
        <v>0</v>
      </c>
      <c r="AM32" s="2071">
        <v>-7219.6174391370951</v>
      </c>
      <c r="AN32" s="1962">
        <v>17167.488490019481</v>
      </c>
      <c r="AO32" s="2622">
        <v>-2.3778944846794232</v>
      </c>
      <c r="AP32" s="1988" t="s">
        <v>290</v>
      </c>
      <c r="AQ32" s="146"/>
      <c r="AR32" s="146"/>
      <c r="AS32" s="146"/>
      <c r="AT32" s="146"/>
      <c r="AU32" s="146"/>
      <c r="AV32" s="146"/>
      <c r="AW32" s="146"/>
      <c r="AX32" s="146"/>
      <c r="AY32" s="146"/>
      <c r="AZ32" s="146"/>
      <c r="BA32" s="146"/>
      <c r="BB32" s="146"/>
    </row>
    <row r="33" spans="1:54" ht="21.75" customHeight="1" thickBot="1">
      <c r="A33" s="3590"/>
      <c r="B33" s="1965" t="s">
        <v>311</v>
      </c>
      <c r="C33" s="1966" t="s">
        <v>66</v>
      </c>
      <c r="D33" s="2072">
        <v>737</v>
      </c>
      <c r="E33" s="2073">
        <v>764</v>
      </c>
      <c r="F33" s="2073">
        <v>920</v>
      </c>
      <c r="G33" s="2073">
        <v>710</v>
      </c>
      <c r="H33" s="757">
        <v>804.55310718712531</v>
      </c>
      <c r="I33" s="757">
        <v>671</v>
      </c>
      <c r="J33" s="757">
        <v>517.23473829824388</v>
      </c>
      <c r="K33" s="757">
        <v>635.2418619413146</v>
      </c>
      <c r="L33" s="2074">
        <v>621.51204352886725</v>
      </c>
      <c r="M33" s="2075">
        <v>621.51204352886725</v>
      </c>
      <c r="N33" s="2076">
        <v>582.04639434699629</v>
      </c>
      <c r="O33" s="2077">
        <v>355.55344318869999</v>
      </c>
      <c r="P33" s="2077">
        <v>1749.7565447247716</v>
      </c>
      <c r="Q33" s="2077">
        <v>488.87803711922146</v>
      </c>
      <c r="R33" s="2077">
        <v>410.602657425453</v>
      </c>
      <c r="S33" s="2077">
        <v>565.86782940085504</v>
      </c>
      <c r="T33" s="2077">
        <v>867.1569247124711</v>
      </c>
      <c r="U33" s="2077">
        <v>444.21328665393395</v>
      </c>
      <c r="V33" s="3101">
        <v>507.59104435935205</v>
      </c>
      <c r="W33" s="2935">
        <v>396.69552848498932</v>
      </c>
      <c r="X33" s="3465"/>
      <c r="Y33" s="2078"/>
      <c r="Z33" s="3251">
        <v>636.83616904167434</v>
      </c>
      <c r="AA33" s="2065">
        <v>1396.161327069691</v>
      </c>
      <c r="AB33" s="2070">
        <v>8091.4307046601407</v>
      </c>
      <c r="AC33" s="2070">
        <v>-26528.949026350216</v>
      </c>
      <c r="AD33" s="2070">
        <v>3795.9970240996731</v>
      </c>
      <c r="AE33" s="2070">
        <v>5714.7449855539835</v>
      </c>
      <c r="AF33" s="2070">
        <v>2046.0969035385519</v>
      </c>
      <c r="AG33" s="2070">
        <v>-7521.7615287732388</v>
      </c>
      <c r="AH33" s="2070">
        <v>5457.9983456239097</v>
      </c>
      <c r="AI33" s="2070">
        <v>3776.0273463184517</v>
      </c>
      <c r="AJ33" s="2070">
        <v>7305.868384252828</v>
      </c>
      <c r="AK33" s="2070">
        <v>0</v>
      </c>
      <c r="AL33" s="2070">
        <v>0</v>
      </c>
      <c r="AM33" s="2079">
        <v>3797.5030150619855</v>
      </c>
      <c r="AN33" s="2012">
        <v>3533.6144659937731</v>
      </c>
      <c r="AO33" s="2037">
        <v>0.93050998300157906</v>
      </c>
      <c r="AP33" s="2080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</row>
    <row r="34" spans="1:54" ht="21.75" customHeight="1" thickBot="1">
      <c r="A34" s="1840" t="s">
        <v>194</v>
      </c>
      <c r="B34" s="1841" t="s">
        <v>195</v>
      </c>
      <c r="C34" s="266" t="s">
        <v>196</v>
      </c>
      <c r="D34" s="299"/>
      <c r="E34" s="300"/>
      <c r="F34" s="300">
        <v>2990</v>
      </c>
      <c r="G34" s="300">
        <v>3017</v>
      </c>
      <c r="H34" s="301">
        <v>3022.2867469820171</v>
      </c>
      <c r="I34" s="301">
        <v>3343.853489453621</v>
      </c>
      <c r="J34" s="301">
        <v>3788.6690513114572</v>
      </c>
      <c r="K34" s="301">
        <v>4455.0622722766366</v>
      </c>
      <c r="L34" s="302">
        <v>3842.2451013488735</v>
      </c>
      <c r="M34" s="1418">
        <v>3842.2451013488735</v>
      </c>
      <c r="N34" s="303">
        <v>4240.7120053555091</v>
      </c>
      <c r="O34" s="304">
        <v>3966.9668477464352</v>
      </c>
      <c r="P34" s="304">
        <v>4642.6831081949695</v>
      </c>
      <c r="Q34" s="304">
        <v>4283.1049513501848</v>
      </c>
      <c r="R34" s="304">
        <v>4380.9750208925752</v>
      </c>
      <c r="S34" s="304">
        <v>3898.459331992934</v>
      </c>
      <c r="T34" s="304">
        <v>3596.3152023570865</v>
      </c>
      <c r="U34" s="304">
        <v>3912.6508799829535</v>
      </c>
      <c r="V34" s="3102">
        <v>3899.4789450358357</v>
      </c>
      <c r="W34" s="2936">
        <v>3681.701494862868</v>
      </c>
      <c r="X34" s="3466"/>
      <c r="Y34" s="1701"/>
      <c r="Z34" s="3252">
        <v>4050.3047787771357</v>
      </c>
      <c r="AA34" s="581">
        <v>5625.8092400772121</v>
      </c>
      <c r="AB34" s="273">
        <v>14120.678726926652</v>
      </c>
      <c r="AC34" s="273">
        <v>-4465.9650242811058</v>
      </c>
      <c r="AD34" s="273">
        <v>4459.7733032898504</v>
      </c>
      <c r="AE34" s="273">
        <v>1884.7544855450501</v>
      </c>
      <c r="AF34" s="273">
        <v>16416.280139845439</v>
      </c>
      <c r="AG34" s="273">
        <v>27851.966992938946</v>
      </c>
      <c r="AH34" s="273">
        <v>15497.579235634143</v>
      </c>
      <c r="AI34" s="273">
        <v>16434.660400610679</v>
      </c>
      <c r="AJ34" s="273">
        <v>23685.428199477628</v>
      </c>
      <c r="AK34" s="273">
        <v>0</v>
      </c>
      <c r="AL34" s="273">
        <v>0</v>
      </c>
      <c r="AM34" s="274">
        <v>169497.87567256813</v>
      </c>
      <c r="AN34" s="275">
        <v>121510.96570006449</v>
      </c>
      <c r="AO34" s="276">
        <v>0.28311216162498454</v>
      </c>
      <c r="AP34" s="305" t="s">
        <v>634</v>
      </c>
      <c r="AQ34" s="146"/>
      <c r="AR34" s="146"/>
      <c r="AS34" s="146"/>
      <c r="AT34" s="146"/>
      <c r="AU34" s="146"/>
      <c r="AV34" s="146"/>
      <c r="AW34" s="146"/>
      <c r="AX34" s="146"/>
      <c r="AY34" s="146"/>
      <c r="AZ34" s="146"/>
      <c r="BA34" s="146"/>
      <c r="BB34" s="146"/>
    </row>
    <row r="35" spans="1:54" ht="21" customHeight="1">
      <c r="A35" s="3590" t="s">
        <v>297</v>
      </c>
      <c r="B35" s="1839" t="s">
        <v>299</v>
      </c>
      <c r="C35" s="234" t="s">
        <v>301</v>
      </c>
      <c r="D35" s="158"/>
      <c r="E35" s="22"/>
      <c r="F35" s="22"/>
      <c r="G35" s="22">
        <v>0</v>
      </c>
      <c r="H35" s="191">
        <v>12</v>
      </c>
      <c r="I35" s="191">
        <v>13</v>
      </c>
      <c r="J35" s="191"/>
      <c r="K35" s="191">
        <v>15</v>
      </c>
      <c r="L35" s="1848">
        <v>16</v>
      </c>
      <c r="M35" s="1849">
        <v>1.6</v>
      </c>
      <c r="N35" s="2745">
        <v>0</v>
      </c>
      <c r="O35" s="2746">
        <v>2</v>
      </c>
      <c r="P35" s="2746">
        <v>4</v>
      </c>
      <c r="Q35" s="2746">
        <v>4</v>
      </c>
      <c r="R35" s="2746">
        <v>0</v>
      </c>
      <c r="S35" s="2746">
        <v>0</v>
      </c>
      <c r="T35" s="2746">
        <v>0</v>
      </c>
      <c r="U35" s="2746">
        <v>0</v>
      </c>
      <c r="V35" s="3103">
        <v>0</v>
      </c>
      <c r="W35" s="2937">
        <v>0</v>
      </c>
      <c r="X35" s="3467"/>
      <c r="Y35" s="498"/>
      <c r="Z35" s="3253">
        <v>10</v>
      </c>
      <c r="AA35" s="3237">
        <v>1623.9594087437572</v>
      </c>
      <c r="AB35" s="297">
        <v>69087.172181278453</v>
      </c>
      <c r="AC35" s="297">
        <v>16100.780471631981</v>
      </c>
      <c r="AD35" s="297">
        <v>90132.016391674872</v>
      </c>
      <c r="AE35" s="297">
        <v>10735.137743519703</v>
      </c>
      <c r="AF35" s="297">
        <v>75602.982745246656</v>
      </c>
      <c r="AG35" s="149">
        <v>93494.062296256743</v>
      </c>
      <c r="AH35" s="297">
        <v>54327.268121761263</v>
      </c>
      <c r="AI35" s="297">
        <v>106212.11647834039</v>
      </c>
      <c r="AJ35" s="297">
        <v>21421.549344076167</v>
      </c>
      <c r="AK35" s="297" t="e">
        <v>#DIV/0!</v>
      </c>
      <c r="AL35" s="297" t="e">
        <v>#DIV/0!</v>
      </c>
      <c r="AM35" s="297">
        <v>483718</v>
      </c>
      <c r="AN35" s="298">
        <v>517315.49583845382</v>
      </c>
      <c r="AO35" s="285">
        <v>1.0694567823369274</v>
      </c>
      <c r="AP35" s="1843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</row>
    <row r="36" spans="1:54" ht="21.75" customHeight="1" thickBot="1">
      <c r="A36" s="3598"/>
      <c r="B36" s="1523" t="s">
        <v>298</v>
      </c>
      <c r="C36" s="1879" t="s">
        <v>300</v>
      </c>
      <c r="D36" s="2081"/>
      <c r="E36" s="1277"/>
      <c r="F36" s="1277"/>
      <c r="G36" s="1277">
        <v>0</v>
      </c>
      <c r="H36" s="756">
        <v>1394256.1890849057</v>
      </c>
      <c r="I36" s="756">
        <v>547594</v>
      </c>
      <c r="J36" s="1777">
        <v>257939</v>
      </c>
      <c r="K36" s="1847">
        <v>-781342.37821694068</v>
      </c>
      <c r="L36" s="2202">
        <v>716608.04469927517</v>
      </c>
      <c r="M36" s="1850">
        <v>71660.80446992752</v>
      </c>
      <c r="N36" s="296"/>
      <c r="O36" s="297"/>
      <c r="P36" s="297"/>
      <c r="Q36" s="297"/>
      <c r="R36" s="297"/>
      <c r="S36" s="297"/>
      <c r="T36" s="297"/>
      <c r="U36" s="297"/>
      <c r="V36" s="3104"/>
      <c r="W36" s="2938"/>
      <c r="X36" s="3468"/>
      <c r="Y36" s="149"/>
      <c r="Z36" s="149"/>
      <c r="AA36" s="3238"/>
      <c r="AB36" s="2079"/>
      <c r="AC36" s="2083"/>
      <c r="AD36" s="2083"/>
      <c r="AE36" s="2083"/>
      <c r="AF36" s="2083"/>
      <c r="AG36" s="2070"/>
      <c r="AH36" s="2083"/>
      <c r="AI36" s="2083"/>
      <c r="AJ36" s="2083"/>
      <c r="AK36" s="2083"/>
      <c r="AL36" s="2083"/>
      <c r="AM36" s="2079"/>
      <c r="AN36" s="2012"/>
      <c r="AO36" s="2037"/>
      <c r="AP36" s="2080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</row>
    <row r="37" spans="1:54" ht="21.75" customHeight="1" thickBot="1">
      <c r="A37" s="3659" t="s">
        <v>94</v>
      </c>
      <c r="B37" s="3660"/>
      <c r="C37" s="237" t="s">
        <v>66</v>
      </c>
      <c r="D37" s="160"/>
      <c r="E37" s="23"/>
      <c r="F37" s="23"/>
      <c r="G37" s="23"/>
      <c r="H37" s="192"/>
      <c r="I37" s="192"/>
      <c r="J37" s="192"/>
      <c r="K37" s="192"/>
      <c r="L37" s="562"/>
      <c r="M37" s="1419">
        <v>71660.80446992752</v>
      </c>
      <c r="N37" s="1349">
        <v>1623.9594087437572</v>
      </c>
      <c r="O37" s="694">
        <v>69087.172181278453</v>
      </c>
      <c r="P37" s="694">
        <v>16100.780471631981</v>
      </c>
      <c r="Q37" s="537">
        <v>90132.016391674872</v>
      </c>
      <c r="R37" s="537">
        <v>10735.137743519703</v>
      </c>
      <c r="S37" s="537">
        <v>75602.982745246656</v>
      </c>
      <c r="T37" s="537">
        <v>93494.062296256743</v>
      </c>
      <c r="U37" s="3470">
        <v>54327.268121761263</v>
      </c>
      <c r="V37" s="3492">
        <v>106212.11647834039</v>
      </c>
      <c r="W37" s="3366">
        <v>21421.549344076167</v>
      </c>
      <c r="X37" s="2914" t="e">
        <v>#DIV/0!</v>
      </c>
      <c r="Y37" s="694" t="e">
        <v>#DIV/0!</v>
      </c>
      <c r="Z37" s="694">
        <v>538737.04518253007</v>
      </c>
      <c r="AA37" s="3239">
        <v>1623.9594087437572</v>
      </c>
      <c r="AB37" s="2747">
        <v>69087.172181278453</v>
      </c>
      <c r="AC37" s="2747">
        <v>16100.780471631981</v>
      </c>
      <c r="AD37" s="2747">
        <v>90132.016391674872</v>
      </c>
      <c r="AE37" s="2747">
        <v>10735.137743519703</v>
      </c>
      <c r="AF37" s="2747">
        <v>75602.982745246656</v>
      </c>
      <c r="AG37" s="2747">
        <v>93494.062296256743</v>
      </c>
      <c r="AH37" s="2747">
        <v>54327.268121761263</v>
      </c>
      <c r="AI37" s="2747">
        <v>106212.11647834039</v>
      </c>
      <c r="AJ37" s="2747">
        <v>21421.549344076167</v>
      </c>
      <c r="AK37" s="2747" t="e">
        <v>#DIV/0!</v>
      </c>
      <c r="AL37" s="2747" t="e">
        <v>#DIV/0!</v>
      </c>
      <c r="AM37" s="2747">
        <v>716608.04469927517</v>
      </c>
      <c r="AN37" s="2747">
        <v>538737.04518253007</v>
      </c>
      <c r="AO37" s="24">
        <v>0.75178760435017344</v>
      </c>
      <c r="AP37" s="25"/>
      <c r="AR37" s="141"/>
      <c r="AS37" s="141"/>
      <c r="AT37" s="146"/>
      <c r="AU37" s="146"/>
      <c r="AV37" s="146"/>
      <c r="AW37" s="146"/>
      <c r="AX37" s="146"/>
      <c r="AY37" s="146"/>
      <c r="AZ37" s="146"/>
      <c r="BA37" s="146"/>
      <c r="BB37" s="146"/>
    </row>
    <row r="38" spans="1:54" ht="17.25" customHeight="1">
      <c r="AF38" s="111"/>
      <c r="AO38" s="27"/>
      <c r="AQ38" s="147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</row>
    <row r="39" spans="1:54" ht="17.25" customHeight="1">
      <c r="AN39" s="111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</row>
    <row r="40" spans="1:54" ht="21.75" customHeight="1">
      <c r="B40" s="146"/>
      <c r="C40" s="146"/>
      <c r="D40" s="146"/>
      <c r="E40" s="146"/>
      <c r="F40" s="146"/>
      <c r="G40" s="146"/>
      <c r="H40" s="928"/>
      <c r="I40" s="928"/>
      <c r="J40" s="928"/>
      <c r="K40" s="928"/>
      <c r="L40" s="928"/>
      <c r="M40" s="928"/>
      <c r="N40" s="146"/>
      <c r="O40" s="901"/>
      <c r="P40" s="929"/>
      <c r="Q40" s="929"/>
      <c r="R40" s="929"/>
      <c r="S40" s="929"/>
      <c r="T40" s="929"/>
      <c r="U40" s="929"/>
      <c r="V40" s="929"/>
      <c r="W40" s="929"/>
      <c r="X40" s="929"/>
      <c r="Y40" s="929"/>
      <c r="Z40" s="929"/>
      <c r="AA40" s="929"/>
      <c r="AB40" s="929"/>
      <c r="AC40" s="929"/>
      <c r="AD40" s="929"/>
      <c r="AE40" s="146"/>
      <c r="AF40" s="146"/>
      <c r="AG40" s="146"/>
      <c r="AH40" s="146"/>
      <c r="AI40" s="146"/>
      <c r="AJ40" s="146"/>
      <c r="AK40" s="146"/>
      <c r="AL40" s="146"/>
      <c r="AM40" s="930"/>
      <c r="AN40" s="146"/>
      <c r="AO40" s="901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</row>
    <row r="41" spans="1:54" ht="21.75" customHeight="1">
      <c r="B41" s="146"/>
      <c r="C41" s="146"/>
      <c r="D41" s="146"/>
      <c r="E41" s="146"/>
      <c r="F41" s="146"/>
      <c r="G41" s="146"/>
      <c r="H41" s="146"/>
      <c r="I41" s="146"/>
      <c r="J41" s="1569"/>
      <c r="K41" s="146"/>
      <c r="L41" s="931"/>
      <c r="M41" s="931"/>
      <c r="N41" s="931"/>
      <c r="O41" s="931"/>
      <c r="P41" s="932"/>
      <c r="Q41" s="146"/>
      <c r="R41" s="146"/>
      <c r="S41" s="146"/>
      <c r="T41" s="146"/>
      <c r="U41" s="146"/>
      <c r="V41" s="146"/>
      <c r="W41" s="146"/>
      <c r="X41" s="146"/>
      <c r="Y41" s="146"/>
      <c r="Z41" s="931"/>
      <c r="AA41" s="146"/>
      <c r="AB41" s="933"/>
      <c r="AC41" s="146"/>
      <c r="AD41" s="146"/>
      <c r="AF41" s="146"/>
      <c r="AG41" s="146"/>
      <c r="AH41" s="146"/>
      <c r="AI41" s="146"/>
      <c r="AJ41" s="146"/>
      <c r="AK41" s="146"/>
      <c r="AL41" s="146"/>
      <c r="AM41" s="146"/>
      <c r="AN41" s="146"/>
      <c r="AO41" s="901"/>
      <c r="AP41" s="146"/>
      <c r="AQ41" s="146"/>
      <c r="AR41" s="925"/>
      <c r="AS41" s="907"/>
      <c r="AT41" s="146"/>
      <c r="AU41" s="146"/>
      <c r="AV41" s="146"/>
      <c r="AW41" s="146"/>
      <c r="AX41" s="146"/>
      <c r="AY41" s="146"/>
      <c r="AZ41" s="146"/>
      <c r="BA41" s="146"/>
      <c r="BB41" s="146"/>
    </row>
    <row r="42" spans="1:54" ht="21.75" customHeight="1">
      <c r="B42" s="146"/>
      <c r="C42" s="934"/>
      <c r="D42" s="146"/>
      <c r="E42" s="146"/>
      <c r="F42" s="146"/>
      <c r="G42" s="146"/>
      <c r="H42" s="146"/>
      <c r="I42" s="146"/>
      <c r="J42" s="1569"/>
      <c r="K42" s="146"/>
      <c r="L42" s="146"/>
      <c r="M42" s="146"/>
      <c r="N42" s="3269"/>
      <c r="O42" s="3269"/>
      <c r="P42" s="3269"/>
      <c r="Q42" s="3269"/>
      <c r="R42" s="3269"/>
      <c r="S42" s="3269"/>
      <c r="T42" s="3269"/>
      <c r="U42" s="3269"/>
      <c r="V42" s="3269"/>
      <c r="W42" s="3269"/>
      <c r="X42" s="3269"/>
      <c r="Y42" s="3269"/>
      <c r="Z42" s="3269"/>
      <c r="AA42" s="3269"/>
      <c r="AB42" s="3269"/>
      <c r="AC42" s="3269"/>
      <c r="AD42" s="3269"/>
      <c r="AE42" s="3269"/>
      <c r="AF42" s="146"/>
      <c r="AG42" s="146"/>
      <c r="AH42" s="146"/>
      <c r="AI42" s="146"/>
      <c r="AJ42" s="146"/>
      <c r="AK42" s="146"/>
      <c r="AL42" s="146"/>
      <c r="AM42" s="146"/>
      <c r="AN42" s="146"/>
      <c r="AO42" s="901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</row>
    <row r="43" spans="1:54" ht="21.75" customHeight="1">
      <c r="B43" s="146"/>
      <c r="C43" s="146"/>
      <c r="D43" s="146"/>
      <c r="E43" s="146"/>
      <c r="F43" s="146"/>
      <c r="G43" s="146"/>
      <c r="H43" s="146"/>
      <c r="I43" s="146"/>
      <c r="J43" s="1569"/>
      <c r="K43" s="146"/>
      <c r="L43" s="931"/>
      <c r="M43" s="931"/>
      <c r="N43" s="146"/>
      <c r="O43" s="935"/>
      <c r="P43" s="932"/>
      <c r="Q43" s="146"/>
      <c r="R43" s="146"/>
      <c r="S43" s="146"/>
      <c r="T43" s="146"/>
      <c r="U43" s="146"/>
      <c r="V43" s="146"/>
      <c r="W43" s="146"/>
      <c r="X43" s="146"/>
      <c r="Y43" s="146"/>
      <c r="Z43" s="146"/>
      <c r="AA43" s="146"/>
      <c r="AB43" s="933"/>
      <c r="AC43" s="146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901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</row>
    <row r="44" spans="1:54" ht="21.75" customHeight="1">
      <c r="B44" s="146"/>
      <c r="C44" s="146"/>
      <c r="D44" s="146"/>
      <c r="E44" s="146"/>
      <c r="F44" s="146"/>
      <c r="G44" s="146"/>
      <c r="H44" s="146"/>
      <c r="I44" s="146"/>
      <c r="J44" s="1569"/>
      <c r="K44" s="146"/>
      <c r="L44" s="146"/>
      <c r="M44" s="146"/>
      <c r="N44" s="146"/>
      <c r="O44" s="901"/>
      <c r="P44" s="932"/>
      <c r="Q44" s="146"/>
      <c r="R44" s="146"/>
      <c r="S44" s="146"/>
      <c r="T44" s="146"/>
      <c r="U44" s="146"/>
      <c r="V44" s="146"/>
      <c r="W44" s="146"/>
      <c r="X44" s="146"/>
      <c r="Y44" s="146"/>
      <c r="Z44" s="146"/>
      <c r="AA44" s="146"/>
      <c r="AB44" s="933"/>
      <c r="AC44" s="146"/>
      <c r="AD44" s="146"/>
      <c r="AE44" s="146"/>
      <c r="AF44" s="146"/>
      <c r="AG44" s="146"/>
      <c r="AH44" s="146"/>
      <c r="AI44" s="146"/>
      <c r="AJ44" s="146"/>
      <c r="AK44" s="146"/>
      <c r="AL44" s="146"/>
      <c r="AM44" s="146"/>
      <c r="AN44" s="3658"/>
      <c r="AO44" s="3658"/>
      <c r="AP44" s="922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</row>
    <row r="45" spans="1:54" ht="21.75" customHeight="1">
      <c r="B45" s="146"/>
      <c r="C45" s="146"/>
      <c r="D45" s="146"/>
      <c r="E45" s="146"/>
      <c r="F45" s="146"/>
      <c r="G45" s="146"/>
      <c r="H45" s="146"/>
      <c r="I45" s="146"/>
      <c r="J45" s="1569"/>
      <c r="K45" s="146"/>
      <c r="L45" s="146"/>
      <c r="M45" s="146"/>
      <c r="N45" s="146"/>
      <c r="O45" s="146"/>
      <c r="P45" s="932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933"/>
      <c r="AC45" s="146"/>
      <c r="AD45" s="146"/>
      <c r="AE45" s="146"/>
      <c r="AF45" s="146"/>
      <c r="AG45" s="146"/>
      <c r="AH45" s="146"/>
      <c r="AI45" s="146"/>
      <c r="AJ45" s="146"/>
      <c r="AK45" s="146"/>
      <c r="AL45" s="146"/>
      <c r="AM45" s="146"/>
      <c r="AN45" s="146"/>
      <c r="AO45" s="901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</row>
    <row r="46" spans="1:54" ht="21.75" customHeight="1">
      <c r="B46" s="146"/>
      <c r="C46" s="146"/>
      <c r="D46" s="146"/>
      <c r="E46" s="146"/>
      <c r="F46" s="146"/>
      <c r="G46" s="146"/>
      <c r="H46" s="146"/>
      <c r="I46" s="146"/>
      <c r="J46" s="1569"/>
      <c r="K46" s="146"/>
      <c r="L46" s="146"/>
      <c r="M46" s="146"/>
      <c r="N46" s="146"/>
      <c r="O46" s="146"/>
      <c r="P46" s="932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933"/>
      <c r="AC46" s="146"/>
      <c r="AD46" s="146"/>
      <c r="AE46" s="146"/>
      <c r="AF46" s="146"/>
      <c r="AG46" s="146"/>
      <c r="AH46" s="146"/>
      <c r="AI46" s="146"/>
      <c r="AJ46" s="146"/>
      <c r="AK46" s="146"/>
      <c r="AL46" s="146"/>
      <c r="AM46" s="146"/>
      <c r="AN46" s="146"/>
      <c r="AO46" s="901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</row>
    <row r="47" spans="1:54" ht="21.75" customHeight="1">
      <c r="B47" s="146"/>
      <c r="C47" s="146"/>
      <c r="D47" s="146"/>
      <c r="E47" s="146"/>
      <c r="F47" s="146"/>
      <c r="G47" s="146"/>
      <c r="H47" s="146"/>
      <c r="I47" s="146"/>
      <c r="J47" s="1569"/>
      <c r="K47" s="146"/>
      <c r="L47" s="146"/>
      <c r="M47" s="146"/>
      <c r="N47" s="146"/>
      <c r="O47" s="146"/>
      <c r="P47" s="932"/>
      <c r="Q47" s="146"/>
      <c r="R47" s="146"/>
      <c r="S47" s="146"/>
      <c r="T47" s="146"/>
      <c r="U47" s="146"/>
      <c r="V47" s="146"/>
      <c r="W47" s="146"/>
      <c r="X47" s="146"/>
      <c r="Y47" s="146"/>
      <c r="Z47" s="146"/>
      <c r="AA47" s="146"/>
      <c r="AB47" s="933"/>
      <c r="AC47" s="146"/>
      <c r="AD47" s="146"/>
      <c r="AE47" s="146"/>
      <c r="AF47" s="146"/>
      <c r="AG47" s="146"/>
      <c r="AH47" s="146"/>
      <c r="AI47" s="146"/>
      <c r="AJ47" s="146"/>
      <c r="AK47" s="146"/>
      <c r="AL47" s="146"/>
      <c r="AM47" s="146"/>
      <c r="AN47" s="146"/>
      <c r="AO47" s="901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</row>
    <row r="48" spans="1:54" ht="21.75" customHeight="1">
      <c r="B48" s="146"/>
      <c r="C48" s="146"/>
      <c r="D48" s="146"/>
      <c r="E48" s="146"/>
      <c r="F48" s="146"/>
      <c r="G48" s="146"/>
      <c r="H48" s="146"/>
      <c r="I48" s="146"/>
      <c r="J48" s="1569"/>
      <c r="K48" s="146"/>
      <c r="L48" s="146"/>
      <c r="M48" s="146"/>
      <c r="N48" s="146"/>
      <c r="O48" s="146"/>
      <c r="P48" s="936"/>
      <c r="Q48" s="936"/>
      <c r="R48" s="936"/>
      <c r="S48" s="936"/>
      <c r="T48" s="936"/>
      <c r="U48" s="936"/>
      <c r="V48" s="936"/>
      <c r="W48" s="936"/>
      <c r="X48" s="936"/>
      <c r="Y48" s="936"/>
      <c r="Z48" s="936"/>
      <c r="AA48" s="936"/>
      <c r="AB48" s="936"/>
      <c r="AC48" s="936"/>
      <c r="AD48" s="93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6"/>
      <c r="AO48" s="901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</row>
    <row r="49" spans="2:54" ht="21.75" customHeight="1">
      <c r="B49" s="146"/>
      <c r="C49" s="146"/>
      <c r="D49" s="146"/>
      <c r="E49" s="146"/>
      <c r="F49" s="146"/>
      <c r="G49" s="146"/>
      <c r="H49" s="146"/>
      <c r="I49" s="146"/>
      <c r="J49" s="1569"/>
      <c r="K49" s="146"/>
      <c r="L49" s="146"/>
      <c r="M49" s="146"/>
      <c r="N49" s="146"/>
      <c r="O49" s="146"/>
      <c r="P49" s="937"/>
      <c r="Q49" s="937"/>
      <c r="R49" s="937"/>
      <c r="S49" s="937"/>
      <c r="T49" s="937"/>
      <c r="U49" s="937"/>
      <c r="V49" s="937"/>
      <c r="W49" s="937"/>
      <c r="X49" s="937"/>
      <c r="Y49" s="937"/>
      <c r="Z49" s="937"/>
      <c r="AA49" s="937"/>
      <c r="AB49" s="937"/>
      <c r="AC49" s="937"/>
      <c r="AD49" s="937"/>
      <c r="AE49" s="146"/>
      <c r="AF49" s="146"/>
      <c r="AG49" s="146"/>
      <c r="AH49" s="146"/>
      <c r="AI49" s="146"/>
      <c r="AJ49" s="146"/>
      <c r="AK49" s="146"/>
      <c r="AL49" s="146"/>
      <c r="AM49" s="146"/>
      <c r="AN49" s="146"/>
      <c r="AO49" s="901"/>
      <c r="AP49" s="146"/>
      <c r="AQ49" s="926"/>
      <c r="AR49" s="926"/>
      <c r="AS49" s="926"/>
      <c r="AT49" s="146"/>
      <c r="AU49" s="146"/>
      <c r="AV49" s="146"/>
      <c r="AW49" s="146"/>
      <c r="AX49" s="146"/>
      <c r="AY49" s="146"/>
      <c r="AZ49" s="146"/>
      <c r="BA49" s="146"/>
      <c r="BB49" s="146"/>
    </row>
    <row r="50" spans="2:54" ht="21.75" customHeight="1">
      <c r="B50" s="146"/>
      <c r="C50" s="146"/>
      <c r="D50" s="146"/>
      <c r="E50" s="146"/>
      <c r="F50" s="146"/>
      <c r="G50" s="146"/>
      <c r="H50" s="146"/>
      <c r="I50" s="146"/>
      <c r="J50" s="1569"/>
      <c r="K50" s="146"/>
      <c r="L50" s="146"/>
      <c r="M50" s="146"/>
      <c r="N50" s="146"/>
      <c r="O50" s="146"/>
      <c r="P50" s="937"/>
      <c r="Q50" s="937"/>
      <c r="R50" s="937"/>
      <c r="S50" s="937"/>
      <c r="T50" s="937"/>
      <c r="U50" s="937"/>
      <c r="V50" s="937"/>
      <c r="W50" s="937"/>
      <c r="X50" s="937"/>
      <c r="Y50" s="937"/>
      <c r="Z50" s="937"/>
      <c r="AA50" s="937"/>
      <c r="AB50" s="937"/>
      <c r="AC50" s="937"/>
      <c r="AD50" s="937"/>
      <c r="AE50" s="146"/>
      <c r="AF50" s="146"/>
      <c r="AG50" s="146"/>
      <c r="AH50" s="146"/>
      <c r="AI50" s="146"/>
      <c r="AJ50" s="146"/>
      <c r="AK50" s="146"/>
      <c r="AL50" s="146"/>
      <c r="AM50" s="146"/>
      <c r="AN50" s="146"/>
      <c r="AO50" s="901"/>
      <c r="AP50" s="146"/>
      <c r="AQ50" s="926"/>
      <c r="AR50" s="141"/>
      <c r="AS50" s="141"/>
      <c r="AT50" s="146"/>
      <c r="AU50" s="146"/>
      <c r="AV50" s="146"/>
      <c r="AW50" s="146"/>
      <c r="AX50" s="146"/>
      <c r="AY50" s="146"/>
      <c r="AZ50" s="146"/>
      <c r="BA50" s="146"/>
      <c r="BB50" s="146"/>
    </row>
    <row r="51" spans="2:54" ht="21.75" customHeight="1">
      <c r="B51" s="146"/>
      <c r="C51" s="146"/>
      <c r="D51" s="146"/>
      <c r="E51" s="146"/>
      <c r="F51" s="146"/>
      <c r="G51" s="146"/>
      <c r="H51" s="146"/>
      <c r="I51" s="146"/>
      <c r="J51" s="1569"/>
      <c r="K51" s="146"/>
      <c r="L51" s="146"/>
      <c r="M51" s="146"/>
      <c r="N51" s="146"/>
      <c r="O51" s="146"/>
      <c r="P51" s="937"/>
      <c r="Q51" s="937"/>
      <c r="R51" s="937"/>
      <c r="S51" s="937"/>
      <c r="T51" s="937"/>
      <c r="U51" s="937"/>
      <c r="V51" s="937"/>
      <c r="W51" s="937"/>
      <c r="X51" s="937"/>
      <c r="Y51" s="937"/>
      <c r="Z51" s="937"/>
      <c r="AA51" s="937"/>
      <c r="AB51" s="937"/>
      <c r="AC51" s="937"/>
      <c r="AD51" s="937"/>
      <c r="AE51" s="146"/>
      <c r="AF51" s="146"/>
      <c r="AG51" s="146"/>
      <c r="AH51" s="146"/>
      <c r="AI51" s="146"/>
      <c r="AJ51" s="146"/>
      <c r="AK51" s="146"/>
      <c r="AL51" s="146"/>
      <c r="AM51" s="146"/>
      <c r="AN51" s="146"/>
      <c r="AO51" s="901"/>
      <c r="AP51" s="146"/>
      <c r="AQ51" s="938"/>
      <c r="AR51" s="927"/>
      <c r="AS51" s="926"/>
      <c r="AT51" s="146"/>
      <c r="AU51" s="146"/>
      <c r="AV51" s="146"/>
      <c r="AW51" s="146"/>
      <c r="AX51" s="146"/>
      <c r="AY51" s="146"/>
      <c r="AZ51" s="146"/>
      <c r="BA51" s="146"/>
      <c r="BB51" s="146"/>
    </row>
    <row r="52" spans="2:54" ht="21.75" customHeight="1">
      <c r="B52" s="146"/>
      <c r="C52" s="146"/>
      <c r="D52" s="146"/>
      <c r="E52" s="146"/>
      <c r="F52" s="146"/>
      <c r="G52" s="146"/>
      <c r="H52" s="146"/>
      <c r="I52" s="146"/>
      <c r="J52" s="1569"/>
      <c r="K52" s="146"/>
      <c r="L52" s="146"/>
      <c r="M52" s="146"/>
      <c r="N52" s="146"/>
      <c r="O52" s="146"/>
      <c r="P52" s="937"/>
      <c r="Q52" s="937"/>
      <c r="R52" s="937"/>
      <c r="S52" s="937"/>
      <c r="T52" s="937"/>
      <c r="U52" s="937"/>
      <c r="V52" s="937"/>
      <c r="W52" s="937"/>
      <c r="X52" s="937"/>
      <c r="Y52" s="937"/>
      <c r="Z52" s="937"/>
      <c r="AA52" s="937"/>
      <c r="AB52" s="937"/>
      <c r="AC52" s="937"/>
      <c r="AD52" s="937"/>
      <c r="AE52" s="146"/>
      <c r="AF52" s="146"/>
      <c r="AG52" s="146"/>
      <c r="AH52" s="146"/>
      <c r="AI52" s="146"/>
      <c r="AJ52" s="146"/>
      <c r="AK52" s="146"/>
      <c r="AL52" s="146"/>
      <c r="AM52" s="146"/>
      <c r="AN52" s="146"/>
      <c r="AO52" s="901"/>
      <c r="AP52" s="146"/>
      <c r="AQ52" s="938"/>
      <c r="AR52" s="927"/>
      <c r="AS52" s="926"/>
      <c r="AT52" s="146"/>
      <c r="AU52" s="146"/>
      <c r="AV52" s="146"/>
      <c r="AW52" s="146"/>
      <c r="AX52" s="146"/>
      <c r="AY52" s="146"/>
      <c r="AZ52" s="146"/>
      <c r="BA52" s="146"/>
      <c r="BB52" s="146"/>
    </row>
    <row r="53" spans="2:54" ht="21.75" customHeight="1">
      <c r="B53" s="146"/>
      <c r="C53" s="146"/>
      <c r="D53" s="146"/>
      <c r="E53" s="146"/>
      <c r="F53" s="146"/>
      <c r="G53" s="146"/>
      <c r="H53" s="146"/>
      <c r="I53" s="146"/>
      <c r="J53" s="1569"/>
      <c r="K53" s="146"/>
      <c r="L53" s="146"/>
      <c r="M53" s="146"/>
      <c r="N53" s="146"/>
      <c r="O53" s="146"/>
      <c r="P53" s="937"/>
      <c r="Q53" s="937"/>
      <c r="R53" s="937"/>
      <c r="S53" s="937"/>
      <c r="T53" s="937"/>
      <c r="U53" s="937"/>
      <c r="V53" s="937"/>
      <c r="W53" s="937"/>
      <c r="X53" s="937"/>
      <c r="Y53" s="937"/>
      <c r="Z53" s="937"/>
      <c r="AA53" s="937"/>
      <c r="AB53" s="937"/>
      <c r="AC53" s="937"/>
      <c r="AD53" s="937"/>
      <c r="AE53" s="146"/>
      <c r="AF53" s="146"/>
      <c r="AG53" s="146"/>
      <c r="AH53" s="146"/>
      <c r="AI53" s="146"/>
      <c r="AJ53" s="146"/>
      <c r="AK53" s="146"/>
      <c r="AL53" s="146"/>
      <c r="AM53" s="146"/>
      <c r="AN53" s="146"/>
      <c r="AO53" s="901"/>
      <c r="AP53" s="146"/>
      <c r="AQ53" s="938"/>
      <c r="AR53" s="927"/>
      <c r="AS53" s="926"/>
      <c r="AT53" s="146"/>
      <c r="AU53" s="146"/>
      <c r="AV53" s="146"/>
      <c r="AW53" s="146"/>
      <c r="AX53" s="146"/>
      <c r="AY53" s="146"/>
      <c r="AZ53" s="146"/>
      <c r="BA53" s="146"/>
      <c r="BB53" s="146"/>
    </row>
    <row r="54" spans="2:54" ht="21.75" customHeight="1">
      <c r="B54" s="146"/>
      <c r="C54" s="146"/>
      <c r="D54" s="146"/>
      <c r="E54" s="146"/>
      <c r="F54" s="146"/>
      <c r="G54" s="146"/>
      <c r="H54" s="146"/>
      <c r="I54" s="146"/>
      <c r="J54" s="1569"/>
      <c r="K54" s="146"/>
      <c r="L54" s="146"/>
      <c r="M54" s="146"/>
      <c r="N54" s="146"/>
      <c r="O54" s="146"/>
      <c r="P54" s="937"/>
      <c r="Q54" s="937"/>
      <c r="R54" s="937"/>
      <c r="S54" s="937"/>
      <c r="T54" s="937"/>
      <c r="U54" s="937"/>
      <c r="V54" s="937"/>
      <c r="W54" s="937"/>
      <c r="X54" s="937"/>
      <c r="Y54" s="937"/>
      <c r="Z54" s="937"/>
      <c r="AA54" s="937"/>
      <c r="AB54" s="937"/>
      <c r="AC54" s="937"/>
      <c r="AD54" s="937"/>
      <c r="AE54" s="146"/>
      <c r="AF54" s="146"/>
      <c r="AG54" s="146"/>
      <c r="AH54" s="146"/>
      <c r="AI54" s="146"/>
      <c r="AJ54" s="146"/>
      <c r="AK54" s="146"/>
      <c r="AL54" s="146"/>
      <c r="AM54" s="146"/>
      <c r="AN54" s="146"/>
      <c r="AO54" s="901"/>
      <c r="AP54" s="146"/>
      <c r="AQ54" s="938"/>
      <c r="AR54" s="927"/>
      <c r="AS54" s="141"/>
      <c r="AT54" s="146"/>
      <c r="AU54" s="146"/>
      <c r="AV54" s="146"/>
      <c r="AW54" s="146"/>
      <c r="AX54" s="146"/>
      <c r="AY54" s="146"/>
      <c r="AZ54" s="146"/>
      <c r="BA54" s="146"/>
      <c r="BB54" s="146"/>
    </row>
    <row r="55" spans="2:54" ht="21.75" customHeight="1">
      <c r="B55" s="146"/>
      <c r="C55" s="146"/>
      <c r="D55" s="146"/>
      <c r="E55" s="146"/>
      <c r="F55" s="146"/>
      <c r="G55" s="146"/>
      <c r="H55" s="146"/>
      <c r="I55" s="146"/>
      <c r="J55" s="1569"/>
      <c r="K55" s="146"/>
      <c r="L55" s="146"/>
      <c r="M55" s="146"/>
      <c r="N55" s="146"/>
      <c r="O55" s="146"/>
      <c r="P55" s="937"/>
      <c r="Q55" s="937"/>
      <c r="R55" s="937"/>
      <c r="S55" s="937"/>
      <c r="T55" s="937"/>
      <c r="U55" s="937"/>
      <c r="V55" s="937"/>
      <c r="W55" s="937"/>
      <c r="X55" s="937"/>
      <c r="Y55" s="937"/>
      <c r="Z55" s="937"/>
      <c r="AA55" s="937"/>
      <c r="AB55" s="937"/>
      <c r="AC55" s="937"/>
      <c r="AD55" s="937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901"/>
      <c r="AP55" s="146"/>
      <c r="AQ55" s="938"/>
      <c r="AR55" s="927"/>
      <c r="AS55" s="141"/>
      <c r="AT55" s="146"/>
      <c r="AU55" s="146"/>
      <c r="AV55" s="146"/>
      <c r="AW55" s="146"/>
      <c r="AX55" s="146"/>
      <c r="AY55" s="146"/>
      <c r="AZ55" s="146"/>
      <c r="BA55" s="146"/>
      <c r="BB55" s="146"/>
    </row>
    <row r="56" spans="2:54" ht="21.75" customHeight="1">
      <c r="B56" s="146"/>
      <c r="C56" s="146"/>
      <c r="D56" s="146"/>
      <c r="E56" s="146"/>
      <c r="F56" s="146"/>
      <c r="G56" s="146"/>
      <c r="H56" s="146"/>
      <c r="I56" s="146"/>
      <c r="J56" s="1569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901"/>
      <c r="V56" s="901"/>
      <c r="W56" s="146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/>
      <c r="AL56" s="146"/>
      <c r="AM56" s="146"/>
      <c r="AN56" s="146"/>
      <c r="AO56" s="901"/>
      <c r="AP56" s="146"/>
      <c r="AQ56" s="938"/>
      <c r="AR56" s="927"/>
      <c r="AS56" s="926"/>
      <c r="AT56" s="146"/>
      <c r="AU56" s="146"/>
      <c r="AV56" s="146"/>
      <c r="AW56" s="146"/>
      <c r="AX56" s="146"/>
      <c r="AY56" s="146"/>
      <c r="AZ56" s="146"/>
      <c r="BA56" s="146"/>
      <c r="BB56" s="146"/>
    </row>
    <row r="57" spans="2:54" ht="21.75" customHeight="1">
      <c r="B57" s="146"/>
      <c r="C57" s="146"/>
      <c r="D57" s="146"/>
      <c r="E57" s="146"/>
      <c r="F57" s="146"/>
      <c r="G57" s="146"/>
      <c r="H57" s="146"/>
      <c r="I57" s="146"/>
      <c r="J57" s="1569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901"/>
      <c r="V57" s="901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46"/>
      <c r="AK57" s="146"/>
      <c r="AL57" s="146"/>
      <c r="AM57" s="146"/>
      <c r="AN57" s="146"/>
      <c r="AO57" s="901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</row>
    <row r="58" spans="2:54" ht="21.75" customHeight="1">
      <c r="B58" s="146"/>
      <c r="C58" s="146"/>
      <c r="D58" s="146"/>
      <c r="E58" s="146"/>
      <c r="F58" s="146"/>
      <c r="G58" s="146"/>
      <c r="H58" s="146"/>
      <c r="I58" s="146"/>
      <c r="J58" s="1569"/>
      <c r="K58" s="146"/>
      <c r="L58" s="146"/>
      <c r="M58" s="146"/>
      <c r="N58" s="146"/>
      <c r="O58" s="146"/>
      <c r="P58" s="936"/>
      <c r="Q58" s="936"/>
      <c r="R58" s="936"/>
      <c r="S58" s="936"/>
      <c r="T58" s="936"/>
      <c r="U58" s="936"/>
      <c r="V58" s="936"/>
      <c r="W58" s="936"/>
      <c r="X58" s="936"/>
      <c r="Y58" s="936"/>
      <c r="Z58" s="936"/>
      <c r="AA58" s="936"/>
      <c r="AB58" s="936"/>
      <c r="AC58" s="936"/>
      <c r="AD58" s="936"/>
      <c r="AE58" s="146"/>
      <c r="AF58" s="146"/>
      <c r="AG58" s="146"/>
      <c r="AH58" s="146"/>
      <c r="AI58" s="146"/>
      <c r="AJ58" s="146"/>
      <c r="AK58" s="146"/>
      <c r="AL58" s="146"/>
      <c r="AM58" s="146"/>
      <c r="AN58" s="146"/>
      <c r="AO58" s="901"/>
      <c r="AP58" s="146"/>
      <c r="AQ58" s="146"/>
      <c r="AR58" s="146"/>
      <c r="AS58" s="146"/>
      <c r="AT58" s="146"/>
    </row>
    <row r="59" spans="2:54" ht="21.75" customHeight="1">
      <c r="B59" s="146"/>
      <c r="C59" s="146"/>
      <c r="D59" s="146"/>
      <c r="E59" s="146"/>
      <c r="F59" s="146"/>
      <c r="G59" s="146"/>
      <c r="H59" s="146"/>
      <c r="I59" s="146"/>
      <c r="J59" s="1569"/>
      <c r="K59" s="146"/>
      <c r="L59" s="146"/>
      <c r="M59" s="146"/>
      <c r="N59" s="146"/>
      <c r="O59" s="146"/>
      <c r="P59" s="937"/>
      <c r="Q59" s="937"/>
      <c r="R59" s="937"/>
      <c r="S59" s="937"/>
      <c r="T59" s="937"/>
      <c r="U59" s="937"/>
      <c r="V59" s="937"/>
      <c r="W59" s="937"/>
      <c r="X59" s="937"/>
      <c r="Y59" s="937"/>
      <c r="Z59" s="937"/>
      <c r="AA59" s="937"/>
      <c r="AB59" s="937"/>
      <c r="AC59" s="937"/>
      <c r="AD59" s="937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901"/>
      <c r="AP59" s="146"/>
      <c r="AQ59" s="146"/>
      <c r="AR59" s="146"/>
      <c r="AS59" s="146"/>
      <c r="AT59" s="146"/>
    </row>
    <row r="60" spans="2:54" ht="21.75" customHeight="1">
      <c r="B60" s="146"/>
      <c r="C60" s="146"/>
      <c r="D60" s="146"/>
      <c r="E60" s="146"/>
      <c r="F60" s="146"/>
      <c r="G60" s="146"/>
      <c r="H60" s="146"/>
      <c r="I60" s="146"/>
      <c r="J60" s="1569"/>
      <c r="K60" s="146"/>
      <c r="L60" s="146"/>
      <c r="M60" s="146"/>
      <c r="N60" s="146"/>
      <c r="O60" s="146"/>
      <c r="P60" s="937"/>
      <c r="Q60" s="937"/>
      <c r="R60" s="937"/>
      <c r="S60" s="937"/>
      <c r="T60" s="937"/>
      <c r="U60" s="937"/>
      <c r="V60" s="937"/>
      <c r="W60" s="937"/>
      <c r="X60" s="937"/>
      <c r="Y60" s="937"/>
      <c r="Z60" s="937"/>
      <c r="AA60" s="937"/>
      <c r="AB60" s="937"/>
      <c r="AC60" s="937"/>
      <c r="AD60" s="937"/>
      <c r="AE60" s="146"/>
      <c r="AF60" s="146"/>
      <c r="AG60" s="146"/>
      <c r="AH60" s="146"/>
      <c r="AI60" s="146"/>
      <c r="AJ60" s="146"/>
      <c r="AK60" s="146"/>
      <c r="AL60" s="146"/>
      <c r="AM60" s="146"/>
      <c r="AN60" s="146"/>
      <c r="AO60" s="901"/>
      <c r="AP60" s="146"/>
      <c r="AQ60" s="146"/>
      <c r="AR60" s="146"/>
      <c r="AS60" s="146"/>
      <c r="AT60" s="146"/>
    </row>
    <row r="61" spans="2:54" ht="21.75" customHeight="1">
      <c r="B61" s="146"/>
      <c r="C61" s="146"/>
      <c r="D61" s="146"/>
      <c r="E61" s="146"/>
      <c r="F61" s="146"/>
      <c r="G61" s="146"/>
      <c r="H61" s="146"/>
      <c r="I61" s="146"/>
      <c r="J61" s="1569"/>
      <c r="K61" s="146"/>
      <c r="L61" s="146"/>
      <c r="M61" s="146"/>
      <c r="N61" s="146"/>
      <c r="O61" s="146"/>
      <c r="P61" s="937"/>
      <c r="Q61" s="937"/>
      <c r="R61" s="937"/>
      <c r="S61" s="937"/>
      <c r="T61" s="937"/>
      <c r="U61" s="937"/>
      <c r="V61" s="937"/>
      <c r="W61" s="937"/>
      <c r="X61" s="937"/>
      <c r="Y61" s="937"/>
      <c r="Z61" s="937"/>
      <c r="AA61" s="937"/>
      <c r="AB61" s="937"/>
      <c r="AC61" s="937"/>
      <c r="AD61" s="937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901"/>
      <c r="AP61" s="146"/>
      <c r="AQ61" s="146"/>
      <c r="AR61" s="146"/>
      <c r="AS61" s="146"/>
      <c r="AT61" s="146"/>
    </row>
    <row r="62" spans="2:54" ht="21.75" customHeight="1">
      <c r="B62" s="146"/>
      <c r="C62" s="146"/>
      <c r="D62" s="146"/>
      <c r="E62" s="146"/>
      <c r="F62" s="146"/>
      <c r="G62" s="146"/>
      <c r="H62" s="146"/>
      <c r="I62" s="146"/>
      <c r="J62" s="1569"/>
      <c r="K62" s="146"/>
      <c r="L62" s="146"/>
      <c r="M62" s="146"/>
      <c r="N62" s="146"/>
      <c r="O62" s="146"/>
      <c r="P62" s="937"/>
      <c r="Q62" s="937"/>
      <c r="R62" s="937"/>
      <c r="S62" s="937"/>
      <c r="T62" s="937"/>
      <c r="U62" s="937"/>
      <c r="V62" s="937"/>
      <c r="W62" s="937"/>
      <c r="X62" s="937"/>
      <c r="Y62" s="937"/>
      <c r="Z62" s="937"/>
      <c r="AA62" s="937"/>
      <c r="AB62" s="937"/>
      <c r="AC62" s="937"/>
      <c r="AD62" s="937"/>
      <c r="AE62" s="146"/>
      <c r="AF62" s="146"/>
      <c r="AG62" s="146"/>
      <c r="AH62" s="146"/>
      <c r="AI62" s="146"/>
      <c r="AJ62" s="146"/>
      <c r="AK62" s="146"/>
      <c r="AL62" s="146"/>
      <c r="AM62" s="146"/>
      <c r="AN62" s="146"/>
      <c r="AO62" s="901"/>
      <c r="AP62" s="146"/>
      <c r="AQ62" s="146"/>
      <c r="AR62" s="146"/>
      <c r="AS62" s="146"/>
      <c r="AT62" s="146"/>
    </row>
    <row r="63" spans="2:54" ht="21.75" customHeight="1">
      <c r="B63" s="146"/>
      <c r="C63" s="146"/>
      <c r="D63" s="146"/>
      <c r="E63" s="146"/>
      <c r="F63" s="146"/>
      <c r="G63" s="146"/>
      <c r="H63" s="146"/>
      <c r="I63" s="146"/>
      <c r="J63" s="1569"/>
      <c r="K63" s="146"/>
      <c r="L63" s="146"/>
      <c r="M63" s="146"/>
      <c r="N63" s="146"/>
      <c r="O63" s="146"/>
      <c r="P63" s="937"/>
      <c r="Q63" s="937"/>
      <c r="R63" s="937"/>
      <c r="S63" s="937"/>
      <c r="T63" s="937"/>
      <c r="U63" s="937"/>
      <c r="V63" s="937"/>
      <c r="W63" s="937"/>
      <c r="X63" s="937"/>
      <c r="Y63" s="937"/>
      <c r="Z63" s="937"/>
      <c r="AA63" s="937"/>
      <c r="AB63" s="937"/>
      <c r="AC63" s="937"/>
      <c r="AD63" s="937"/>
      <c r="AE63" s="146"/>
      <c r="AF63" s="146"/>
      <c r="AG63" s="146"/>
      <c r="AH63" s="146"/>
      <c r="AI63" s="146"/>
      <c r="AJ63" s="146"/>
      <c r="AK63" s="146"/>
      <c r="AL63" s="146"/>
      <c r="AM63" s="146"/>
      <c r="AN63" s="146"/>
      <c r="AO63" s="901"/>
      <c r="AP63" s="146"/>
      <c r="AQ63" s="146"/>
      <c r="AR63" s="146"/>
      <c r="AS63" s="146"/>
      <c r="AT63" s="146"/>
    </row>
    <row r="64" spans="2:54" ht="21.75" customHeight="1">
      <c r="B64" s="146"/>
      <c r="C64" s="146"/>
      <c r="D64" s="146"/>
      <c r="E64" s="146"/>
      <c r="F64" s="146"/>
      <c r="G64" s="146"/>
      <c r="H64" s="146"/>
      <c r="I64" s="146"/>
      <c r="J64" s="1569"/>
      <c r="K64" s="146"/>
      <c r="L64" s="146"/>
      <c r="M64" s="146"/>
      <c r="N64" s="146"/>
      <c r="O64" s="146"/>
      <c r="P64" s="937"/>
      <c r="Q64" s="937"/>
      <c r="R64" s="937"/>
      <c r="S64" s="937"/>
      <c r="T64" s="937"/>
      <c r="U64" s="937"/>
      <c r="V64" s="937"/>
      <c r="W64" s="937"/>
      <c r="X64" s="937"/>
      <c r="Y64" s="937"/>
      <c r="Z64" s="937"/>
      <c r="AA64" s="937"/>
      <c r="AB64" s="937"/>
      <c r="AC64" s="937"/>
      <c r="AD64" s="937"/>
      <c r="AE64" s="146"/>
      <c r="AF64" s="146"/>
      <c r="AG64" s="146"/>
      <c r="AH64" s="146"/>
      <c r="AI64" s="146"/>
      <c r="AJ64" s="146"/>
      <c r="AK64" s="146"/>
      <c r="AL64" s="146"/>
      <c r="AM64" s="146"/>
      <c r="AN64" s="146"/>
      <c r="AO64" s="901"/>
      <c r="AP64" s="146"/>
      <c r="AQ64" s="146"/>
      <c r="AR64" s="146"/>
      <c r="AS64" s="146"/>
      <c r="AT64" s="146"/>
    </row>
    <row r="65" spans="2:46" ht="21.75" customHeight="1">
      <c r="B65" s="146"/>
      <c r="C65" s="146"/>
      <c r="D65" s="146"/>
      <c r="E65" s="146"/>
      <c r="F65" s="146"/>
      <c r="G65" s="146"/>
      <c r="H65" s="146"/>
      <c r="I65" s="146"/>
      <c r="J65" s="1569"/>
      <c r="K65" s="146"/>
      <c r="L65" s="146"/>
      <c r="M65" s="146"/>
      <c r="N65" s="146"/>
      <c r="O65" s="146"/>
      <c r="P65" s="937"/>
      <c r="Q65" s="937"/>
      <c r="R65" s="937"/>
      <c r="S65" s="937"/>
      <c r="T65" s="937"/>
      <c r="U65" s="937"/>
      <c r="V65" s="937"/>
      <c r="W65" s="937"/>
      <c r="X65" s="937"/>
      <c r="Y65" s="937"/>
      <c r="Z65" s="937"/>
      <c r="AA65" s="937"/>
      <c r="AB65" s="937"/>
      <c r="AC65" s="937"/>
      <c r="AD65" s="937"/>
      <c r="AE65" s="146"/>
      <c r="AF65" s="146"/>
      <c r="AG65" s="146"/>
      <c r="AH65" s="146"/>
      <c r="AI65" s="146"/>
      <c r="AJ65" s="146"/>
      <c r="AK65" s="146"/>
      <c r="AL65" s="146"/>
      <c r="AM65" s="146"/>
      <c r="AN65" s="146"/>
      <c r="AO65" s="901"/>
      <c r="AP65" s="146"/>
      <c r="AQ65" s="146"/>
      <c r="AR65" s="146"/>
      <c r="AS65" s="146"/>
      <c r="AT65" s="146"/>
    </row>
    <row r="66" spans="2:46" ht="21.75" customHeight="1">
      <c r="B66" s="146"/>
      <c r="C66" s="146"/>
      <c r="D66" s="146"/>
      <c r="E66" s="146"/>
      <c r="F66" s="146"/>
      <c r="G66" s="146"/>
      <c r="H66" s="146"/>
      <c r="I66" s="146"/>
      <c r="J66" s="1569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901"/>
      <c r="V66" s="901"/>
      <c r="W66" s="146"/>
      <c r="X66" s="146"/>
      <c r="Y66" s="146"/>
      <c r="Z66" s="146"/>
      <c r="AA66" s="146"/>
      <c r="AB66" s="146"/>
      <c r="AC66" s="146"/>
      <c r="AD66" s="146"/>
      <c r="AE66" s="146"/>
      <c r="AF66" s="146"/>
      <c r="AG66" s="146"/>
      <c r="AH66" s="146"/>
      <c r="AI66" s="146"/>
      <c r="AJ66" s="146"/>
      <c r="AK66" s="146"/>
      <c r="AL66" s="146"/>
      <c r="AM66" s="146"/>
      <c r="AN66" s="146"/>
      <c r="AO66" s="901"/>
      <c r="AP66" s="146"/>
      <c r="AQ66" s="146"/>
      <c r="AR66" s="146"/>
      <c r="AS66" s="146"/>
      <c r="AT66" s="146"/>
    </row>
    <row r="67" spans="2:46" ht="21.75" customHeight="1">
      <c r="B67" s="146"/>
      <c r="C67" s="146"/>
      <c r="D67" s="146"/>
      <c r="E67" s="146"/>
      <c r="F67" s="146"/>
      <c r="G67" s="146"/>
      <c r="H67" s="146"/>
      <c r="I67" s="146"/>
      <c r="J67" s="1569"/>
      <c r="K67" s="146"/>
      <c r="L67" s="146"/>
      <c r="M67" s="146"/>
      <c r="N67" s="146"/>
      <c r="O67" s="901"/>
      <c r="P67" s="901"/>
      <c r="Q67" s="146"/>
      <c r="R67" s="146"/>
      <c r="S67" s="146"/>
      <c r="T67" s="146"/>
      <c r="U67" s="146"/>
      <c r="V67" s="146"/>
      <c r="W67" s="146"/>
      <c r="X67" s="146"/>
      <c r="Y67" s="146"/>
      <c r="Z67" s="146"/>
      <c r="AA67" s="146"/>
      <c r="AB67" s="146"/>
      <c r="AC67" s="146"/>
      <c r="AD67" s="146"/>
      <c r="AE67" s="146"/>
      <c r="AF67" s="146"/>
      <c r="AG67" s="146"/>
      <c r="AH67" s="146"/>
      <c r="AI67" s="146"/>
      <c r="AJ67" s="146"/>
      <c r="AK67" s="146"/>
      <c r="AL67" s="146"/>
      <c r="AM67" s="146"/>
      <c r="AN67" s="146"/>
      <c r="AO67" s="901"/>
      <c r="AP67" s="146"/>
      <c r="AQ67" s="146"/>
      <c r="AR67" s="146"/>
      <c r="AS67" s="146"/>
      <c r="AT67" s="146"/>
    </row>
  </sheetData>
  <mergeCells count="31">
    <mergeCell ref="A1:AP1"/>
    <mergeCell ref="A28:A33"/>
    <mergeCell ref="AT24:AT25"/>
    <mergeCell ref="B28:B29"/>
    <mergeCell ref="AT29:AT30"/>
    <mergeCell ref="AT26:AT28"/>
    <mergeCell ref="L2:AP2"/>
    <mergeCell ref="AP3:AP4"/>
    <mergeCell ref="AO3:AO4"/>
    <mergeCell ref="AM3:AM4"/>
    <mergeCell ref="AN3:AN4"/>
    <mergeCell ref="B26:B27"/>
    <mergeCell ref="A24:A27"/>
    <mergeCell ref="B24:B25"/>
    <mergeCell ref="L3:M3"/>
    <mergeCell ref="AN44:AO44"/>
    <mergeCell ref="A37:B37"/>
    <mergeCell ref="N3:AL3"/>
    <mergeCell ref="B3:B4"/>
    <mergeCell ref="A5:A7"/>
    <mergeCell ref="A3:A4"/>
    <mergeCell ref="A8:A9"/>
    <mergeCell ref="A35:A36"/>
    <mergeCell ref="C3:C4"/>
    <mergeCell ref="A18:A23"/>
    <mergeCell ref="B18:B19"/>
    <mergeCell ref="B20:B21"/>
    <mergeCell ref="B22:B23"/>
    <mergeCell ref="B30:B31"/>
    <mergeCell ref="D3:K3"/>
    <mergeCell ref="A10:A16"/>
  </mergeCells>
  <phoneticPr fontId="22" type="noConversion"/>
  <pageMargins left="0.39370078740157483" right="0" top="0.19685039370078741" bottom="0" header="0.31496062992125984" footer="0.31496062992125984"/>
  <pageSetup paperSize="9" scale="6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B133"/>
  <sheetViews>
    <sheetView zoomScale="70" zoomScaleNormal="70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AG17" sqref="AG17"/>
    </sheetView>
  </sheetViews>
  <sheetFormatPr defaultColWidth="8.8984375" defaultRowHeight="17.399999999999999"/>
  <cols>
    <col min="1" max="1" width="7.296875" style="26" customWidth="1"/>
    <col min="2" max="2" width="12" style="26" customWidth="1"/>
    <col min="3" max="3" width="7.8984375" style="26" customWidth="1"/>
    <col min="4" max="7" width="8.296875" style="26" hidden="1" customWidth="1"/>
    <col min="8" max="8" width="7.8984375" style="26" hidden="1" customWidth="1"/>
    <col min="9" max="9" width="9.69921875" style="26" customWidth="1"/>
    <col min="10" max="10" width="9.69921875" style="714" customWidth="1"/>
    <col min="11" max="11" width="9.69921875" style="26" customWidth="1"/>
    <col min="12" max="13" width="7.8984375" style="26" customWidth="1"/>
    <col min="14" max="19" width="8.8984375" style="26" hidden="1" customWidth="1"/>
    <col min="20" max="22" width="8.8984375" style="26" customWidth="1"/>
    <col min="23" max="23" width="9.796875" style="26" customWidth="1"/>
    <col min="24" max="25" width="9.796875" style="26" hidden="1" customWidth="1"/>
    <col min="26" max="26" width="9.796875" style="26" customWidth="1"/>
    <col min="27" max="35" width="8.8984375" style="26" customWidth="1"/>
    <col min="36" max="36" width="9.796875" style="26" customWidth="1"/>
    <col min="37" max="38" width="9.796875" style="26" hidden="1" customWidth="1"/>
    <col min="39" max="39" width="10.09765625" style="26" bestFit="1" customWidth="1"/>
    <col min="40" max="40" width="9.09765625" style="18" customWidth="1"/>
    <col min="41" max="41" width="9.09765625" style="26" customWidth="1"/>
    <col min="42" max="42" width="20.09765625" style="26" bestFit="1" customWidth="1"/>
    <col min="43" max="43" width="8.8984375" style="26"/>
    <col min="44" max="45" width="14.09765625" style="26" bestFit="1" customWidth="1"/>
    <col min="46" max="46" width="11.59765625" style="26" bestFit="1" customWidth="1"/>
    <col min="47" max="16384" width="8.8984375" style="26"/>
  </cols>
  <sheetData>
    <row r="1" spans="1:54" ht="30">
      <c r="A1" s="3667" t="s">
        <v>538</v>
      </c>
      <c r="B1" s="3667"/>
      <c r="C1" s="3667"/>
      <c r="D1" s="3667"/>
      <c r="E1" s="3667"/>
      <c r="F1" s="3667"/>
      <c r="G1" s="3667"/>
      <c r="H1" s="3667"/>
      <c r="I1" s="3667"/>
      <c r="J1" s="3667"/>
      <c r="K1" s="3667"/>
      <c r="L1" s="3667"/>
      <c r="M1" s="3667"/>
      <c r="N1" s="3667"/>
      <c r="O1" s="3667"/>
      <c r="P1" s="3667"/>
      <c r="Q1" s="3667"/>
      <c r="R1" s="3667"/>
      <c r="S1" s="3667"/>
      <c r="T1" s="3667"/>
      <c r="U1" s="3667"/>
      <c r="V1" s="3667"/>
      <c r="W1" s="3667"/>
      <c r="X1" s="3667"/>
      <c r="Y1" s="3667"/>
      <c r="Z1" s="3667"/>
      <c r="AA1" s="3667"/>
      <c r="AB1" s="3667"/>
      <c r="AC1" s="3667"/>
      <c r="AD1" s="3667"/>
      <c r="AE1" s="3667"/>
      <c r="AF1" s="3667"/>
      <c r="AG1" s="3667"/>
      <c r="AH1" s="3667"/>
      <c r="AI1" s="3667"/>
      <c r="AJ1" s="3667"/>
      <c r="AK1" s="3667"/>
      <c r="AL1" s="3667"/>
      <c r="AM1" s="3667"/>
      <c r="AN1" s="3667"/>
      <c r="AO1" s="3667"/>
      <c r="AP1" s="3667"/>
    </row>
    <row r="2" spans="1:54" ht="18" thickBot="1">
      <c r="L2" s="3670" t="s">
        <v>180</v>
      </c>
      <c r="M2" s="3670"/>
      <c r="N2" s="3670"/>
      <c r="O2" s="3670"/>
      <c r="P2" s="3670"/>
      <c r="Q2" s="3670"/>
      <c r="R2" s="3670"/>
      <c r="S2" s="3670"/>
      <c r="T2" s="3670"/>
      <c r="U2" s="3670"/>
      <c r="V2" s="3670"/>
      <c r="W2" s="3670"/>
      <c r="X2" s="3670"/>
      <c r="Y2" s="3670"/>
      <c r="Z2" s="3670"/>
      <c r="AA2" s="3670"/>
      <c r="AB2" s="3670"/>
      <c r="AC2" s="3670"/>
      <c r="AD2" s="3670"/>
      <c r="AE2" s="3670"/>
      <c r="AF2" s="3670"/>
      <c r="AG2" s="3670"/>
      <c r="AH2" s="3670"/>
      <c r="AI2" s="3670"/>
      <c r="AJ2" s="3670"/>
      <c r="AK2" s="3670"/>
      <c r="AL2" s="3670"/>
      <c r="AM2" s="3670"/>
      <c r="AN2" s="3670"/>
      <c r="AO2" s="3670"/>
      <c r="AP2" s="3671"/>
    </row>
    <row r="3" spans="1:54" ht="20.25" customHeight="1" thickBot="1">
      <c r="A3" s="3584" t="s">
        <v>68</v>
      </c>
      <c r="B3" s="3604" t="s">
        <v>69</v>
      </c>
      <c r="C3" s="3606" t="s">
        <v>70</v>
      </c>
      <c r="D3" s="3666" t="s">
        <v>71</v>
      </c>
      <c r="E3" s="3643"/>
      <c r="F3" s="3643"/>
      <c r="G3" s="3643"/>
      <c r="H3" s="3643"/>
      <c r="I3" s="3643"/>
      <c r="J3" s="3643"/>
      <c r="K3" s="3693"/>
      <c r="L3" s="3618" t="s">
        <v>72</v>
      </c>
      <c r="M3" s="3685"/>
      <c r="N3" s="3619" t="s">
        <v>533</v>
      </c>
      <c r="O3" s="3619"/>
      <c r="P3" s="3619"/>
      <c r="Q3" s="3619"/>
      <c r="R3" s="3619"/>
      <c r="S3" s="3619"/>
      <c r="T3" s="3619"/>
      <c r="U3" s="3619"/>
      <c r="V3" s="3619"/>
      <c r="W3" s="3619"/>
      <c r="X3" s="3619"/>
      <c r="Y3" s="3619"/>
      <c r="Z3" s="3619"/>
      <c r="AA3" s="3643"/>
      <c r="AB3" s="3643"/>
      <c r="AC3" s="3643"/>
      <c r="AD3" s="3643"/>
      <c r="AE3" s="3643"/>
      <c r="AF3" s="3643"/>
      <c r="AG3" s="3643"/>
      <c r="AH3" s="3643"/>
      <c r="AI3" s="3643"/>
      <c r="AJ3" s="3643"/>
      <c r="AK3" s="3643"/>
      <c r="AL3" s="3644"/>
      <c r="AM3" s="3608" t="s">
        <v>529</v>
      </c>
      <c r="AN3" s="3608" t="s">
        <v>198</v>
      </c>
      <c r="AO3" s="3609" t="s">
        <v>149</v>
      </c>
      <c r="AP3" s="3604" t="s">
        <v>73</v>
      </c>
    </row>
    <row r="4" spans="1:54" ht="20.25" customHeight="1">
      <c r="A4" s="3686"/>
      <c r="B4" s="3687"/>
      <c r="C4" s="3688"/>
      <c r="D4" s="221" t="s">
        <v>42</v>
      </c>
      <c r="E4" s="222" t="s">
        <v>43</v>
      </c>
      <c r="F4" s="222" t="s">
        <v>32</v>
      </c>
      <c r="G4" s="223" t="s">
        <v>44</v>
      </c>
      <c r="H4" s="224" t="s">
        <v>259</v>
      </c>
      <c r="I4" s="695" t="s">
        <v>282</v>
      </c>
      <c r="J4" s="1570" t="s">
        <v>283</v>
      </c>
      <c r="K4" s="1564" t="s">
        <v>421</v>
      </c>
      <c r="L4" s="1622" t="s">
        <v>514</v>
      </c>
      <c r="M4" s="1623" t="s">
        <v>352</v>
      </c>
      <c r="N4" s="2439" t="s">
        <v>179</v>
      </c>
      <c r="O4" s="1647" t="s">
        <v>156</v>
      </c>
      <c r="P4" s="1647" t="s">
        <v>157</v>
      </c>
      <c r="Q4" s="1647" t="s">
        <v>158</v>
      </c>
      <c r="R4" s="2099" t="s">
        <v>159</v>
      </c>
      <c r="S4" s="2099" t="s">
        <v>160</v>
      </c>
      <c r="T4" s="2099" t="s">
        <v>161</v>
      </c>
      <c r="U4" s="2099" t="s">
        <v>162</v>
      </c>
      <c r="V4" s="3080" t="s">
        <v>163</v>
      </c>
      <c r="W4" s="2915" t="s">
        <v>164</v>
      </c>
      <c r="X4" s="1648" t="s">
        <v>165</v>
      </c>
      <c r="Y4" s="1648" t="s">
        <v>166</v>
      </c>
      <c r="Z4" s="1647" t="s">
        <v>423</v>
      </c>
      <c r="AA4" s="2183" t="s">
        <v>155</v>
      </c>
      <c r="AB4" s="225" t="s">
        <v>167</v>
      </c>
      <c r="AC4" s="225" t="s">
        <v>168</v>
      </c>
      <c r="AD4" s="225" t="s">
        <v>169</v>
      </c>
      <c r="AE4" s="225" t="s">
        <v>170</v>
      </c>
      <c r="AF4" s="225" t="s">
        <v>171</v>
      </c>
      <c r="AG4" s="225" t="s">
        <v>172</v>
      </c>
      <c r="AH4" s="225" t="s">
        <v>173</v>
      </c>
      <c r="AI4" s="225" t="s">
        <v>174</v>
      </c>
      <c r="AJ4" s="225" t="s">
        <v>175</v>
      </c>
      <c r="AK4" s="225" t="s">
        <v>176</v>
      </c>
      <c r="AL4" s="225" t="s">
        <v>177</v>
      </c>
      <c r="AM4" s="3690"/>
      <c r="AN4" s="3690"/>
      <c r="AO4" s="3672"/>
      <c r="AP4" s="3689"/>
    </row>
    <row r="5" spans="1:54" s="18" customFormat="1" ht="20.25" customHeight="1">
      <c r="A5" s="3703" t="s">
        <v>74</v>
      </c>
      <c r="B5" s="226" t="s">
        <v>75</v>
      </c>
      <c r="C5" s="231" t="s">
        <v>76</v>
      </c>
      <c r="D5" s="157">
        <v>279198.24400000001</v>
      </c>
      <c r="E5" s="130">
        <v>318329.47699999996</v>
      </c>
      <c r="F5" s="130">
        <v>291362.679</v>
      </c>
      <c r="G5" s="1260">
        <v>294964</v>
      </c>
      <c r="H5" s="1260">
        <v>319228.24600000004</v>
      </c>
      <c r="I5" s="1260">
        <v>316624</v>
      </c>
      <c r="J5" s="1261">
        <v>314375.11900000001</v>
      </c>
      <c r="K5" s="1266">
        <v>290914.02899999998</v>
      </c>
      <c r="L5" s="1642">
        <v>266324</v>
      </c>
      <c r="M5" s="1572">
        <v>26632.400000000001</v>
      </c>
      <c r="N5" s="1932">
        <v>22650.43</v>
      </c>
      <c r="O5" s="2103">
        <v>27040.54</v>
      </c>
      <c r="P5" s="2103">
        <v>21718.05</v>
      </c>
      <c r="Q5" s="2103">
        <v>26465.74</v>
      </c>
      <c r="R5" s="2103">
        <v>24555.22</v>
      </c>
      <c r="S5" s="2103">
        <v>26319.439999999999</v>
      </c>
      <c r="T5" s="2103">
        <v>31018.73</v>
      </c>
      <c r="U5" s="2103">
        <v>28360.402999999998</v>
      </c>
      <c r="V5" s="3095">
        <v>26496.3</v>
      </c>
      <c r="W5" s="2930">
        <v>29912.322</v>
      </c>
      <c r="X5" s="2940">
        <v>0</v>
      </c>
      <c r="Y5" s="2111">
        <v>0</v>
      </c>
      <c r="Z5" s="2103">
        <v>264537.17499999999</v>
      </c>
      <c r="AA5" s="2764"/>
      <c r="AB5" s="522"/>
      <c r="AC5" s="522"/>
      <c r="AD5" s="522"/>
      <c r="AE5" s="522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3"/>
      <c r="AR5" s="147"/>
      <c r="AS5" s="147"/>
      <c r="AT5" s="147"/>
      <c r="AU5" s="147"/>
      <c r="AV5" s="26"/>
      <c r="AW5" s="147"/>
      <c r="AX5" s="147"/>
    </row>
    <row r="6" spans="1:54" s="18" customFormat="1" ht="20.25" customHeight="1">
      <c r="A6" s="3590"/>
      <c r="B6" s="226" t="s">
        <v>77</v>
      </c>
      <c r="C6" s="232" t="s">
        <v>78</v>
      </c>
      <c r="D6" s="154">
        <v>39.820707373485497</v>
      </c>
      <c r="E6" s="155">
        <v>44.830401999788748</v>
      </c>
      <c r="F6" s="155">
        <v>46.19</v>
      </c>
      <c r="G6" s="1272">
        <v>45.65</v>
      </c>
      <c r="H6" s="1272">
        <v>44.110170695309336</v>
      </c>
      <c r="I6" s="1272">
        <v>44.71</v>
      </c>
      <c r="J6" s="1576">
        <v>46.04272455659865</v>
      </c>
      <c r="K6" s="1273">
        <v>46.906486455981941</v>
      </c>
      <c r="L6" s="1643">
        <v>48</v>
      </c>
      <c r="M6" s="1573">
        <v>48</v>
      </c>
      <c r="N6" s="2575">
        <v>45.826335311572706</v>
      </c>
      <c r="O6" s="2576">
        <v>46.538706901497335</v>
      </c>
      <c r="P6" s="2104">
        <v>46.942721279585001</v>
      </c>
      <c r="Q6" s="2104">
        <v>51.131646058732613</v>
      </c>
      <c r="R6" s="2104">
        <v>46.019465875370919</v>
      </c>
      <c r="S6" s="2104">
        <v>50.388206764518188</v>
      </c>
      <c r="T6" s="2104">
        <v>52.402404550061938</v>
      </c>
      <c r="U6" s="2104">
        <v>52.771722127461615</v>
      </c>
      <c r="V6" s="3096">
        <v>52.825319820568197</v>
      </c>
      <c r="W6" s="2903">
        <v>47.64499508879981</v>
      </c>
      <c r="X6" s="2528" t="e">
        <v>#DIV/0!</v>
      </c>
      <c r="Y6" s="2112" t="e">
        <v>#DIV/0!</v>
      </c>
      <c r="Z6" s="2104">
        <v>49.260056236092275</v>
      </c>
      <c r="AA6" s="2756">
        <v>-12810.762445024246</v>
      </c>
      <c r="AB6" s="524">
        <v>-5127.6427040531007</v>
      </c>
      <c r="AC6" s="524">
        <v>402.2609205964153</v>
      </c>
      <c r="AD6" s="524">
        <v>52476.6994067868</v>
      </c>
      <c r="AE6" s="524">
        <v>-11357.037961378812</v>
      </c>
      <c r="AF6" s="524">
        <v>43638.593814071319</v>
      </c>
      <c r="AG6" s="524">
        <v>78062.449353455813</v>
      </c>
      <c r="AH6" s="524">
        <v>75635.507162539769</v>
      </c>
      <c r="AI6" s="524">
        <v>71237.445179704053</v>
      </c>
      <c r="AJ6" s="524">
        <v>11125.448874969235</v>
      </c>
      <c r="AK6" s="524" t="e">
        <v>#DIV/0!</v>
      </c>
      <c r="AL6" s="524" t="e">
        <v>#DIV/0!</v>
      </c>
      <c r="AM6" s="525">
        <v>145584.73372970402</v>
      </c>
      <c r="AN6" s="526">
        <v>303282.96160166722</v>
      </c>
      <c r="AO6" s="527">
        <v>2.083205799343971</v>
      </c>
      <c r="AP6" s="2264" t="s">
        <v>618</v>
      </c>
      <c r="AR6" s="147"/>
      <c r="AS6" s="147"/>
      <c r="AT6" s="147"/>
      <c r="AU6" s="147"/>
      <c r="AV6" s="147"/>
      <c r="AW6" s="147"/>
      <c r="AX6" s="147"/>
    </row>
    <row r="7" spans="1:54" s="18" customFormat="1" ht="20.25" customHeight="1">
      <c r="A7" s="3590"/>
      <c r="B7" s="226" t="s">
        <v>79</v>
      </c>
      <c r="C7" s="232" t="s">
        <v>80</v>
      </c>
      <c r="D7" s="154">
        <v>89.81</v>
      </c>
      <c r="E7" s="155">
        <v>92.512892893979696</v>
      </c>
      <c r="F7" s="155">
        <v>92.47</v>
      </c>
      <c r="G7" s="1272">
        <v>90.36</v>
      </c>
      <c r="H7" s="1272">
        <v>91.616943344951849</v>
      </c>
      <c r="I7" s="1272">
        <v>92.74</v>
      </c>
      <c r="J7" s="1576">
        <v>94.354058610555796</v>
      </c>
      <c r="K7" s="1273">
        <v>94.939227872516312</v>
      </c>
      <c r="L7" s="1643">
        <v>95.12</v>
      </c>
      <c r="M7" s="1573">
        <v>95.12</v>
      </c>
      <c r="N7" s="2575">
        <v>93.196316897646199</v>
      </c>
      <c r="O7" s="2576">
        <v>94.152915440084257</v>
      </c>
      <c r="P7" s="2104">
        <v>95.671204549371012</v>
      </c>
      <c r="Q7" s="2104">
        <v>95.997032549225679</v>
      </c>
      <c r="R7" s="2104">
        <v>95.710014947683106</v>
      </c>
      <c r="S7" s="2104">
        <v>93.412816691505213</v>
      </c>
      <c r="T7" s="2104">
        <v>94.454934709183263</v>
      </c>
      <c r="U7" s="2104">
        <v>93.382565884737915</v>
      </c>
      <c r="V7" s="3096">
        <v>94.149851399968725</v>
      </c>
      <c r="W7" s="2903">
        <v>94.057279832205552</v>
      </c>
      <c r="X7" s="2528" t="e">
        <v>#DIV/0!</v>
      </c>
      <c r="Y7" s="2112" t="e">
        <v>#DIV/0!</v>
      </c>
      <c r="Z7" s="2104">
        <v>94.391242064805667</v>
      </c>
      <c r="AA7" s="2756">
        <v>-9696.1328143036044</v>
      </c>
      <c r="AB7" s="524">
        <v>-5142.3095831727405</v>
      </c>
      <c r="AC7" s="524">
        <v>3811.639669419827</v>
      </c>
      <c r="AD7" s="524">
        <v>6162.5687718248582</v>
      </c>
      <c r="AE7" s="524">
        <v>4629.1228648491679</v>
      </c>
      <c r="AF7" s="524">
        <v>-8973.9017168157388</v>
      </c>
      <c r="AG7" s="524">
        <v>-3226.5853946819311</v>
      </c>
      <c r="AH7" s="524">
        <v>-9416.0223310576748</v>
      </c>
      <c r="AI7" s="524">
        <v>-4456.4527247816577</v>
      </c>
      <c r="AJ7" s="524">
        <v>-6232.149584371452</v>
      </c>
      <c r="AK7" s="524" t="e">
        <v>#DIV/0!</v>
      </c>
      <c r="AL7" s="524" t="e">
        <v>#DIV/0!</v>
      </c>
      <c r="AM7" s="526">
        <v>11868.182086235689</v>
      </c>
      <c r="AN7" s="526">
        <v>-32540.222843090945</v>
      </c>
      <c r="AO7" s="527">
        <v>-2.7418034713867407</v>
      </c>
      <c r="AP7" s="2264" t="s">
        <v>618</v>
      </c>
      <c r="AQ7" s="1269"/>
      <c r="AR7" s="147"/>
      <c r="AS7" s="147"/>
      <c r="AT7" s="147"/>
      <c r="AU7" s="147"/>
      <c r="AV7" s="147"/>
      <c r="AW7" s="147"/>
      <c r="AX7" s="147"/>
    </row>
    <row r="8" spans="1:54" s="18" customFormat="1" ht="20.25" customHeight="1" thickBot="1">
      <c r="A8" s="3590"/>
      <c r="B8" s="229" t="s">
        <v>81</v>
      </c>
      <c r="C8" s="257" t="s">
        <v>308</v>
      </c>
      <c r="D8" s="306"/>
      <c r="E8" s="307"/>
      <c r="F8" s="307"/>
      <c r="G8" s="1274">
        <v>333.78</v>
      </c>
      <c r="H8" s="1274">
        <v>538.38</v>
      </c>
      <c r="I8" s="1274">
        <v>1238</v>
      </c>
      <c r="J8" s="1577">
        <v>926.96999999999991</v>
      </c>
      <c r="K8" s="1275">
        <v>387.37</v>
      </c>
      <c r="L8" s="1420">
        <v>140</v>
      </c>
      <c r="M8" s="1421">
        <v>14</v>
      </c>
      <c r="N8" s="2440">
        <v>23.24</v>
      </c>
      <c r="O8" s="2577">
        <v>73.63</v>
      </c>
      <c r="P8" s="2441">
        <v>20.329999999999998</v>
      </c>
      <c r="Q8" s="2441">
        <v>19.04</v>
      </c>
      <c r="R8" s="2441">
        <v>21.05</v>
      </c>
      <c r="S8" s="2441">
        <v>79.36999999999999</v>
      </c>
      <c r="T8" s="2441">
        <v>0</v>
      </c>
      <c r="U8" s="2441">
        <v>20.010000000000002</v>
      </c>
      <c r="V8" s="3106">
        <v>19.64</v>
      </c>
      <c r="W8" s="2942">
        <v>49.84</v>
      </c>
      <c r="X8" s="3471"/>
      <c r="Y8" s="2442"/>
      <c r="Z8" s="2759">
        <v>326.14999999999998</v>
      </c>
      <c r="AA8" s="2758">
        <v>84.997243902777811</v>
      </c>
      <c r="AB8" s="1201">
        <v>-388.7435012638889</v>
      </c>
      <c r="AC8" s="1201">
        <v>112.3555604027778</v>
      </c>
      <c r="AD8" s="1201">
        <v>124.4834739027778</v>
      </c>
      <c r="AE8" s="3219">
        <v>105.58649240277778</v>
      </c>
      <c r="AF8" s="1201">
        <v>-442.70801559722219</v>
      </c>
      <c r="AG8" s="1201">
        <v>303.4877165694445</v>
      </c>
      <c r="AH8" s="1201">
        <v>115.36403506944444</v>
      </c>
      <c r="AI8" s="1201">
        <v>118.84258390277779</v>
      </c>
      <c r="AJ8" s="1201">
        <v>-165.08221276388892</v>
      </c>
      <c r="AK8" s="1201">
        <v>303.4877165694445</v>
      </c>
      <c r="AL8" s="1201">
        <v>303.4877165694445</v>
      </c>
      <c r="AM8" s="761">
        <v>23202.127631745814</v>
      </c>
      <c r="AN8" s="760">
        <v>-31.416623472222057</v>
      </c>
      <c r="AO8" s="762">
        <v>-1.3540406281205408E-3</v>
      </c>
      <c r="AP8" s="1789" t="s">
        <v>619</v>
      </c>
      <c r="AQ8" s="203" t="s">
        <v>350</v>
      </c>
      <c r="AR8" s="147"/>
      <c r="AS8" s="147"/>
      <c r="AT8" s="147"/>
      <c r="AU8" s="147"/>
      <c r="AV8" s="147"/>
      <c r="AW8" s="147"/>
      <c r="AX8" s="147"/>
    </row>
    <row r="9" spans="1:54" s="18" customFormat="1" ht="20.25" customHeight="1">
      <c r="A9" s="3589" t="s">
        <v>82</v>
      </c>
      <c r="B9" s="246" t="s">
        <v>83</v>
      </c>
      <c r="C9" s="247" t="s">
        <v>80</v>
      </c>
      <c r="D9" s="323">
        <v>99.62</v>
      </c>
      <c r="E9" s="324">
        <v>99.928302515212209</v>
      </c>
      <c r="F9" s="324">
        <v>99.92</v>
      </c>
      <c r="G9" s="324">
        <v>99.93</v>
      </c>
      <c r="H9" s="324">
        <v>99.940905977141099</v>
      </c>
      <c r="I9" s="324">
        <v>99.97</v>
      </c>
      <c r="J9" s="1578">
        <v>99.983380652450364</v>
      </c>
      <c r="K9" s="1276">
        <v>99.98701371818494</v>
      </c>
      <c r="L9" s="290">
        <v>99.99</v>
      </c>
      <c r="M9" s="1417">
        <v>99.99</v>
      </c>
      <c r="N9" s="2443">
        <v>99.983093687456588</v>
      </c>
      <c r="O9" s="2578">
        <v>99.99807699846086</v>
      </c>
      <c r="P9" s="326">
        <v>100</v>
      </c>
      <c r="Q9" s="326">
        <v>99.992821422688237</v>
      </c>
      <c r="R9" s="326">
        <v>99.98265435587399</v>
      </c>
      <c r="S9" s="326">
        <v>99.992439620491737</v>
      </c>
      <c r="T9" s="326">
        <v>99.976278029232816</v>
      </c>
      <c r="U9" s="326">
        <v>99.999647396944951</v>
      </c>
      <c r="V9" s="3107">
        <v>99.978793989265696</v>
      </c>
      <c r="W9" s="2943">
        <v>99.90127541081084</v>
      </c>
      <c r="X9" s="3472" t="e">
        <v>#DIV/0!</v>
      </c>
      <c r="Y9" s="325" t="e">
        <v>#DIV/0!</v>
      </c>
      <c r="Z9" s="326">
        <v>99.97916039247022</v>
      </c>
      <c r="AA9" s="2765">
        <v>-385.26021429242826</v>
      </c>
      <c r="AB9" s="327">
        <v>1297.8438294915732</v>
      </c>
      <c r="AC9" s="327">
        <v>1223.5464515000799</v>
      </c>
      <c r="AD9" s="327">
        <v>666.85980361150428</v>
      </c>
      <c r="AE9" s="327">
        <v>-464.46922361144038</v>
      </c>
      <c r="AF9" s="327">
        <v>619.57838754268607</v>
      </c>
      <c r="AG9" s="327">
        <v>-1445.0130790228741</v>
      </c>
      <c r="AH9" s="327">
        <v>1554.3849008333939</v>
      </c>
      <c r="AI9" s="327">
        <v>-945.03880905902702</v>
      </c>
      <c r="AJ9" s="327">
        <v>-11137.015137188469</v>
      </c>
      <c r="AK9" s="327" t="e">
        <v>#DIV/0!</v>
      </c>
      <c r="AL9" s="327" t="e">
        <v>#DIV/0!</v>
      </c>
      <c r="AM9" s="328">
        <v>3450.5856616895476</v>
      </c>
      <c r="AN9" s="764">
        <v>-9014.583090195003</v>
      </c>
      <c r="AO9" s="329">
        <v>-2.6124791481864258</v>
      </c>
      <c r="AP9" s="255" t="s">
        <v>621</v>
      </c>
      <c r="AR9" s="147"/>
      <c r="AS9" s="147"/>
      <c r="AT9" s="147"/>
      <c r="AU9" s="147"/>
      <c r="AV9" s="147"/>
      <c r="AW9" s="147"/>
      <c r="AX9" s="147"/>
    </row>
    <row r="10" spans="1:54" s="18" customFormat="1" ht="20.25" customHeight="1" thickBot="1">
      <c r="A10" s="3598"/>
      <c r="B10" s="230" t="s">
        <v>84</v>
      </c>
      <c r="C10" s="236" t="s">
        <v>76</v>
      </c>
      <c r="D10" s="159">
        <v>923</v>
      </c>
      <c r="E10" s="133">
        <v>209</v>
      </c>
      <c r="F10" s="133">
        <v>245</v>
      </c>
      <c r="G10" s="1277">
        <v>136</v>
      </c>
      <c r="H10" s="1277">
        <v>80.09</v>
      </c>
      <c r="I10" s="1277">
        <v>32</v>
      </c>
      <c r="J10" s="1579">
        <v>22.73</v>
      </c>
      <c r="K10" s="1278">
        <v>31.35</v>
      </c>
      <c r="L10" s="1644">
        <v>4</v>
      </c>
      <c r="M10" s="1645">
        <v>0.4</v>
      </c>
      <c r="N10" s="2444">
        <v>0</v>
      </c>
      <c r="O10" s="2579">
        <v>0</v>
      </c>
      <c r="P10" s="1509">
        <v>0</v>
      </c>
      <c r="Q10" s="1509">
        <v>0</v>
      </c>
      <c r="R10" s="1509">
        <v>0</v>
      </c>
      <c r="S10" s="1509">
        <v>0</v>
      </c>
      <c r="T10" s="1509">
        <v>0</v>
      </c>
      <c r="U10" s="1509">
        <v>0</v>
      </c>
      <c r="V10" s="3108">
        <v>0</v>
      </c>
      <c r="W10" s="2944">
        <v>0</v>
      </c>
      <c r="X10" s="3473">
        <v>0</v>
      </c>
      <c r="Y10" s="1657">
        <v>0</v>
      </c>
      <c r="Z10" s="2760">
        <v>0</v>
      </c>
      <c r="AA10" s="2752"/>
      <c r="AB10" s="765"/>
      <c r="AC10" s="765"/>
      <c r="AD10" s="765"/>
      <c r="AE10" s="765"/>
      <c r="AF10" s="765"/>
      <c r="AG10" s="765"/>
      <c r="AH10" s="765"/>
      <c r="AI10" s="765"/>
      <c r="AJ10" s="765"/>
      <c r="AK10" s="765"/>
      <c r="AL10" s="765"/>
      <c r="AM10" s="766"/>
      <c r="AN10" s="766"/>
      <c r="AO10" s="767"/>
      <c r="AP10" s="2265"/>
      <c r="AR10" s="147"/>
      <c r="AS10" s="916"/>
      <c r="AT10" s="147"/>
      <c r="AU10" s="147"/>
      <c r="AV10" s="147"/>
      <c r="AW10" s="147"/>
      <c r="AX10" s="147"/>
    </row>
    <row r="11" spans="1:54" s="18" customFormat="1" ht="21" customHeight="1">
      <c r="A11" s="3589" t="s">
        <v>252</v>
      </c>
      <c r="B11" s="2374" t="s">
        <v>312</v>
      </c>
      <c r="C11" s="330" t="s">
        <v>310</v>
      </c>
      <c r="D11" s="457">
        <v>6564</v>
      </c>
      <c r="E11" s="458">
        <v>7149</v>
      </c>
      <c r="F11" s="458">
        <v>6887</v>
      </c>
      <c r="G11" s="458">
        <v>6715</v>
      </c>
      <c r="H11" s="1279">
        <v>6734.33</v>
      </c>
      <c r="I11" s="1279">
        <v>5813.76</v>
      </c>
      <c r="J11" s="1580">
        <v>5107.49</v>
      </c>
      <c r="K11" s="1280">
        <v>4902.4000000000005</v>
      </c>
      <c r="L11" s="460">
        <v>4315</v>
      </c>
      <c r="M11" s="2383">
        <v>431.5</v>
      </c>
      <c r="N11" s="2445">
        <v>404.42</v>
      </c>
      <c r="O11" s="2407">
        <v>427.17</v>
      </c>
      <c r="P11" s="2407">
        <v>468.8</v>
      </c>
      <c r="Q11" s="2407">
        <v>395.4</v>
      </c>
      <c r="R11" s="2407">
        <v>352.3</v>
      </c>
      <c r="S11" s="2407">
        <v>415.27</v>
      </c>
      <c r="T11" s="2407">
        <v>506.89</v>
      </c>
      <c r="U11" s="2407">
        <v>446.85</v>
      </c>
      <c r="V11" s="3109">
        <v>432.72</v>
      </c>
      <c r="W11" s="2945">
        <v>446.98</v>
      </c>
      <c r="X11" s="3474">
        <v>0</v>
      </c>
      <c r="Y11" s="2408">
        <v>0</v>
      </c>
      <c r="Z11" s="1702">
        <v>4296.7999999999993</v>
      </c>
      <c r="AA11" s="2766"/>
      <c r="AB11" s="333"/>
      <c r="AC11" s="333"/>
      <c r="AD11" s="333"/>
      <c r="AE11" s="333"/>
      <c r="AF11" s="333"/>
      <c r="AG11" s="333"/>
      <c r="AH11" s="333"/>
      <c r="AI11" s="333"/>
      <c r="AJ11" s="333"/>
      <c r="AK11" s="333"/>
      <c r="AL11" s="333"/>
      <c r="AM11" s="334"/>
      <c r="AN11" s="335"/>
      <c r="AO11" s="336"/>
      <c r="AP11" s="1858" t="s">
        <v>585</v>
      </c>
      <c r="AR11" s="917"/>
      <c r="AS11" s="916"/>
      <c r="AT11" s="917"/>
      <c r="AU11" s="147"/>
      <c r="AV11" s="147"/>
      <c r="AW11" s="147"/>
      <c r="AX11" s="147"/>
    </row>
    <row r="12" spans="1:54" s="713" customFormat="1" ht="21" customHeight="1">
      <c r="A12" s="3590"/>
      <c r="B12" s="2384" t="s">
        <v>628</v>
      </c>
      <c r="C12" s="1906" t="s">
        <v>629</v>
      </c>
      <c r="D12" s="2400">
        <v>1014.0899999999999</v>
      </c>
      <c r="E12" s="2402">
        <v>1024.17</v>
      </c>
      <c r="F12" s="2402">
        <v>1113.9100000000001</v>
      </c>
      <c r="G12" s="2402">
        <v>1240.22</v>
      </c>
      <c r="H12" s="2402">
        <v>1568.88</v>
      </c>
      <c r="I12" s="2402">
        <v>972</v>
      </c>
      <c r="J12" s="2402">
        <v>338.19</v>
      </c>
      <c r="K12" s="2401">
        <v>427.08600000000001</v>
      </c>
      <c r="L12" s="2387">
        <v>360.8</v>
      </c>
      <c r="M12" s="2170">
        <v>36.08</v>
      </c>
      <c r="N12" s="2446">
        <v>21.4</v>
      </c>
      <c r="O12" s="2388">
        <v>25.56</v>
      </c>
      <c r="P12" s="2388">
        <v>31.24</v>
      </c>
      <c r="Q12" s="2388">
        <v>36.76</v>
      </c>
      <c r="R12" s="2388">
        <v>31.42</v>
      </c>
      <c r="S12" s="2388">
        <v>29.89</v>
      </c>
      <c r="T12" s="2388">
        <v>15.86</v>
      </c>
      <c r="U12" s="2388">
        <v>44.16</v>
      </c>
      <c r="V12" s="3087">
        <v>32.99</v>
      </c>
      <c r="W12" s="2922">
        <v>52.4</v>
      </c>
      <c r="X12" s="3451">
        <v>0</v>
      </c>
      <c r="Y12" s="2389">
        <v>0</v>
      </c>
      <c r="Z12" s="2104">
        <v>321.67999999999995</v>
      </c>
      <c r="AA12" s="2749"/>
      <c r="AB12" s="2303"/>
      <c r="AC12" s="2303"/>
      <c r="AD12" s="2303"/>
      <c r="AE12" s="2303"/>
      <c r="AF12" s="2303"/>
      <c r="AG12" s="2303"/>
      <c r="AH12" s="2303"/>
      <c r="AI12" s="2303"/>
      <c r="AJ12" s="2303"/>
      <c r="AK12" s="2303"/>
      <c r="AL12" s="2303"/>
      <c r="AM12" s="2391"/>
      <c r="AN12" s="2392"/>
      <c r="AO12" s="2393"/>
      <c r="AP12" s="2266" t="s">
        <v>631</v>
      </c>
      <c r="AR12" s="917"/>
      <c r="AS12" s="916"/>
      <c r="AT12" s="917"/>
      <c r="AU12" s="147"/>
      <c r="AV12" s="147"/>
      <c r="AW12" s="147"/>
      <c r="AX12" s="147"/>
    </row>
    <row r="13" spans="1:54" s="713" customFormat="1" ht="20.25" customHeight="1">
      <c r="A13" s="3590"/>
      <c r="B13" s="2375" t="s">
        <v>627</v>
      </c>
      <c r="C13" s="1966" t="s">
        <v>433</v>
      </c>
      <c r="D13" s="2380"/>
      <c r="E13" s="2381"/>
      <c r="F13" s="2381"/>
      <c r="G13" s="2381"/>
      <c r="H13" s="2394">
        <v>80.09</v>
      </c>
      <c r="I13" s="2394">
        <v>31.93</v>
      </c>
      <c r="J13" s="2395">
        <v>12.39</v>
      </c>
      <c r="K13" s="2396">
        <v>3.4250000000000003</v>
      </c>
      <c r="L13" s="2397">
        <v>2</v>
      </c>
      <c r="M13" s="2398">
        <v>0.2</v>
      </c>
      <c r="N13" s="2447">
        <v>3.83</v>
      </c>
      <c r="O13" s="2399">
        <v>0</v>
      </c>
      <c r="P13" s="531">
        <v>0</v>
      </c>
      <c r="Q13" s="531">
        <v>1.69</v>
      </c>
      <c r="R13" s="531">
        <v>4.26</v>
      </c>
      <c r="S13" s="531">
        <v>1.18</v>
      </c>
      <c r="T13" s="531">
        <v>6.77</v>
      </c>
      <c r="U13" s="531">
        <v>0</v>
      </c>
      <c r="V13" s="3110">
        <v>5.62</v>
      </c>
      <c r="W13" s="3489">
        <v>29.560000000000002</v>
      </c>
      <c r="X13" s="3475"/>
      <c r="Y13" s="1660"/>
      <c r="Z13" s="2761">
        <v>52.91</v>
      </c>
      <c r="AA13" s="2757"/>
      <c r="AB13" s="2002"/>
      <c r="AC13" s="2002"/>
      <c r="AD13" s="2002"/>
      <c r="AE13" s="2002"/>
      <c r="AF13" s="2002"/>
      <c r="AG13" s="2002"/>
      <c r="AH13" s="2002"/>
      <c r="AI13" s="2002"/>
      <c r="AJ13" s="2002"/>
      <c r="AK13" s="2002"/>
      <c r="AL13" s="2002"/>
      <c r="AM13" s="2379"/>
      <c r="AN13" s="2378"/>
      <c r="AO13" s="2005"/>
      <c r="AP13" s="788" t="s">
        <v>632</v>
      </c>
      <c r="AR13" s="917"/>
      <c r="AS13" s="916"/>
      <c r="AT13" s="917"/>
      <c r="AU13" s="147"/>
      <c r="AV13" s="147"/>
      <c r="AW13" s="147"/>
      <c r="AX13" s="147"/>
    </row>
    <row r="14" spans="1:54" s="18" customFormat="1" ht="21.75" customHeight="1">
      <c r="A14" s="3590"/>
      <c r="B14" s="2409" t="s">
        <v>461</v>
      </c>
      <c r="C14" s="1906" t="s">
        <v>296</v>
      </c>
      <c r="D14" s="2410"/>
      <c r="E14" s="1871"/>
      <c r="F14" s="1871">
        <v>142.65</v>
      </c>
      <c r="G14" s="1997">
        <v>210</v>
      </c>
      <c r="H14" s="1991">
        <v>233</v>
      </c>
      <c r="I14" s="1991">
        <v>141</v>
      </c>
      <c r="J14" s="2411">
        <v>96.16</v>
      </c>
      <c r="K14" s="2412">
        <v>42.169999999999995</v>
      </c>
      <c r="L14" s="2189">
        <v>38</v>
      </c>
      <c r="M14" s="2190">
        <v>3.8</v>
      </c>
      <c r="N14" s="2448">
        <v>0</v>
      </c>
      <c r="O14" s="2101">
        <v>0</v>
      </c>
      <c r="P14" s="2101">
        <v>0.94</v>
      </c>
      <c r="Q14" s="2101">
        <v>0</v>
      </c>
      <c r="R14" s="2101">
        <v>0.53</v>
      </c>
      <c r="S14" s="2101">
        <v>0</v>
      </c>
      <c r="T14" s="2101">
        <v>0.3</v>
      </c>
      <c r="U14" s="2101">
        <v>1.1100000000000001</v>
      </c>
      <c r="V14" s="3082">
        <v>0</v>
      </c>
      <c r="W14" s="2917">
        <v>2.2999999999999998</v>
      </c>
      <c r="X14" s="3446"/>
      <c r="Y14" s="2109"/>
      <c r="Z14" s="2748">
        <v>5.18</v>
      </c>
      <c r="AA14" s="2767"/>
      <c r="AB14" s="2413"/>
      <c r="AC14" s="2413"/>
      <c r="AD14" s="2406"/>
      <c r="AE14" s="2406"/>
      <c r="AF14" s="2406"/>
      <c r="AG14" s="2406"/>
      <c r="AH14" s="2406"/>
      <c r="AI14" s="2406"/>
      <c r="AJ14" s="2303"/>
      <c r="AK14" s="2303"/>
      <c r="AL14" s="2303"/>
      <c r="AM14" s="2414"/>
      <c r="AN14" s="2415"/>
      <c r="AO14" s="2393"/>
      <c r="AP14" s="2266" t="s">
        <v>586</v>
      </c>
      <c r="AQ14" s="137"/>
      <c r="AR14" s="924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</row>
    <row r="15" spans="1:54" s="18" customFormat="1" ht="20.25" customHeight="1">
      <c r="A15" s="3590"/>
      <c r="B15" s="2375" t="s">
        <v>307</v>
      </c>
      <c r="C15" s="1966" t="s">
        <v>308</v>
      </c>
      <c r="D15" s="2385"/>
      <c r="E15" s="2386"/>
      <c r="F15" s="2386"/>
      <c r="G15" s="2386">
        <v>7068</v>
      </c>
      <c r="H15" s="2416">
        <v>8616.2999999999993</v>
      </c>
      <c r="I15" s="2416">
        <v>6958.6900000000005</v>
      </c>
      <c r="J15" s="2416">
        <v>5554.23</v>
      </c>
      <c r="K15" s="2416">
        <v>5375.081000000001</v>
      </c>
      <c r="L15" s="2417">
        <v>4715.8</v>
      </c>
      <c r="M15" s="2170">
        <v>471.58</v>
      </c>
      <c r="N15" s="2113">
        <v>429.65</v>
      </c>
      <c r="O15" s="2111">
        <v>452.73</v>
      </c>
      <c r="P15" s="2111">
        <v>500.98</v>
      </c>
      <c r="Q15" s="2103">
        <v>433.84999999999997</v>
      </c>
      <c r="R15" s="2103">
        <v>388.51</v>
      </c>
      <c r="S15" s="2103">
        <v>446.34</v>
      </c>
      <c r="T15" s="2103">
        <v>529.81999999999994</v>
      </c>
      <c r="U15" s="2103">
        <v>492.12</v>
      </c>
      <c r="V15" s="3095">
        <v>471.33000000000004</v>
      </c>
      <c r="W15" s="2930">
        <v>531.24</v>
      </c>
      <c r="X15" s="2940">
        <v>0</v>
      </c>
      <c r="Y15" s="2111">
        <v>0</v>
      </c>
      <c r="Z15" s="2762">
        <v>4676.57</v>
      </c>
      <c r="AA15" s="2757"/>
      <c r="AB15" s="2002"/>
      <c r="AC15" s="2002"/>
      <c r="AD15" s="2002"/>
      <c r="AE15" s="2002"/>
      <c r="AF15" s="2002"/>
      <c r="AG15" s="2002"/>
      <c r="AH15" s="2002"/>
      <c r="AI15" s="2002"/>
      <c r="AJ15" s="2002"/>
      <c r="AK15" s="2002"/>
      <c r="AL15" s="2002"/>
      <c r="AM15" s="2379"/>
      <c r="AN15" s="2378"/>
      <c r="AO15" s="2005"/>
      <c r="AP15" s="788" t="s">
        <v>584</v>
      </c>
      <c r="AR15" s="917"/>
      <c r="AS15" s="147"/>
      <c r="AT15" s="917"/>
      <c r="AU15" s="147"/>
      <c r="AV15" s="147"/>
      <c r="AW15" s="147"/>
      <c r="AX15" s="147"/>
    </row>
    <row r="16" spans="1:54" s="18" customFormat="1" ht="21.6" customHeight="1">
      <c r="A16" s="3590"/>
      <c r="B16" s="2375" t="s">
        <v>383</v>
      </c>
      <c r="C16" s="1966" t="s">
        <v>244</v>
      </c>
      <c r="D16" s="2425">
        <v>27.142326869362403</v>
      </c>
      <c r="E16" s="2403">
        <v>26.268372390218513</v>
      </c>
      <c r="F16" s="2426">
        <v>27.733575387203118</v>
      </c>
      <c r="G16" s="2403">
        <v>27.953627734723693</v>
      </c>
      <c r="H16" s="2403">
        <v>26.702169609769701</v>
      </c>
      <c r="I16" s="2566">
        <v>19.07035568583796</v>
      </c>
      <c r="J16" s="2566">
        <v>17.058513972494637</v>
      </c>
      <c r="K16" s="2567">
        <v>17.01144632716349</v>
      </c>
      <c r="L16" s="2568">
        <v>15.928782948853874</v>
      </c>
      <c r="M16" s="2569">
        <v>15.928782948853874</v>
      </c>
      <c r="N16" s="2570">
        <v>16.50285753092189</v>
      </c>
      <c r="O16" s="2571">
        <v>17.349929023571484</v>
      </c>
      <c r="P16" s="2571">
        <v>17.551762529254177</v>
      </c>
      <c r="Q16" s="2939">
        <v>16.080398347131535</v>
      </c>
      <c r="R16" s="2763">
        <v>16.071725257753876</v>
      </c>
      <c r="S16" s="2763">
        <v>16.664552502043801</v>
      </c>
      <c r="T16" s="2763">
        <v>17.056350757173995</v>
      </c>
      <c r="U16" s="2763">
        <v>16.161458076023077</v>
      </c>
      <c r="V16" s="3111">
        <v>15.028848801935874</v>
      </c>
      <c r="W16" s="2947">
        <v>17.643139173289338</v>
      </c>
      <c r="X16" s="2571" t="e">
        <v>#DIV/0!</v>
      </c>
      <c r="Y16" s="2571" t="e">
        <v>#DIV/0!</v>
      </c>
      <c r="Z16" s="2763">
        <v>16.610377465439154</v>
      </c>
      <c r="AA16" s="2758">
        <v>4341.3088475911563</v>
      </c>
      <c r="AB16" s="2065">
        <v>-2875.5860346263403</v>
      </c>
      <c r="AC16" s="2065">
        <v>-5020.3661493358113</v>
      </c>
      <c r="AD16" s="2065">
        <v>7933.2485502009076</v>
      </c>
      <c r="AE16" s="3220">
        <v>7396.7249432959843</v>
      </c>
      <c r="AF16" s="2065">
        <v>2991.2494466587286</v>
      </c>
      <c r="AG16" s="2065">
        <v>-477.98691062885024</v>
      </c>
      <c r="AH16" s="2065">
        <v>8133.2105685761608</v>
      </c>
      <c r="AI16" s="2065">
        <v>20021.214499425252</v>
      </c>
      <c r="AJ16" s="2065">
        <v>-5930.5418811597347</v>
      </c>
      <c r="AK16" s="2065" t="e">
        <v>#DIV/0!</v>
      </c>
      <c r="AL16" s="2065" t="e">
        <v>#DIV/0!</v>
      </c>
      <c r="AM16" s="2404">
        <v>125088.83901000986</v>
      </c>
      <c r="AN16" s="2070">
        <v>36512.475879997452</v>
      </c>
      <c r="AO16" s="2037">
        <v>0.29189235561676008</v>
      </c>
      <c r="AP16" s="2263" t="s">
        <v>621</v>
      </c>
      <c r="AQ16" s="1123" t="s">
        <v>464</v>
      </c>
      <c r="AR16" s="948"/>
      <c r="AS16" s="961"/>
      <c r="AT16" s="948"/>
      <c r="AU16" s="147"/>
      <c r="AV16" s="147"/>
      <c r="AW16" s="147"/>
      <c r="AX16" s="147"/>
    </row>
    <row r="17" spans="1:50" s="713" customFormat="1" ht="20.25" customHeight="1" thickBot="1">
      <c r="A17" s="3598"/>
      <c r="B17" s="1523" t="s">
        <v>630</v>
      </c>
      <c r="C17" s="1879" t="s">
        <v>106</v>
      </c>
      <c r="D17" s="2427">
        <v>27.232283978163025</v>
      </c>
      <c r="E17" s="2428">
        <v>26.268372390218513</v>
      </c>
      <c r="F17" s="2428">
        <v>27.733575387203118</v>
      </c>
      <c r="G17" s="2428">
        <v>27.953627734723693</v>
      </c>
      <c r="H17" s="2428">
        <v>26.702169609769701</v>
      </c>
      <c r="I17" s="2428">
        <v>21.666749896835039</v>
      </c>
      <c r="J17" s="2428">
        <v>17.60086045663245</v>
      </c>
      <c r="K17" s="2429">
        <v>18.256128382076991</v>
      </c>
      <c r="L17" s="2261">
        <v>17.094285818740175</v>
      </c>
      <c r="M17" s="1646">
        <v>17.094285818740175</v>
      </c>
      <c r="N17" s="2261">
        <v>17.213096861768914</v>
      </c>
      <c r="O17" s="2580">
        <v>18.388073523050586</v>
      </c>
      <c r="P17" s="2423">
        <v>18.569670429571246</v>
      </c>
      <c r="Q17" s="2418">
        <v>17.50057908709956</v>
      </c>
      <c r="R17" s="2418">
        <v>16.821347487603838</v>
      </c>
      <c r="S17" s="2418">
        <v>17.813404230543448</v>
      </c>
      <c r="T17" s="2418">
        <v>16.945487880937161</v>
      </c>
      <c r="U17" s="2418">
        <v>17.706311287922194</v>
      </c>
      <c r="V17" s="3112">
        <v>15.912798234697972</v>
      </c>
      <c r="W17" s="2948">
        <v>18.353951421459108</v>
      </c>
      <c r="X17" s="2941" t="e">
        <v>#DIV/0!</v>
      </c>
      <c r="Y17" s="2423" t="e">
        <v>#DIV/0!</v>
      </c>
      <c r="Z17" s="2418">
        <v>17.505059092006359</v>
      </c>
      <c r="AA17" s="2424"/>
      <c r="AB17" s="2419"/>
      <c r="AC17" s="2419"/>
      <c r="AD17" s="2419"/>
      <c r="AE17" s="3219"/>
      <c r="AF17" s="2419"/>
      <c r="AG17" s="2419"/>
      <c r="AH17" s="2419"/>
      <c r="AI17" s="2419"/>
      <c r="AJ17" s="2419"/>
      <c r="AK17" s="2419"/>
      <c r="AL17" s="2419"/>
      <c r="AM17" s="2420"/>
      <c r="AN17" s="2421"/>
      <c r="AO17" s="2422"/>
      <c r="AP17" s="1815"/>
      <c r="AQ17" s="1123"/>
      <c r="AR17" s="2376"/>
      <c r="AS17" s="961"/>
      <c r="AT17" s="2376"/>
      <c r="AU17" s="147"/>
      <c r="AV17" s="147"/>
      <c r="AW17" s="147"/>
      <c r="AX17" s="147"/>
    </row>
    <row r="18" spans="1:50" s="18" customFormat="1" ht="20.25" customHeight="1">
      <c r="A18" s="3590" t="s">
        <v>327</v>
      </c>
      <c r="B18" s="3599" t="s">
        <v>319</v>
      </c>
      <c r="C18" s="234" t="s">
        <v>288</v>
      </c>
      <c r="D18" s="616"/>
      <c r="E18" s="261"/>
      <c r="F18" s="261"/>
      <c r="G18" s="468">
        <v>302</v>
      </c>
      <c r="H18" s="468">
        <v>250</v>
      </c>
      <c r="I18" s="468">
        <v>193</v>
      </c>
      <c r="J18" s="731">
        <v>128</v>
      </c>
      <c r="K18" s="2405">
        <v>64</v>
      </c>
      <c r="L18" s="618">
        <v>54</v>
      </c>
      <c r="M18" s="1390">
        <v>5.4</v>
      </c>
      <c r="N18" s="2345">
        <v>7</v>
      </c>
      <c r="O18" s="217">
        <v>2</v>
      </c>
      <c r="P18" s="390">
        <v>2</v>
      </c>
      <c r="Q18" s="390">
        <v>0</v>
      </c>
      <c r="R18" s="390">
        <v>0</v>
      </c>
      <c r="S18" s="390">
        <v>1</v>
      </c>
      <c r="T18" s="390">
        <v>2</v>
      </c>
      <c r="U18" s="390">
        <v>8</v>
      </c>
      <c r="V18" s="3113">
        <v>6</v>
      </c>
      <c r="W18" s="2949">
        <v>6</v>
      </c>
      <c r="X18" s="3476"/>
      <c r="Y18" s="389"/>
      <c r="Z18" s="3254">
        <v>34</v>
      </c>
      <c r="AA18" s="2754"/>
      <c r="AB18" s="171"/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  <c r="AM18" s="763"/>
      <c r="AN18" s="2382"/>
      <c r="AO18" s="265"/>
      <c r="AP18" s="536"/>
      <c r="AQ18" s="203" t="s">
        <v>598</v>
      </c>
      <c r="AR18" s="948"/>
      <c r="AS18" s="948"/>
      <c r="AT18" s="948"/>
      <c r="AU18" s="147"/>
      <c r="AV18" s="147"/>
      <c r="AW18" s="147"/>
      <c r="AX18" s="147"/>
    </row>
    <row r="19" spans="1:50" s="18" customFormat="1" ht="20.25" customHeight="1">
      <c r="A19" s="3590"/>
      <c r="B19" s="3595"/>
      <c r="C19" s="257" t="s">
        <v>325</v>
      </c>
      <c r="D19" s="338"/>
      <c r="E19" s="278"/>
      <c r="F19" s="278"/>
      <c r="G19" s="1281">
        <v>203.66666666666666</v>
      </c>
      <c r="H19" s="1281">
        <v>159.26666666666668</v>
      </c>
      <c r="I19" s="1281">
        <v>96.08</v>
      </c>
      <c r="J19" s="894">
        <v>70.73</v>
      </c>
      <c r="K19" s="1282">
        <v>35.166666666666671</v>
      </c>
      <c r="L19" s="1423">
        <v>24.14</v>
      </c>
      <c r="M19" s="1249">
        <v>2.4140000000000001</v>
      </c>
      <c r="N19" s="2262">
        <v>5.5</v>
      </c>
      <c r="O19" s="2310">
        <v>0.5</v>
      </c>
      <c r="P19" s="2310">
        <v>1.0833333333333333</v>
      </c>
      <c r="Q19" s="2310">
        <v>0</v>
      </c>
      <c r="R19" s="2310">
        <v>0</v>
      </c>
      <c r="S19" s="2310">
        <v>2</v>
      </c>
      <c r="T19" s="2310">
        <v>1</v>
      </c>
      <c r="U19" s="2310">
        <v>3.4166666666666665</v>
      </c>
      <c r="V19" s="3114">
        <v>3.75</v>
      </c>
      <c r="W19" s="2950">
        <v>6.583333333333333</v>
      </c>
      <c r="X19" s="3477"/>
      <c r="Y19" s="2449"/>
      <c r="Z19" s="2762">
        <v>23.833333333333332</v>
      </c>
      <c r="AA19" s="2755">
        <v>-2892.0197894334906</v>
      </c>
      <c r="AB19" s="776">
        <v>2735.6943954100589</v>
      </c>
      <c r="AC19" s="776">
        <v>2079.1277405116452</v>
      </c>
      <c r="AD19" s="776">
        <v>3298.4658138944142</v>
      </c>
      <c r="AE19" s="776">
        <v>3298.4658138944142</v>
      </c>
      <c r="AF19" s="776">
        <v>1047.3801399569943</v>
      </c>
      <c r="AG19" s="776">
        <v>2172.922976925704</v>
      </c>
      <c r="AH19" s="776">
        <v>-547.13887908201127</v>
      </c>
      <c r="AI19" s="776">
        <v>-922.31982473824814</v>
      </c>
      <c r="AJ19" s="776">
        <v>-4111.3578628162595</v>
      </c>
      <c r="AK19" s="776">
        <v>3298.4658138944142</v>
      </c>
      <c r="AL19" s="776">
        <v>3298.4658138944142</v>
      </c>
      <c r="AM19" s="777">
        <v>33391.104163405071</v>
      </c>
      <c r="AN19" s="820">
        <v>6159.2205245232217</v>
      </c>
      <c r="AO19" s="762">
        <v>0.18445692883895137</v>
      </c>
      <c r="AP19" s="775"/>
      <c r="AQ19" s="203" t="s">
        <v>599</v>
      </c>
      <c r="AR19" s="948"/>
      <c r="AS19" s="948"/>
      <c r="AT19" s="948"/>
      <c r="AU19" s="147"/>
      <c r="AV19" s="147"/>
      <c r="AW19" s="147"/>
      <c r="AX19" s="147"/>
    </row>
    <row r="20" spans="1:50" s="18" customFormat="1" ht="20.25" customHeight="1">
      <c r="A20" s="3590"/>
      <c r="B20" s="3705" t="s">
        <v>323</v>
      </c>
      <c r="C20" s="257" t="s">
        <v>288</v>
      </c>
      <c r="D20" s="338"/>
      <c r="E20" s="278"/>
      <c r="F20" s="278"/>
      <c r="G20" s="745">
        <v>67</v>
      </c>
      <c r="H20" s="745">
        <v>73</v>
      </c>
      <c r="I20" s="745">
        <v>30</v>
      </c>
      <c r="J20" s="700">
        <v>22</v>
      </c>
      <c r="K20" s="1265">
        <v>7</v>
      </c>
      <c r="L20" s="1391">
        <v>6</v>
      </c>
      <c r="M20" s="1249">
        <v>0.6</v>
      </c>
      <c r="N20" s="2450">
        <v>1</v>
      </c>
      <c r="O20" s="2451">
        <v>2</v>
      </c>
      <c r="P20" s="2451">
        <v>0</v>
      </c>
      <c r="Q20" s="2451">
        <v>0</v>
      </c>
      <c r="R20" s="2451">
        <v>1</v>
      </c>
      <c r="S20" s="2451">
        <v>1</v>
      </c>
      <c r="T20" s="2451">
        <v>1</v>
      </c>
      <c r="U20" s="2451">
        <v>1</v>
      </c>
      <c r="V20" s="3115">
        <v>0</v>
      </c>
      <c r="W20" s="2951">
        <v>0</v>
      </c>
      <c r="X20" s="3478">
        <v>0</v>
      </c>
      <c r="Y20" s="2452">
        <v>0</v>
      </c>
      <c r="Z20" s="2103">
        <v>7</v>
      </c>
      <c r="AA20" s="2757"/>
      <c r="AB20" s="771"/>
      <c r="AC20" s="771"/>
      <c r="AD20" s="771"/>
      <c r="AE20" s="771"/>
      <c r="AF20" s="771"/>
      <c r="AG20" s="771"/>
      <c r="AH20" s="771"/>
      <c r="AI20" s="771"/>
      <c r="AJ20" s="771"/>
      <c r="AK20" s="771"/>
      <c r="AL20" s="771"/>
      <c r="AM20" s="772"/>
      <c r="AN20" s="773"/>
      <c r="AO20" s="774"/>
      <c r="AP20" s="775"/>
      <c r="AU20" s="147"/>
      <c r="AV20" s="147"/>
      <c r="AW20" s="147"/>
      <c r="AX20" s="147"/>
    </row>
    <row r="21" spans="1:50" s="18" customFormat="1" ht="20.25" customHeight="1">
      <c r="A21" s="3590"/>
      <c r="B21" s="3595"/>
      <c r="C21" s="257" t="s">
        <v>325</v>
      </c>
      <c r="D21" s="338"/>
      <c r="E21" s="278"/>
      <c r="F21" s="278"/>
      <c r="G21" s="1281">
        <v>111.16666666666667</v>
      </c>
      <c r="H21" s="1281">
        <v>161</v>
      </c>
      <c r="I21" s="1281">
        <v>59</v>
      </c>
      <c r="J21" s="894">
        <v>41.25</v>
      </c>
      <c r="K21" s="1282">
        <v>17.333333333333332</v>
      </c>
      <c r="L21" s="1423">
        <v>13.833333333333334</v>
      </c>
      <c r="M21" s="1249">
        <v>1.3833333333333333</v>
      </c>
      <c r="N21" s="2262">
        <v>1.6666666666666667</v>
      </c>
      <c r="O21" s="2310">
        <v>11</v>
      </c>
      <c r="P21" s="2310">
        <v>0</v>
      </c>
      <c r="Q21" s="2310">
        <v>0</v>
      </c>
      <c r="R21" s="2310">
        <v>2.9166666666666665</v>
      </c>
      <c r="S21" s="2310">
        <v>1.3333333333333333</v>
      </c>
      <c r="T21" s="2310">
        <v>1</v>
      </c>
      <c r="U21" s="2310">
        <v>0.33333333333333331</v>
      </c>
      <c r="V21" s="3114">
        <v>0</v>
      </c>
      <c r="W21" s="2950">
        <v>0</v>
      </c>
      <c r="X21" s="3477">
        <v>0</v>
      </c>
      <c r="Y21" s="2449">
        <v>0</v>
      </c>
      <c r="Z21" s="2762">
        <v>18.249999999999996</v>
      </c>
      <c r="AA21" s="2755">
        <v>-272.16190249851303</v>
      </c>
      <c r="AB21" s="776">
        <v>-9921.8071541572517</v>
      </c>
      <c r="AC21" s="776">
        <v>1381.6900092472538</v>
      </c>
      <c r="AD21" s="776">
        <v>1545.7964958097452</v>
      </c>
      <c r="AE21" s="776">
        <v>-1548.4699880307733</v>
      </c>
      <c r="AF21" s="776">
        <v>158.064094260307</v>
      </c>
      <c r="AG21" s="776">
        <v>704.65996000179916</v>
      </c>
      <c r="AH21" s="776">
        <v>1254.6247681426287</v>
      </c>
      <c r="AI21" s="776">
        <v>1497.9632129506142</v>
      </c>
      <c r="AJ21" s="776">
        <v>1874.9551842045753</v>
      </c>
      <c r="AK21" s="776" t="e">
        <v>#DIV/0!</v>
      </c>
      <c r="AL21" s="776" t="e">
        <v>#DIV/0!</v>
      </c>
      <c r="AM21" s="777">
        <v>1759.734223895797</v>
      </c>
      <c r="AN21" s="778">
        <v>-3324.6853200696146</v>
      </c>
      <c r="AO21" s="779">
        <v>-1.8893110532960156</v>
      </c>
      <c r="AP21" s="775"/>
      <c r="AU21" s="147"/>
      <c r="AV21" s="147"/>
      <c r="AW21" s="147"/>
      <c r="AX21" s="147"/>
    </row>
    <row r="22" spans="1:50" s="18" customFormat="1" ht="20.25" customHeight="1">
      <c r="A22" s="3590"/>
      <c r="B22" s="3705" t="s">
        <v>324</v>
      </c>
      <c r="C22" s="257" t="s">
        <v>288</v>
      </c>
      <c r="D22" s="338"/>
      <c r="E22" s="278"/>
      <c r="F22" s="278"/>
      <c r="G22" s="745">
        <v>41</v>
      </c>
      <c r="H22" s="745">
        <v>24</v>
      </c>
      <c r="I22" s="745">
        <v>19</v>
      </c>
      <c r="J22" s="700">
        <v>25</v>
      </c>
      <c r="K22" s="1265">
        <v>6</v>
      </c>
      <c r="L22" s="1391">
        <v>6</v>
      </c>
      <c r="M22" s="1249">
        <v>0.6</v>
      </c>
      <c r="N22" s="2450">
        <v>2</v>
      </c>
      <c r="O22" s="2451">
        <v>1</v>
      </c>
      <c r="P22" s="2451">
        <v>1</v>
      </c>
      <c r="Q22" s="2451">
        <v>2</v>
      </c>
      <c r="R22" s="2451">
        <v>0</v>
      </c>
      <c r="S22" s="2451">
        <v>2</v>
      </c>
      <c r="T22" s="2451">
        <v>4</v>
      </c>
      <c r="U22" s="2451">
        <v>5</v>
      </c>
      <c r="V22" s="3115">
        <v>5</v>
      </c>
      <c r="W22" s="2951">
        <v>3</v>
      </c>
      <c r="X22" s="3478">
        <v>0</v>
      </c>
      <c r="Y22" s="2452">
        <v>0</v>
      </c>
      <c r="Z22" s="2103">
        <v>25</v>
      </c>
      <c r="AA22" s="2757"/>
      <c r="AB22" s="771"/>
      <c r="AC22" s="771"/>
      <c r="AD22" s="771"/>
      <c r="AE22" s="771"/>
      <c r="AF22" s="771"/>
      <c r="AG22" s="771"/>
      <c r="AH22" s="771"/>
      <c r="AI22" s="771"/>
      <c r="AJ22" s="771"/>
      <c r="AK22" s="771"/>
      <c r="AL22" s="771"/>
      <c r="AM22" s="772"/>
      <c r="AN22" s="773"/>
      <c r="AO22" s="774"/>
      <c r="AP22" s="775"/>
      <c r="AU22" s="147"/>
      <c r="AV22" s="147"/>
      <c r="AW22" s="147"/>
      <c r="AX22" s="147"/>
    </row>
    <row r="23" spans="1:50" s="18" customFormat="1" ht="20.25" customHeight="1" thickBot="1">
      <c r="A23" s="3598"/>
      <c r="B23" s="3597"/>
      <c r="C23" s="236" t="s">
        <v>325</v>
      </c>
      <c r="D23" s="339"/>
      <c r="E23" s="340"/>
      <c r="F23" s="340"/>
      <c r="G23" s="1283">
        <v>79.083333333333329</v>
      </c>
      <c r="H23" s="1283">
        <v>45</v>
      </c>
      <c r="I23" s="1283">
        <v>56</v>
      </c>
      <c r="J23" s="1064">
        <v>42.67</v>
      </c>
      <c r="K23" s="1284">
        <v>13.583333333333332</v>
      </c>
      <c r="L23" s="1229">
        <v>10.242424242424237</v>
      </c>
      <c r="M23" s="1402">
        <v>1.0242424242424237</v>
      </c>
      <c r="N23" s="2453">
        <v>3.8333333333333335</v>
      </c>
      <c r="O23" s="1510">
        <v>0.66666666666666663</v>
      </c>
      <c r="P23" s="1510">
        <v>1</v>
      </c>
      <c r="Q23" s="1510">
        <v>4.916666666666667</v>
      </c>
      <c r="R23" s="1510">
        <v>0</v>
      </c>
      <c r="S23" s="1510">
        <v>6.083333333333333</v>
      </c>
      <c r="T23" s="1510">
        <v>14.083333333333334</v>
      </c>
      <c r="U23" s="1510">
        <v>9.8333333333333339</v>
      </c>
      <c r="V23" s="3116">
        <v>8.8333333333333339</v>
      </c>
      <c r="W23" s="2952">
        <v>7.833333333333333</v>
      </c>
      <c r="X23" s="3479">
        <v>0</v>
      </c>
      <c r="Y23" s="1659">
        <v>0</v>
      </c>
      <c r="Z23" s="2760">
        <v>57.083333333333343</v>
      </c>
      <c r="AA23" s="2768">
        <v>-2864.2694522232</v>
      </c>
      <c r="AB23" s="780">
        <v>653.33848982012012</v>
      </c>
      <c r="AC23" s="780">
        <v>5.946300091825683</v>
      </c>
      <c r="AD23" s="780">
        <v>-4101.0286048591806</v>
      </c>
      <c r="AE23" s="780">
        <v>1248.7760934614219</v>
      </c>
      <c r="AF23" s="780">
        <v>-5173.5773102762105</v>
      </c>
      <c r="AG23" s="780">
        <v>-13587.088763787844</v>
      </c>
      <c r="AH23" s="780">
        <v>-9077.6835497481734</v>
      </c>
      <c r="AI23" s="780">
        <v>-8186.7713914073984</v>
      </c>
      <c r="AJ23" s="780">
        <v>-6823.4814689575278</v>
      </c>
      <c r="AK23" s="780" t="e">
        <v>#DIV/0!</v>
      </c>
      <c r="AL23" s="780" t="e">
        <v>#DIV/0!</v>
      </c>
      <c r="AM23" s="781">
        <v>2019.3802157623013</v>
      </c>
      <c r="AN23" s="782">
        <v>-47905.839657886165</v>
      </c>
      <c r="AO23" s="783">
        <v>-23.723041002361242</v>
      </c>
      <c r="AP23" s="1926"/>
      <c r="AU23" s="147"/>
      <c r="AV23" s="147"/>
      <c r="AW23" s="147"/>
      <c r="AX23" s="147"/>
    </row>
    <row r="24" spans="1:50" s="18" customFormat="1" ht="20.25" customHeight="1">
      <c r="A24" s="3590" t="s">
        <v>86</v>
      </c>
      <c r="B24" s="3704" t="s">
        <v>87</v>
      </c>
      <c r="C24" s="312" t="s">
        <v>88</v>
      </c>
      <c r="D24" s="313">
        <v>84.714524216908174</v>
      </c>
      <c r="E24" s="314">
        <v>79.524626577737834</v>
      </c>
      <c r="F24" s="314">
        <v>75.248907066369782</v>
      </c>
      <c r="G24" s="314">
        <v>77.760000000000005</v>
      </c>
      <c r="H24" s="314">
        <v>78.94</v>
      </c>
      <c r="I24" s="314">
        <v>77.63</v>
      </c>
      <c r="J24" s="1581">
        <v>77.150000000000006</v>
      </c>
      <c r="K24" s="1285">
        <v>76.986409573006</v>
      </c>
      <c r="L24" s="1669">
        <v>75.599999999999994</v>
      </c>
      <c r="M24" s="1670">
        <v>75.599999999999994</v>
      </c>
      <c r="N24" s="2454">
        <v>79.119246963523423</v>
      </c>
      <c r="O24" s="531">
        <v>78.904765770211327</v>
      </c>
      <c r="P24" s="1380">
        <v>87.163773911562046</v>
      </c>
      <c r="Q24" s="1380">
        <v>74.561565253796033</v>
      </c>
      <c r="R24" s="531">
        <v>83.524562190849849</v>
      </c>
      <c r="S24" s="531">
        <v>73.667790804059663</v>
      </c>
      <c r="T24" s="531">
        <v>71.601674214257002</v>
      </c>
      <c r="U24" s="531">
        <v>72.925056812486062</v>
      </c>
      <c r="V24" s="3110">
        <v>74.183103395569546</v>
      </c>
      <c r="W24" s="2946">
        <v>71.914617661577736</v>
      </c>
      <c r="X24" s="3475"/>
      <c r="Y24" s="1660"/>
      <c r="Z24" s="535">
        <v>76.756615697789272</v>
      </c>
      <c r="AA24" s="3697">
        <v>-4899.568152831479</v>
      </c>
      <c r="AB24" s="3675">
        <v>-5446.7056859017457</v>
      </c>
      <c r="AC24" s="3675">
        <v>-23208.413295162598</v>
      </c>
      <c r="AD24" s="3675">
        <v>6738.4064257322398</v>
      </c>
      <c r="AE24" s="3675">
        <v>-16857.306472096821</v>
      </c>
      <c r="AF24" s="3675">
        <v>9171.1396950764829</v>
      </c>
      <c r="AG24" s="3675">
        <v>17537.903482521273</v>
      </c>
      <c r="AH24" s="3675">
        <v>12094.068106418332</v>
      </c>
      <c r="AI24" s="3675">
        <v>7799.1103542669989</v>
      </c>
      <c r="AJ24" s="3675">
        <v>15929.452641021957</v>
      </c>
      <c r="AK24" s="3675">
        <v>0</v>
      </c>
      <c r="AL24" s="3675">
        <v>0</v>
      </c>
      <c r="AM24" s="3675">
        <v>37447.726795357325</v>
      </c>
      <c r="AN24" s="3675">
        <v>18858.087099044635</v>
      </c>
      <c r="AO24" s="3701">
        <v>0.50358429503877422</v>
      </c>
      <c r="AP24" s="3684" t="s">
        <v>526</v>
      </c>
      <c r="AQ24" s="713"/>
      <c r="AU24" s="147"/>
      <c r="AV24" s="147"/>
      <c r="AW24" s="147"/>
      <c r="AX24" s="147"/>
    </row>
    <row r="25" spans="1:50" s="18" customFormat="1" ht="20.25" customHeight="1">
      <c r="A25" s="3590"/>
      <c r="B25" s="3595"/>
      <c r="C25" s="235" t="s">
        <v>63</v>
      </c>
      <c r="D25" s="163">
        <v>7832.7570282355264</v>
      </c>
      <c r="E25" s="28">
        <v>7935.9796509103699</v>
      </c>
      <c r="F25" s="28">
        <v>7936.8496327522644</v>
      </c>
      <c r="G25" s="28">
        <v>8176</v>
      </c>
      <c r="H25" s="28">
        <v>8051.7955189284767</v>
      </c>
      <c r="I25" s="28">
        <v>8131</v>
      </c>
      <c r="J25" s="84">
        <v>7865</v>
      </c>
      <c r="K25" s="1286">
        <v>7875.3446776752362</v>
      </c>
      <c r="L25" s="966">
        <v>7707</v>
      </c>
      <c r="M25" s="1407">
        <v>7707</v>
      </c>
      <c r="N25" s="2455">
        <v>9617.0925725293273</v>
      </c>
      <c r="O25" s="205">
        <v>8844.3574572644302</v>
      </c>
      <c r="P25" s="1381">
        <v>7766.9014261950797</v>
      </c>
      <c r="Q25" s="1381">
        <v>6637.3189068555976</v>
      </c>
      <c r="R25" s="205">
        <v>7426.5015441257756</v>
      </c>
      <c r="S25" s="205">
        <v>8588.0555796122753</v>
      </c>
      <c r="T25" s="205">
        <v>8438.7872872521293</v>
      </c>
      <c r="U25" s="205">
        <v>8468.7228456069261</v>
      </c>
      <c r="V25" s="3117">
        <v>6902.408462447368</v>
      </c>
      <c r="W25" s="2953">
        <v>6397.8558550715652</v>
      </c>
      <c r="X25" s="3480"/>
      <c r="Y25" s="20"/>
      <c r="Z25" s="2104">
        <v>7908.8001936960472</v>
      </c>
      <c r="AA25" s="3698"/>
      <c r="AB25" s="3676"/>
      <c r="AC25" s="3676"/>
      <c r="AD25" s="3676"/>
      <c r="AE25" s="3676"/>
      <c r="AF25" s="3676"/>
      <c r="AG25" s="3676"/>
      <c r="AH25" s="3676"/>
      <c r="AI25" s="3676"/>
      <c r="AJ25" s="3676"/>
      <c r="AK25" s="3676"/>
      <c r="AL25" s="3676"/>
      <c r="AM25" s="3676"/>
      <c r="AN25" s="3676"/>
      <c r="AO25" s="3702"/>
      <c r="AP25" s="3683"/>
      <c r="AQ25" s="713"/>
      <c r="AR25" s="918"/>
      <c r="AS25" s="918"/>
      <c r="AT25" s="918"/>
      <c r="AU25" s="147"/>
      <c r="AV25" s="147"/>
      <c r="AW25" s="147"/>
      <c r="AX25" s="147"/>
    </row>
    <row r="26" spans="1:50" s="18" customFormat="1" ht="20.25" customHeight="1">
      <c r="A26" s="3590"/>
      <c r="B26" s="3705" t="s">
        <v>89</v>
      </c>
      <c r="C26" s="233" t="s">
        <v>90</v>
      </c>
      <c r="D26" s="164">
        <v>0.34742620014472586</v>
      </c>
      <c r="E26" s="29">
        <v>0.41578574515736727</v>
      </c>
      <c r="F26" s="29">
        <v>0.39694698160118397</v>
      </c>
      <c r="G26" s="1287">
        <v>0.37</v>
      </c>
      <c r="H26" s="1287">
        <v>0.3470009605879299</v>
      </c>
      <c r="I26" s="1287">
        <v>0.3</v>
      </c>
      <c r="J26" s="1582">
        <v>0.24</v>
      </c>
      <c r="K26" s="1288">
        <v>0.22924817613707119</v>
      </c>
      <c r="L26" s="1671">
        <v>0.2</v>
      </c>
      <c r="M26" s="1672">
        <v>0.23</v>
      </c>
      <c r="N26" s="2456">
        <v>0.33758741004033899</v>
      </c>
      <c r="O26" s="828">
        <v>0.25175162922042199</v>
      </c>
      <c r="P26" s="1382">
        <v>0.313195705875988</v>
      </c>
      <c r="Q26" s="1382">
        <v>0.24172760708750299</v>
      </c>
      <c r="R26" s="828">
        <v>0.29109900053837801</v>
      </c>
      <c r="S26" s="828">
        <v>0.239366795038192</v>
      </c>
      <c r="T26" s="828">
        <v>0.24570638449736701</v>
      </c>
      <c r="U26" s="828">
        <v>0.22961591906856901</v>
      </c>
      <c r="V26" s="3118">
        <v>0.230296305521903</v>
      </c>
      <c r="W26" s="2954">
        <v>0.19771116398118499</v>
      </c>
      <c r="X26" s="3481"/>
      <c r="Y26" s="1661"/>
      <c r="Z26" s="2104">
        <v>0.25780579208698462</v>
      </c>
      <c r="AA26" s="3695">
        <v>-2264.9776057785652</v>
      </c>
      <c r="AB26" s="3677">
        <v>-561.6505979491086</v>
      </c>
      <c r="AC26" s="3677">
        <v>-1682.7920463313185</v>
      </c>
      <c r="AD26" s="3677">
        <v>-304.84601701616077</v>
      </c>
      <c r="AE26" s="3677">
        <v>-1401.816034128087</v>
      </c>
      <c r="AF26" s="3677">
        <v>-245.81002155599467</v>
      </c>
      <c r="AG26" s="3677">
        <v>-471.20324186305339</v>
      </c>
      <c r="AH26" s="3677">
        <v>-9.6262787318784397</v>
      </c>
      <c r="AI26" s="3677">
        <v>-25.633141221631618</v>
      </c>
      <c r="AJ26" s="3677">
        <v>870.70767731037381</v>
      </c>
      <c r="AK26" s="3677">
        <v>0</v>
      </c>
      <c r="AL26" s="3677">
        <v>0</v>
      </c>
      <c r="AM26" s="3706">
        <v>7189.7004343915833</v>
      </c>
      <c r="AN26" s="3694">
        <v>-6097.6473072654244</v>
      </c>
      <c r="AO26" s="3691">
        <v>-0.84810867475056739</v>
      </c>
      <c r="AP26" s="3699" t="s">
        <v>341</v>
      </c>
      <c r="AQ26" s="713"/>
      <c r="AR26" s="713"/>
      <c r="AS26" s="917"/>
      <c r="AT26" s="917"/>
      <c r="AU26" s="147"/>
      <c r="AV26" s="147"/>
      <c r="AW26" s="147"/>
      <c r="AX26" s="147"/>
    </row>
    <row r="27" spans="1:50" s="18" customFormat="1" ht="20.25" customHeight="1" thickBot="1">
      <c r="A27" s="3590"/>
      <c r="B27" s="3704"/>
      <c r="C27" s="308" t="s">
        <v>63</v>
      </c>
      <c r="D27" s="309">
        <v>246.67260210275535</v>
      </c>
      <c r="E27" s="310">
        <v>295.20787906173075</v>
      </c>
      <c r="F27" s="310">
        <v>281.8323569368406</v>
      </c>
      <c r="G27" s="310">
        <v>262.7</v>
      </c>
      <c r="H27" s="310">
        <v>246.37068201743023</v>
      </c>
      <c r="I27" s="310">
        <v>217</v>
      </c>
      <c r="J27" s="1583">
        <v>192</v>
      </c>
      <c r="K27" s="1289">
        <v>198.14483866009951</v>
      </c>
      <c r="L27" s="1667">
        <v>175</v>
      </c>
      <c r="M27" s="1668">
        <v>175</v>
      </c>
      <c r="N27" s="2457">
        <v>307.59559531540901</v>
      </c>
      <c r="O27" s="311">
        <v>245.55007037581399</v>
      </c>
      <c r="P27" s="1383">
        <v>301.52384767509102</v>
      </c>
      <c r="Q27" s="1383">
        <v>231.092045792031</v>
      </c>
      <c r="R27" s="311">
        <v>258.38133398926999</v>
      </c>
      <c r="S27" s="311">
        <v>241.80546774551399</v>
      </c>
      <c r="T27" s="311">
        <v>241.34650258086</v>
      </c>
      <c r="U27" s="311">
        <v>226.03657994563801</v>
      </c>
      <c r="V27" s="3119">
        <v>193.267871363171</v>
      </c>
      <c r="W27" s="2955">
        <v>154.48342659590301</v>
      </c>
      <c r="X27" s="3482"/>
      <c r="Y27" s="1662"/>
      <c r="Z27" s="2441">
        <v>240.1082741378701</v>
      </c>
      <c r="AA27" s="3696"/>
      <c r="AB27" s="3678"/>
      <c r="AC27" s="3678"/>
      <c r="AD27" s="3678"/>
      <c r="AE27" s="3678"/>
      <c r="AF27" s="3678"/>
      <c r="AG27" s="3678"/>
      <c r="AH27" s="3678"/>
      <c r="AI27" s="3678"/>
      <c r="AJ27" s="3678"/>
      <c r="AK27" s="3678"/>
      <c r="AL27" s="3678"/>
      <c r="AM27" s="3678"/>
      <c r="AN27" s="3678"/>
      <c r="AO27" s="3692"/>
      <c r="AP27" s="3700"/>
      <c r="AR27" s="917"/>
      <c r="AS27" s="917"/>
      <c r="AT27" s="917"/>
      <c r="AU27" s="147"/>
      <c r="AV27" s="147"/>
      <c r="AW27" s="147"/>
      <c r="AX27" s="147"/>
    </row>
    <row r="28" spans="1:50" s="18" customFormat="1" ht="20.25" customHeight="1">
      <c r="A28" s="3589" t="s">
        <v>302</v>
      </c>
      <c r="B28" s="3594" t="s">
        <v>91</v>
      </c>
      <c r="C28" s="330" t="s">
        <v>63</v>
      </c>
      <c r="D28" s="341"/>
      <c r="E28" s="342"/>
      <c r="F28" s="342"/>
      <c r="G28" s="1290">
        <v>1729</v>
      </c>
      <c r="H28" s="1290">
        <v>1298</v>
      </c>
      <c r="I28" s="1290">
        <v>1232</v>
      </c>
      <c r="J28" s="1584">
        <v>2157.8430560543561</v>
      </c>
      <c r="K28" s="1291">
        <v>1232.6363636363637</v>
      </c>
      <c r="L28" s="344">
        <v>1189</v>
      </c>
      <c r="M28" s="1417">
        <v>1189</v>
      </c>
      <c r="N28" s="2458">
        <v>1473</v>
      </c>
      <c r="O28" s="343">
        <v>1316</v>
      </c>
      <c r="P28" s="343">
        <v>1308</v>
      </c>
      <c r="Q28" s="343">
        <v>947</v>
      </c>
      <c r="R28" s="343">
        <v>1346</v>
      </c>
      <c r="S28" s="343">
        <v>1147</v>
      </c>
      <c r="T28" s="343">
        <v>1049</v>
      </c>
      <c r="U28" s="343">
        <v>1085</v>
      </c>
      <c r="V28" s="3120">
        <v>810</v>
      </c>
      <c r="W28" s="2956">
        <v>965</v>
      </c>
      <c r="X28" s="3483"/>
      <c r="Y28" s="1663"/>
      <c r="Z28" s="2746">
        <v>1144.5999999999999</v>
      </c>
      <c r="AA28" s="2769"/>
      <c r="AB28" s="345"/>
      <c r="AC28" s="345"/>
      <c r="AD28" s="345"/>
      <c r="AE28" s="345"/>
      <c r="AF28" s="345"/>
      <c r="AG28" s="345"/>
      <c r="AH28" s="345"/>
      <c r="AI28" s="345"/>
      <c r="AJ28" s="345"/>
      <c r="AK28" s="345"/>
      <c r="AL28" s="345"/>
      <c r="AM28" s="345"/>
      <c r="AN28" s="346"/>
      <c r="AO28" s="336"/>
      <c r="AP28" s="3682" t="s">
        <v>331</v>
      </c>
      <c r="AR28" s="919"/>
      <c r="AS28" s="919"/>
      <c r="AT28" s="919"/>
      <c r="AU28" s="147"/>
      <c r="AV28" s="147"/>
      <c r="AW28" s="147"/>
      <c r="AX28" s="147"/>
    </row>
    <row r="29" spans="1:50" s="18" customFormat="1" ht="20.25" customHeight="1">
      <c r="A29" s="3590"/>
      <c r="B29" s="3595"/>
      <c r="C29" s="233" t="s">
        <v>332</v>
      </c>
      <c r="D29" s="165"/>
      <c r="E29" s="30"/>
      <c r="F29" s="31">
        <v>0.5</v>
      </c>
      <c r="G29" s="747">
        <v>0.57999999999999996</v>
      </c>
      <c r="H29" s="1292">
        <v>0.50082511163501486</v>
      </c>
      <c r="I29" s="1292">
        <v>0.49</v>
      </c>
      <c r="J29" s="1585">
        <v>0.51611370540121004</v>
      </c>
      <c r="K29" s="1293">
        <v>0.48709090909090907</v>
      </c>
      <c r="L29" s="1404">
        <v>0.45</v>
      </c>
      <c r="M29" s="1251">
        <v>0.45</v>
      </c>
      <c r="N29" s="2459">
        <v>0.58199999999999996</v>
      </c>
      <c r="O29" s="784">
        <v>0.52</v>
      </c>
      <c r="P29" s="784">
        <v>0.51700000000000002</v>
      </c>
      <c r="Q29" s="784">
        <v>0.374</v>
      </c>
      <c r="R29" s="784">
        <v>0.53200000000000003</v>
      </c>
      <c r="S29" s="784">
        <v>0.45300000000000001</v>
      </c>
      <c r="T29" s="784">
        <v>0.41499999999999998</v>
      </c>
      <c r="U29" s="784">
        <v>0.42899999999999999</v>
      </c>
      <c r="V29" s="3121">
        <v>0.32</v>
      </c>
      <c r="W29" s="2957">
        <v>0.38100000000000001</v>
      </c>
      <c r="X29" s="3484"/>
      <c r="Y29" s="1664"/>
      <c r="Z29" s="2104">
        <v>0.45229999999999998</v>
      </c>
      <c r="AA29" s="2755">
        <v>-5438.8212515999994</v>
      </c>
      <c r="AB29" s="776">
        <v>-2251.3953604000026</v>
      </c>
      <c r="AC29" s="776">
        <v>-1643.4048435000018</v>
      </c>
      <c r="AD29" s="776">
        <v>7572.3775287999997</v>
      </c>
      <c r="AE29" s="776">
        <v>-2789.9640964000027</v>
      </c>
      <c r="AF29" s="776">
        <v>2270.0516999999977</v>
      </c>
      <c r="AG29" s="776">
        <v>5657.5061647000002</v>
      </c>
      <c r="AH29" s="776">
        <v>4168.1284289099985</v>
      </c>
      <c r="AI29" s="776">
        <v>11201.045861999997</v>
      </c>
      <c r="AJ29" s="776">
        <v>8028.7663480199999</v>
      </c>
      <c r="AK29" s="776">
        <v>0</v>
      </c>
      <c r="AL29" s="776">
        <v>0</v>
      </c>
      <c r="AM29" s="347">
        <v>24991.844159999982</v>
      </c>
      <c r="AN29" s="785">
        <v>26774.290480529984</v>
      </c>
      <c r="AO29" s="786">
        <v>1.0713211201669883</v>
      </c>
      <c r="AP29" s="3683"/>
      <c r="AR29" s="919"/>
      <c r="AS29" s="919"/>
      <c r="AT29" s="919"/>
      <c r="AU29" s="147"/>
      <c r="AV29" s="147"/>
      <c r="AW29" s="147"/>
      <c r="AX29" s="147"/>
    </row>
    <row r="30" spans="1:50" s="18" customFormat="1" ht="20.25" customHeight="1">
      <c r="A30" s="3590"/>
      <c r="B30" s="229" t="s">
        <v>313</v>
      </c>
      <c r="C30" s="257" t="s">
        <v>388</v>
      </c>
      <c r="D30" s="348"/>
      <c r="E30" s="279"/>
      <c r="F30" s="349"/>
      <c r="G30" s="744">
        <v>0.11865854816180958</v>
      </c>
      <c r="H30" s="1294">
        <v>0.15568797756073249</v>
      </c>
      <c r="I30" s="1294">
        <v>7.0000000000000007E-2</v>
      </c>
      <c r="J30" s="1586">
        <v>5.1698196118476127E-2</v>
      </c>
      <c r="K30" s="1295">
        <v>2.7272727272727278E-2</v>
      </c>
      <c r="L30" s="1424">
        <v>0.03</v>
      </c>
      <c r="M30" s="1251">
        <v>0.03</v>
      </c>
      <c r="N30" s="2460">
        <v>0.03</v>
      </c>
      <c r="O30" s="2461">
        <v>0.01</v>
      </c>
      <c r="P30" s="2461">
        <v>0.01</v>
      </c>
      <c r="Q30" s="2461">
        <v>0.02</v>
      </c>
      <c r="R30" s="2461">
        <v>0.02</v>
      </c>
      <c r="S30" s="2461">
        <v>0.02</v>
      </c>
      <c r="T30" s="2461">
        <v>0.04</v>
      </c>
      <c r="U30" s="2461">
        <v>0.01</v>
      </c>
      <c r="V30" s="3122">
        <v>0.01</v>
      </c>
      <c r="W30" s="2958">
        <v>0.01</v>
      </c>
      <c r="X30" s="3485"/>
      <c r="Y30" s="2462"/>
      <c r="Z30" s="2104">
        <v>1.8000000000000006E-2</v>
      </c>
      <c r="AA30" s="2755">
        <v>-118.91475749999969</v>
      </c>
      <c r="AB30" s="776">
        <v>899.09795500000041</v>
      </c>
      <c r="AC30" s="776">
        <v>722.12516250000033</v>
      </c>
      <c r="AD30" s="776">
        <v>370.52036000000027</v>
      </c>
      <c r="AE30" s="776">
        <v>343.77308000000028</v>
      </c>
      <c r="AF30" s="776">
        <v>368.47216000000026</v>
      </c>
      <c r="AG30" s="776">
        <v>-759.95888499999967</v>
      </c>
      <c r="AH30" s="776">
        <v>942.98339975000033</v>
      </c>
      <c r="AI30" s="776">
        <v>881.00197500000036</v>
      </c>
      <c r="AJ30" s="776">
        <v>994.58470650000049</v>
      </c>
      <c r="AK30" s="776">
        <v>0</v>
      </c>
      <c r="AL30" s="776">
        <v>0</v>
      </c>
      <c r="AM30" s="347">
        <v>-1398.2009999999966</v>
      </c>
      <c r="AN30" s="785">
        <v>4643.6851562500033</v>
      </c>
      <c r="AO30" s="786">
        <v>-3.3211856923646992</v>
      </c>
      <c r="AP30" s="788" t="s">
        <v>387</v>
      </c>
      <c r="AR30" s="919"/>
      <c r="AS30" s="919"/>
      <c r="AT30" s="919"/>
      <c r="AU30" s="147"/>
      <c r="AV30" s="147"/>
      <c r="AW30" s="147"/>
      <c r="AX30" s="147"/>
    </row>
    <row r="31" spans="1:50" s="18" customFormat="1" ht="20.25" customHeight="1">
      <c r="A31" s="3590"/>
      <c r="B31" s="229" t="s">
        <v>338</v>
      </c>
      <c r="C31" s="257" t="s">
        <v>66</v>
      </c>
      <c r="D31" s="348"/>
      <c r="E31" s="279"/>
      <c r="F31" s="349"/>
      <c r="G31" s="744">
        <v>949.28678987198475</v>
      </c>
      <c r="H31" s="1294">
        <v>1028.818220553077</v>
      </c>
      <c r="I31" s="1294">
        <v>489.64</v>
      </c>
      <c r="J31" s="1586">
        <v>479.40771144546966</v>
      </c>
      <c r="K31" s="1295">
        <v>336.10727272727269</v>
      </c>
      <c r="L31" s="1424">
        <v>261.17</v>
      </c>
      <c r="M31" s="1251">
        <v>261.17</v>
      </c>
      <c r="N31" s="2460">
        <v>252.54</v>
      </c>
      <c r="O31" s="2461">
        <v>211.54</v>
      </c>
      <c r="P31" s="2461">
        <v>226.87</v>
      </c>
      <c r="Q31" s="2461">
        <v>237.19</v>
      </c>
      <c r="R31" s="2461">
        <v>222.54</v>
      </c>
      <c r="S31" s="2461">
        <v>235.68</v>
      </c>
      <c r="T31" s="2461">
        <v>201.99</v>
      </c>
      <c r="U31" s="2461">
        <v>193.73</v>
      </c>
      <c r="V31" s="3122">
        <v>368.49</v>
      </c>
      <c r="W31" s="2958">
        <v>345.23</v>
      </c>
      <c r="X31" s="3485"/>
      <c r="Y31" s="2462"/>
      <c r="Z31" s="2104">
        <v>249.58</v>
      </c>
      <c r="AA31" s="2757"/>
      <c r="AB31" s="771"/>
      <c r="AC31" s="771"/>
      <c r="AD31" s="771"/>
      <c r="AE31" s="771"/>
      <c r="AF31" s="771"/>
      <c r="AG31" s="771"/>
      <c r="AH31" s="771"/>
      <c r="AI31" s="771"/>
      <c r="AJ31" s="771"/>
      <c r="AK31" s="771"/>
      <c r="AL31" s="771"/>
      <c r="AM31" s="773"/>
      <c r="AN31" s="789"/>
      <c r="AO31" s="774"/>
      <c r="AP31" s="3679"/>
      <c r="AR31" s="919"/>
      <c r="AS31" s="907"/>
      <c r="AT31" s="919"/>
      <c r="AU31" s="146"/>
      <c r="AV31" s="147"/>
      <c r="AW31" s="147"/>
      <c r="AX31" s="147"/>
    </row>
    <row r="32" spans="1:50" s="18" customFormat="1" ht="20.25" customHeight="1">
      <c r="A32" s="3590"/>
      <c r="B32" s="229" t="s">
        <v>339</v>
      </c>
      <c r="C32" s="257" t="s">
        <v>66</v>
      </c>
      <c r="D32" s="348"/>
      <c r="E32" s="279"/>
      <c r="F32" s="349"/>
      <c r="G32" s="744">
        <v>1005.6546212429485</v>
      </c>
      <c r="H32" s="1294">
        <v>968.75043757875972</v>
      </c>
      <c r="I32" s="1294">
        <v>400.26</v>
      </c>
      <c r="J32" s="1586">
        <v>402.84662613923177</v>
      </c>
      <c r="K32" s="1295">
        <v>231.08363636363632</v>
      </c>
      <c r="L32" s="1424">
        <v>180.29</v>
      </c>
      <c r="M32" s="1251">
        <v>180.29</v>
      </c>
      <c r="N32" s="2460">
        <v>77.97</v>
      </c>
      <c r="O32" s="2461">
        <v>65.31</v>
      </c>
      <c r="P32" s="2461">
        <v>174.56</v>
      </c>
      <c r="Q32" s="2461">
        <v>246.71</v>
      </c>
      <c r="R32" s="2461">
        <v>218.6</v>
      </c>
      <c r="S32" s="2461">
        <v>118.53</v>
      </c>
      <c r="T32" s="2461">
        <v>286.64</v>
      </c>
      <c r="U32" s="2461">
        <v>151.26</v>
      </c>
      <c r="V32" s="3122">
        <v>293.62</v>
      </c>
      <c r="W32" s="2958">
        <v>243.98</v>
      </c>
      <c r="X32" s="3485"/>
      <c r="Y32" s="2462"/>
      <c r="Z32" s="2104">
        <v>187.71800000000002</v>
      </c>
      <c r="AA32" s="2757"/>
      <c r="AB32" s="771"/>
      <c r="AC32" s="771"/>
      <c r="AD32" s="771"/>
      <c r="AE32" s="771"/>
      <c r="AF32" s="771"/>
      <c r="AG32" s="771"/>
      <c r="AH32" s="771"/>
      <c r="AI32" s="771"/>
      <c r="AJ32" s="771"/>
      <c r="AK32" s="771"/>
      <c r="AL32" s="771"/>
      <c r="AM32" s="773"/>
      <c r="AN32" s="789"/>
      <c r="AO32" s="774"/>
      <c r="AP32" s="3680"/>
      <c r="AR32" s="919"/>
      <c r="AS32" s="919"/>
      <c r="AT32" s="919"/>
      <c r="AU32" s="147"/>
      <c r="AV32" s="147"/>
      <c r="AW32" s="147"/>
      <c r="AX32" s="147"/>
    </row>
    <row r="33" spans="1:50" s="18" customFormat="1" ht="20.25" customHeight="1">
      <c r="A33" s="3590"/>
      <c r="B33" s="229" t="s">
        <v>340</v>
      </c>
      <c r="C33" s="257" t="s">
        <v>66</v>
      </c>
      <c r="D33" s="348"/>
      <c r="E33" s="279"/>
      <c r="F33" s="349"/>
      <c r="G33" s="744">
        <v>483.9974686678176</v>
      </c>
      <c r="H33" s="1294">
        <v>536.12303780912919</v>
      </c>
      <c r="I33" s="1294">
        <v>280.02</v>
      </c>
      <c r="J33" s="1586">
        <v>410.1483106108754</v>
      </c>
      <c r="K33" s="1295">
        <v>504.98545454545462</v>
      </c>
      <c r="L33" s="1424">
        <v>357.03</v>
      </c>
      <c r="M33" s="1251">
        <v>357.03</v>
      </c>
      <c r="N33" s="2460">
        <v>415.47</v>
      </c>
      <c r="O33" s="2461">
        <v>348.01</v>
      </c>
      <c r="P33" s="2461">
        <v>485.57</v>
      </c>
      <c r="Q33" s="2461">
        <v>118.43</v>
      </c>
      <c r="R33" s="2461">
        <v>271.17</v>
      </c>
      <c r="S33" s="2461">
        <v>206.26</v>
      </c>
      <c r="T33" s="2461">
        <v>238.76</v>
      </c>
      <c r="U33" s="2461">
        <v>201.52</v>
      </c>
      <c r="V33" s="3122">
        <v>806.34</v>
      </c>
      <c r="W33" s="2958">
        <v>332.93</v>
      </c>
      <c r="X33" s="3485"/>
      <c r="Y33" s="2462"/>
      <c r="Z33" s="2104">
        <v>342.44600000000003</v>
      </c>
      <c r="AA33" s="2757"/>
      <c r="AB33" s="771"/>
      <c r="AC33" s="771"/>
      <c r="AD33" s="771"/>
      <c r="AE33" s="771"/>
      <c r="AF33" s="771"/>
      <c r="AG33" s="771"/>
      <c r="AH33" s="771"/>
      <c r="AI33" s="771"/>
      <c r="AJ33" s="771"/>
      <c r="AK33" s="771"/>
      <c r="AL33" s="771"/>
      <c r="AM33" s="773"/>
      <c r="AN33" s="789"/>
      <c r="AO33" s="774"/>
      <c r="AP33" s="3681"/>
      <c r="AR33" s="919"/>
      <c r="AS33" s="919"/>
      <c r="AT33" s="919"/>
      <c r="AU33" s="147"/>
      <c r="AV33" s="147"/>
      <c r="AW33" s="147"/>
      <c r="AX33" s="147"/>
    </row>
    <row r="34" spans="1:50" s="18" customFormat="1" ht="18" thickBot="1">
      <c r="A34" s="3598"/>
      <c r="B34" s="256" t="s">
        <v>309</v>
      </c>
      <c r="C34" s="236" t="s">
        <v>66</v>
      </c>
      <c r="D34" s="350">
        <v>8950</v>
      </c>
      <c r="E34" s="351">
        <v>7555</v>
      </c>
      <c r="F34" s="351">
        <v>4821.543446555379</v>
      </c>
      <c r="G34" s="1296"/>
      <c r="H34" s="1296">
        <v>4795.3802621839413</v>
      </c>
      <c r="I34" s="1296">
        <v>4044</v>
      </c>
      <c r="J34" s="870">
        <v>2721.9102889024402</v>
      </c>
      <c r="K34" s="1267">
        <v>2354.2727272727275</v>
      </c>
      <c r="L34" s="1330">
        <v>2300</v>
      </c>
      <c r="M34" s="1422">
        <v>2300</v>
      </c>
      <c r="N34" s="2463">
        <v>1677</v>
      </c>
      <c r="O34" s="1446">
        <v>1556</v>
      </c>
      <c r="P34" s="1446">
        <v>1502</v>
      </c>
      <c r="Q34" s="1446">
        <v>1567</v>
      </c>
      <c r="R34" s="1446">
        <v>1423</v>
      </c>
      <c r="S34" s="1446">
        <v>1291</v>
      </c>
      <c r="T34" s="1446">
        <v>1497</v>
      </c>
      <c r="U34" s="1446">
        <v>1621</v>
      </c>
      <c r="V34" s="3123">
        <v>993</v>
      </c>
      <c r="W34" s="2959">
        <v>1270</v>
      </c>
      <c r="X34" s="3486"/>
      <c r="Y34" s="1665"/>
      <c r="Z34" s="1509">
        <v>1439.7</v>
      </c>
      <c r="AA34" s="2768">
        <v>15340.518500000006</v>
      </c>
      <c r="AB34" s="780">
        <v>21585.725612727281</v>
      </c>
      <c r="AC34" s="780">
        <v>18509.701704545456</v>
      </c>
      <c r="AD34" s="780">
        <v>20835.755309090917</v>
      </c>
      <c r="AE34" s="780">
        <v>22867.606698181822</v>
      </c>
      <c r="AF34" s="780">
        <v>27984.742749090914</v>
      </c>
      <c r="AG34" s="780">
        <v>26591.51126363637</v>
      </c>
      <c r="AH34" s="780">
        <v>20795.910054363641</v>
      </c>
      <c r="AI34" s="780">
        <v>36068.690563636374</v>
      </c>
      <c r="AJ34" s="780">
        <v>32433.114954000008</v>
      </c>
      <c r="AK34" s="780">
        <v>0</v>
      </c>
      <c r="AL34" s="780">
        <v>0</v>
      </c>
      <c r="AM34" s="790">
        <v>14454.129818181873</v>
      </c>
      <c r="AN34" s="790">
        <v>243013.27740927279</v>
      </c>
      <c r="AO34" s="791">
        <v>16.812722762707306</v>
      </c>
      <c r="AP34" s="792"/>
      <c r="AQ34" s="713"/>
      <c r="AR34" s="713"/>
      <c r="AS34" s="920"/>
      <c r="AT34" s="919"/>
      <c r="AU34" s="147"/>
      <c r="AV34" s="147"/>
      <c r="AW34" s="147"/>
      <c r="AX34" s="147"/>
    </row>
    <row r="35" spans="1:50" s="18" customFormat="1" ht="20.25" customHeight="1" thickBot="1">
      <c r="A35" s="227" t="s">
        <v>92</v>
      </c>
      <c r="B35" s="228" t="s">
        <v>93</v>
      </c>
      <c r="C35" s="234" t="s">
        <v>66</v>
      </c>
      <c r="D35" s="315">
        <v>1863</v>
      </c>
      <c r="E35" s="150">
        <v>1303</v>
      </c>
      <c r="F35" s="150">
        <v>1252.634134198011</v>
      </c>
      <c r="G35" s="150">
        <v>1428</v>
      </c>
      <c r="H35" s="150">
        <v>1284.6422670752197</v>
      </c>
      <c r="I35" s="150">
        <v>1184</v>
      </c>
      <c r="J35" s="191">
        <v>1350.5615134235436</v>
      </c>
      <c r="K35" s="1297">
        <v>1637.2727272727273</v>
      </c>
      <c r="L35" s="316">
        <v>1500</v>
      </c>
      <c r="M35" s="1425">
        <v>1500</v>
      </c>
      <c r="N35" s="2084">
        <v>1599</v>
      </c>
      <c r="O35" s="297">
        <v>1375</v>
      </c>
      <c r="P35" s="297">
        <v>1712</v>
      </c>
      <c r="Q35" s="297">
        <v>1405</v>
      </c>
      <c r="R35" s="297">
        <v>1515</v>
      </c>
      <c r="S35" s="297">
        <v>1413</v>
      </c>
      <c r="T35" s="297">
        <v>1229</v>
      </c>
      <c r="U35" s="297">
        <v>1311</v>
      </c>
      <c r="V35" s="3104">
        <v>1404</v>
      </c>
      <c r="W35" s="2938">
        <v>1286</v>
      </c>
      <c r="X35" s="3468"/>
      <c r="Y35" s="149"/>
      <c r="Z35" s="535">
        <v>1424.9</v>
      </c>
      <c r="AA35" s="2770">
        <v>866.89372999999955</v>
      </c>
      <c r="AB35" s="758">
        <v>7091.996172727273</v>
      </c>
      <c r="AC35" s="758">
        <v>-1622.9306454545458</v>
      </c>
      <c r="AD35" s="758">
        <v>6147.2696090909094</v>
      </c>
      <c r="AE35" s="758">
        <v>3002.4337181818178</v>
      </c>
      <c r="AF35" s="758">
        <v>5902.7325890909078</v>
      </c>
      <c r="AG35" s="758">
        <v>12664.101493636363</v>
      </c>
      <c r="AH35" s="758">
        <v>9253.226033363635</v>
      </c>
      <c r="AI35" s="758">
        <v>6180.8641636363627</v>
      </c>
      <c r="AJ35" s="758">
        <v>10507.382927999999</v>
      </c>
      <c r="AK35" s="758">
        <v>0</v>
      </c>
      <c r="AL35" s="609">
        <v>0</v>
      </c>
      <c r="AM35" s="317">
        <v>36559.021818181813</v>
      </c>
      <c r="AN35" s="317">
        <v>59993.969792272721</v>
      </c>
      <c r="AO35" s="318">
        <v>1.6410168218022743</v>
      </c>
      <c r="AP35" s="610"/>
      <c r="AR35" s="919"/>
      <c r="AS35" s="919"/>
      <c r="AT35" s="919"/>
      <c r="AU35" s="147"/>
      <c r="AV35" s="147"/>
      <c r="AW35" s="147"/>
      <c r="AX35" s="147"/>
    </row>
    <row r="36" spans="1:50" s="18" customFormat="1" ht="20.25" customHeight="1">
      <c r="A36" s="3589" t="s">
        <v>297</v>
      </c>
      <c r="B36" s="352" t="s">
        <v>299</v>
      </c>
      <c r="C36" s="330" t="s">
        <v>301</v>
      </c>
      <c r="D36" s="353"/>
      <c r="E36" s="354"/>
      <c r="F36" s="354"/>
      <c r="G36" s="354">
        <v>4</v>
      </c>
      <c r="H36" s="354">
        <v>9</v>
      </c>
      <c r="I36" s="354">
        <v>7</v>
      </c>
      <c r="J36" s="1587">
        <v>16</v>
      </c>
      <c r="K36" s="1298">
        <v>18</v>
      </c>
      <c r="L36" s="357">
        <v>9</v>
      </c>
      <c r="M36" s="1783">
        <v>0.9</v>
      </c>
      <c r="N36" s="3058">
        <v>1</v>
      </c>
      <c r="O36" s="3050">
        <v>0</v>
      </c>
      <c r="P36" s="3050">
        <v>1</v>
      </c>
      <c r="Q36" s="3050">
        <v>1</v>
      </c>
      <c r="R36" s="3050" t="s">
        <v>640</v>
      </c>
      <c r="S36" s="356">
        <v>0</v>
      </c>
      <c r="T36" s="356">
        <v>0</v>
      </c>
      <c r="U36" s="356">
        <v>1</v>
      </c>
      <c r="V36" s="3210">
        <v>1</v>
      </c>
      <c r="W36" s="3105">
        <v>1</v>
      </c>
      <c r="X36" s="3487"/>
      <c r="Y36" s="355"/>
      <c r="Z36" s="356">
        <v>6</v>
      </c>
      <c r="AA36" s="2766"/>
      <c r="AB36" s="335"/>
      <c r="AC36" s="335"/>
      <c r="AD36" s="335"/>
      <c r="AE36" s="335"/>
      <c r="AF36" s="335"/>
      <c r="AG36" s="335"/>
      <c r="AH36" s="335"/>
      <c r="AI36" s="335"/>
      <c r="AJ36" s="335"/>
      <c r="AK36" s="335"/>
      <c r="AL36" s="335"/>
      <c r="AM36" s="335"/>
      <c r="AN36" s="335"/>
      <c r="AO36" s="358"/>
      <c r="AP36" s="337"/>
      <c r="AR36" s="919"/>
      <c r="AS36" s="919"/>
      <c r="AT36" s="919"/>
      <c r="AU36" s="147"/>
      <c r="AV36" s="147"/>
      <c r="AW36" s="147"/>
      <c r="AX36" s="147"/>
    </row>
    <row r="37" spans="1:50" s="18" customFormat="1" ht="20.25" customHeight="1" thickBot="1">
      <c r="A37" s="3598"/>
      <c r="B37" s="256" t="s">
        <v>298</v>
      </c>
      <c r="C37" s="236" t="s">
        <v>300</v>
      </c>
      <c r="D37" s="166"/>
      <c r="E37" s="134"/>
      <c r="F37" s="134"/>
      <c r="G37" s="1299">
        <v>672978.71319845633</v>
      </c>
      <c r="H37" s="1299">
        <v>-1580.7584081196328</v>
      </c>
      <c r="I37" s="1299">
        <v>1221316</v>
      </c>
      <c r="J37" s="756">
        <v>1227525.9043047759</v>
      </c>
      <c r="K37" s="1300">
        <v>170486.50146244146</v>
      </c>
      <c r="L37" s="1022">
        <v>279756.20797548769</v>
      </c>
      <c r="M37" s="1406">
        <v>27975.62079754877</v>
      </c>
      <c r="N37" s="2464">
        <v>0</v>
      </c>
      <c r="O37" s="1508">
        <v>0</v>
      </c>
      <c r="P37" s="1508">
        <v>15183</v>
      </c>
      <c r="Q37" s="1508">
        <v>6037</v>
      </c>
      <c r="R37" s="1508"/>
      <c r="S37" s="1508"/>
      <c r="T37" s="1508">
        <v>0</v>
      </c>
      <c r="U37" s="1508">
        <v>1969</v>
      </c>
      <c r="V37" s="3097">
        <v>0</v>
      </c>
      <c r="W37" s="2931">
        <v>0</v>
      </c>
      <c r="X37" s="3461">
        <v>0</v>
      </c>
      <c r="Y37" s="1666"/>
      <c r="Z37" s="1508"/>
      <c r="AA37" s="2752"/>
      <c r="AB37" s="528"/>
      <c r="AC37" s="528"/>
      <c r="AD37" s="528"/>
      <c r="AE37" s="528"/>
      <c r="AF37" s="528"/>
      <c r="AG37" s="528"/>
      <c r="AH37" s="528"/>
      <c r="AI37" s="528"/>
      <c r="AJ37" s="528"/>
      <c r="AK37" s="528"/>
      <c r="AL37" s="528"/>
      <c r="AM37" s="528"/>
      <c r="AN37" s="528"/>
      <c r="AO37" s="530"/>
      <c r="AP37" s="529"/>
      <c r="AR37" s="919"/>
      <c r="AS37" s="919"/>
      <c r="AT37" s="919"/>
      <c r="AU37" s="147"/>
      <c r="AV37" s="147"/>
      <c r="AW37" s="147"/>
      <c r="AX37" s="147"/>
    </row>
    <row r="38" spans="1:50" s="32" customFormat="1" ht="20.25" customHeight="1" thickBot="1">
      <c r="A38" s="3598" t="s">
        <v>94</v>
      </c>
      <c r="B38" s="3597"/>
      <c r="C38" s="319" t="s">
        <v>304</v>
      </c>
      <c r="D38" s="320">
        <v>18892.42963033828</v>
      </c>
      <c r="E38" s="321">
        <v>17089.1875299721</v>
      </c>
      <c r="F38" s="322">
        <v>14293.359570442495</v>
      </c>
      <c r="G38" s="1301">
        <v>9867.2800000000007</v>
      </c>
      <c r="H38" s="1302">
        <v>14378.689555316703</v>
      </c>
      <c r="I38" s="1302">
        <v>13576</v>
      </c>
      <c r="J38" s="1588"/>
      <c r="K38" s="1303"/>
      <c r="L38" s="567"/>
      <c r="M38" s="1426">
        <v>27975.62079754877</v>
      </c>
      <c r="N38" s="2465">
        <v>-13764.291758327545</v>
      </c>
      <c r="O38" s="576">
        <v>13308.513542605539</v>
      </c>
      <c r="P38" s="2743">
        <v>-2454.6316804839007</v>
      </c>
      <c r="Q38" s="2743">
        <v>92847.196783023843</v>
      </c>
      <c r="R38" s="2743">
        <v>524.12008240042633</v>
      </c>
      <c r="S38" s="2743">
        <v>77654.367480903355</v>
      </c>
      <c r="T38" s="2743">
        <v>130016.65159425142</v>
      </c>
      <c r="U38" s="2743">
        <v>110022.81168279867</v>
      </c>
      <c r="V38" s="3124">
        <v>115977.82817008425</v>
      </c>
      <c r="W38" s="2960">
        <v>53331.860140977769</v>
      </c>
      <c r="X38" s="3488" t="e">
        <v>#DIV/0!</v>
      </c>
      <c r="Y38" s="793" t="e">
        <v>#DIV/0!</v>
      </c>
      <c r="Z38" s="2743">
        <v>577464.4260382338</v>
      </c>
      <c r="AA38" s="2771">
        <v>-13764.291758327545</v>
      </c>
      <c r="AB38" s="793">
        <v>13308.513542605539</v>
      </c>
      <c r="AC38" s="793">
        <v>-2454.6316804839007</v>
      </c>
      <c r="AD38" s="793">
        <v>92847.196783023843</v>
      </c>
      <c r="AE38" s="793">
        <v>524.12008240042633</v>
      </c>
      <c r="AF38" s="793">
        <v>77654.367480903355</v>
      </c>
      <c r="AG38" s="793">
        <v>130016.65159425142</v>
      </c>
      <c r="AH38" s="793">
        <v>110022.81168279867</v>
      </c>
      <c r="AI38" s="793">
        <v>115977.82817008425</v>
      </c>
      <c r="AJ38" s="793">
        <v>53331.860140977769</v>
      </c>
      <c r="AK38" s="793" t="e">
        <v>#DIV/0!</v>
      </c>
      <c r="AL38" s="793" t="e">
        <v>#DIV/0!</v>
      </c>
      <c r="AM38" s="793">
        <v>279756.20797548769</v>
      </c>
      <c r="AN38" s="793">
        <v>577464.4260382338</v>
      </c>
      <c r="AO38" s="563">
        <v>2.0641701938168655</v>
      </c>
      <c r="AP38" s="564"/>
      <c r="AQ38" s="18"/>
      <c r="AR38" s="919"/>
      <c r="AS38" s="919"/>
      <c r="AT38" s="919"/>
      <c r="AU38" s="921"/>
      <c r="AV38" s="921"/>
      <c r="AW38" s="921"/>
      <c r="AX38" s="921"/>
    </row>
    <row r="39" spans="1:50">
      <c r="AM39" s="27"/>
      <c r="AO39" s="27"/>
      <c r="AQ39" s="18"/>
      <c r="AR39" s="147"/>
      <c r="AS39" s="895"/>
      <c r="AT39" s="895"/>
      <c r="AU39" s="895"/>
      <c r="AV39" s="895"/>
      <c r="AW39" s="895"/>
      <c r="AX39" s="895"/>
    </row>
    <row r="40" spans="1:50" ht="21" customHeight="1">
      <c r="Z40" s="901"/>
      <c r="AA40" s="901"/>
      <c r="AB40" s="901"/>
      <c r="AC40" s="901"/>
      <c r="AD40" s="901"/>
      <c r="AE40" s="901"/>
      <c r="AF40" s="901"/>
      <c r="AG40" s="901"/>
      <c r="AH40" s="901"/>
      <c r="AI40" s="901"/>
      <c r="AJ40" s="901"/>
      <c r="AK40" s="901"/>
      <c r="AL40" s="901"/>
      <c r="AM40" s="901"/>
      <c r="AN40" s="146"/>
      <c r="AO40" s="901"/>
      <c r="AP40" s="901"/>
      <c r="AQ40" s="901"/>
      <c r="AR40" s="901"/>
      <c r="AS40" s="901"/>
      <c r="AT40" s="901"/>
      <c r="AU40" s="901"/>
      <c r="AV40" s="901"/>
      <c r="AW40" s="901"/>
    </row>
    <row r="41" spans="1:50" ht="21" customHeight="1">
      <c r="Z41" s="901"/>
      <c r="AA41" s="901"/>
      <c r="AB41" s="901"/>
      <c r="AC41" s="901"/>
      <c r="AD41" s="901"/>
      <c r="AE41" s="901"/>
      <c r="AF41" s="901"/>
      <c r="AG41" s="901"/>
      <c r="AH41" s="901"/>
      <c r="AI41" s="901"/>
      <c r="AJ41" s="901"/>
      <c r="AK41" s="901"/>
      <c r="AL41" s="901"/>
      <c r="AM41" s="901"/>
      <c r="AN41" s="146"/>
      <c r="AO41" s="901"/>
      <c r="AP41" s="901"/>
      <c r="AQ41" s="901"/>
      <c r="AR41" s="901"/>
      <c r="AS41" s="901"/>
      <c r="AT41" s="901"/>
      <c r="AU41" s="901"/>
      <c r="AV41" s="901"/>
      <c r="AW41" s="901"/>
    </row>
    <row r="42" spans="1:50" ht="21" customHeight="1"/>
    <row r="43" spans="1:50" ht="21" customHeight="1"/>
    <row r="44" spans="1:50" ht="21" customHeight="1"/>
    <row r="45" spans="1:50" ht="21" customHeight="1"/>
    <row r="46" spans="1:50" ht="21" customHeight="1"/>
    <row r="47" spans="1:50" ht="21" customHeight="1"/>
    <row r="48" spans="1:50" ht="21" customHeight="1"/>
    <row r="49" spans="40:40" ht="21" customHeight="1">
      <c r="AN49" s="26"/>
    </row>
    <row r="50" spans="40:40" ht="21" customHeight="1">
      <c r="AN50" s="26"/>
    </row>
    <row r="51" spans="40:40" ht="21" customHeight="1">
      <c r="AN51" s="26"/>
    </row>
    <row r="52" spans="40:40" ht="21" customHeight="1">
      <c r="AN52" s="26"/>
    </row>
    <row r="53" spans="40:40" ht="21" customHeight="1">
      <c r="AN53" s="26"/>
    </row>
    <row r="54" spans="40:40" ht="21" customHeight="1">
      <c r="AN54" s="26"/>
    </row>
    <row r="55" spans="40:40" ht="21" customHeight="1">
      <c r="AN55" s="26"/>
    </row>
    <row r="56" spans="40:40" ht="21" customHeight="1">
      <c r="AN56" s="26"/>
    </row>
    <row r="57" spans="40:40" ht="21" customHeight="1">
      <c r="AN57" s="26"/>
    </row>
    <row r="58" spans="40:40" ht="21" customHeight="1">
      <c r="AN58" s="26"/>
    </row>
    <row r="59" spans="40:40" ht="21" customHeight="1">
      <c r="AN59" s="26"/>
    </row>
    <row r="60" spans="40:40" ht="21" customHeight="1">
      <c r="AN60" s="26"/>
    </row>
    <row r="61" spans="40:40" ht="21" customHeight="1">
      <c r="AN61" s="26"/>
    </row>
    <row r="62" spans="40:40" ht="21" customHeight="1">
      <c r="AN62" s="26"/>
    </row>
    <row r="63" spans="40:40" ht="21" customHeight="1">
      <c r="AN63" s="26"/>
    </row>
    <row r="64" spans="40:40" ht="21" customHeight="1">
      <c r="AN64" s="26"/>
    </row>
    <row r="65" spans="40:40" ht="21" customHeight="1">
      <c r="AN65" s="26"/>
    </row>
    <row r="66" spans="40:40" ht="21" customHeight="1">
      <c r="AN66" s="26"/>
    </row>
    <row r="67" spans="40:40" ht="21" customHeight="1">
      <c r="AN67" s="26"/>
    </row>
    <row r="68" spans="40:40" ht="21" customHeight="1">
      <c r="AN68" s="26"/>
    </row>
    <row r="69" spans="40:40" ht="21" customHeight="1">
      <c r="AN69" s="26"/>
    </row>
    <row r="70" spans="40:40" ht="21" customHeight="1">
      <c r="AN70" s="26"/>
    </row>
    <row r="71" spans="40:40" ht="21" customHeight="1">
      <c r="AN71" s="26"/>
    </row>
    <row r="72" spans="40:40" ht="21" customHeight="1">
      <c r="AN72" s="26"/>
    </row>
    <row r="73" spans="40:40" ht="21" customHeight="1">
      <c r="AN73" s="26"/>
    </row>
    <row r="74" spans="40:40" ht="21" customHeight="1">
      <c r="AN74" s="26"/>
    </row>
    <row r="75" spans="40:40" ht="21" customHeight="1">
      <c r="AN75" s="26"/>
    </row>
    <row r="76" spans="40:40" ht="21" customHeight="1">
      <c r="AN76" s="26"/>
    </row>
    <row r="77" spans="40:40" ht="21" customHeight="1">
      <c r="AN77" s="26"/>
    </row>
    <row r="78" spans="40:40" ht="21" customHeight="1">
      <c r="AN78" s="26"/>
    </row>
    <row r="79" spans="40:40" ht="21" customHeight="1">
      <c r="AN79" s="26"/>
    </row>
    <row r="80" spans="40:40" ht="21" customHeight="1">
      <c r="AN80" s="26"/>
    </row>
    <row r="81" spans="40:40" ht="21" customHeight="1">
      <c r="AN81" s="26"/>
    </row>
    <row r="82" spans="40:40" ht="21" customHeight="1">
      <c r="AN82" s="26"/>
    </row>
    <row r="83" spans="40:40" ht="21" customHeight="1">
      <c r="AN83" s="26"/>
    </row>
    <row r="84" spans="40:40" ht="21" customHeight="1">
      <c r="AN84" s="26"/>
    </row>
    <row r="85" spans="40:40" ht="21" customHeight="1">
      <c r="AN85" s="26"/>
    </row>
    <row r="86" spans="40:40" ht="21" customHeight="1">
      <c r="AN86" s="26"/>
    </row>
    <row r="87" spans="40:40" ht="21" customHeight="1">
      <c r="AN87" s="26"/>
    </row>
    <row r="88" spans="40:40" ht="21" customHeight="1">
      <c r="AN88" s="26"/>
    </row>
    <row r="89" spans="40:40" ht="21" customHeight="1">
      <c r="AN89" s="26"/>
    </row>
    <row r="90" spans="40:40" ht="21" customHeight="1">
      <c r="AN90" s="26"/>
    </row>
    <row r="91" spans="40:40" ht="21" customHeight="1">
      <c r="AN91" s="26"/>
    </row>
    <row r="92" spans="40:40" ht="21" customHeight="1">
      <c r="AN92" s="26"/>
    </row>
    <row r="93" spans="40:40" ht="21" customHeight="1">
      <c r="AN93" s="26"/>
    </row>
    <row r="94" spans="40:40" ht="21" customHeight="1">
      <c r="AN94" s="26"/>
    </row>
    <row r="95" spans="40:40" ht="21" customHeight="1">
      <c r="AN95" s="26"/>
    </row>
    <row r="96" spans="40:40" ht="21" customHeight="1">
      <c r="AN96" s="26"/>
    </row>
    <row r="97" spans="40:40" ht="21" customHeight="1">
      <c r="AN97" s="26"/>
    </row>
    <row r="98" spans="40:40" ht="21" customHeight="1">
      <c r="AN98" s="26"/>
    </row>
    <row r="99" spans="40:40" ht="21" customHeight="1">
      <c r="AN99" s="26"/>
    </row>
    <row r="100" spans="40:40" ht="21" customHeight="1">
      <c r="AN100" s="26"/>
    </row>
    <row r="101" spans="40:40" ht="21" customHeight="1">
      <c r="AN101" s="26"/>
    </row>
    <row r="102" spans="40:40" ht="21" customHeight="1">
      <c r="AN102" s="26"/>
    </row>
    <row r="103" spans="40:40" ht="21" customHeight="1">
      <c r="AN103" s="26"/>
    </row>
    <row r="104" spans="40:40" ht="21" customHeight="1">
      <c r="AN104" s="26"/>
    </row>
    <row r="105" spans="40:40" ht="21" customHeight="1">
      <c r="AN105" s="26"/>
    </row>
    <row r="106" spans="40:40" ht="21" customHeight="1">
      <c r="AN106" s="26"/>
    </row>
    <row r="107" spans="40:40" ht="21" customHeight="1">
      <c r="AN107" s="26"/>
    </row>
    <row r="108" spans="40:40" ht="21" customHeight="1">
      <c r="AN108" s="26"/>
    </row>
    <row r="109" spans="40:40" ht="21" customHeight="1">
      <c r="AN109" s="26"/>
    </row>
    <row r="110" spans="40:40" ht="21" customHeight="1">
      <c r="AN110" s="26"/>
    </row>
    <row r="111" spans="40:40" ht="21" customHeight="1">
      <c r="AN111" s="26"/>
    </row>
    <row r="112" spans="40:40" ht="21" customHeight="1">
      <c r="AN112" s="26"/>
    </row>
    <row r="113" spans="40:40" ht="21" customHeight="1">
      <c r="AN113" s="26"/>
    </row>
    <row r="114" spans="40:40" ht="21" customHeight="1">
      <c r="AN114" s="26"/>
    </row>
    <row r="115" spans="40:40" ht="21" customHeight="1">
      <c r="AN115" s="26"/>
    </row>
    <row r="116" spans="40:40" ht="21" customHeight="1">
      <c r="AN116" s="26"/>
    </row>
    <row r="117" spans="40:40" ht="21" customHeight="1">
      <c r="AN117" s="26"/>
    </row>
    <row r="118" spans="40:40" ht="21" customHeight="1">
      <c r="AN118" s="26"/>
    </row>
    <row r="119" spans="40:40" ht="21" customHeight="1">
      <c r="AN119" s="26"/>
    </row>
    <row r="120" spans="40:40" ht="21" customHeight="1">
      <c r="AN120" s="26"/>
    </row>
    <row r="121" spans="40:40" ht="21" customHeight="1">
      <c r="AN121" s="26"/>
    </row>
    <row r="122" spans="40:40" ht="21" customHeight="1">
      <c r="AN122" s="26"/>
    </row>
    <row r="123" spans="40:40" ht="21" customHeight="1">
      <c r="AN123" s="26"/>
    </row>
    <row r="124" spans="40:40" ht="21" customHeight="1">
      <c r="AN124" s="26"/>
    </row>
    <row r="125" spans="40:40" ht="21" customHeight="1">
      <c r="AN125" s="26"/>
    </row>
    <row r="126" spans="40:40" ht="21" customHeight="1">
      <c r="AN126" s="26"/>
    </row>
    <row r="127" spans="40:40" ht="21" customHeight="1">
      <c r="AN127" s="26"/>
    </row>
    <row r="128" spans="40:40" ht="21" customHeight="1">
      <c r="AN128" s="26"/>
    </row>
    <row r="129" spans="40:40" ht="21" customHeight="1">
      <c r="AN129" s="26"/>
    </row>
    <row r="130" spans="40:40" ht="21" customHeight="1">
      <c r="AN130" s="26"/>
    </row>
    <row r="131" spans="40:40" ht="21" customHeight="1">
      <c r="AN131" s="26"/>
    </row>
    <row r="132" spans="40:40" ht="21" customHeight="1">
      <c r="AN132" s="26"/>
    </row>
    <row r="133" spans="40:40" ht="21" customHeight="1">
      <c r="AN133" s="26"/>
    </row>
  </sheetData>
  <mergeCells count="60">
    <mergeCell ref="A5:A8"/>
    <mergeCell ref="A24:A27"/>
    <mergeCell ref="B24:B25"/>
    <mergeCell ref="B26:B27"/>
    <mergeCell ref="AM26:AM27"/>
    <mergeCell ref="AB26:AB27"/>
    <mergeCell ref="AC26:AC27"/>
    <mergeCell ref="AJ24:AJ25"/>
    <mergeCell ref="A18:A23"/>
    <mergeCell ref="B18:B19"/>
    <mergeCell ref="B20:B21"/>
    <mergeCell ref="B22:B23"/>
    <mergeCell ref="AL24:AL25"/>
    <mergeCell ref="A9:A10"/>
    <mergeCell ref="AK24:AK25"/>
    <mergeCell ref="AI24:AI25"/>
    <mergeCell ref="AP26:AP27"/>
    <mergeCell ref="AG26:AG27"/>
    <mergeCell ref="AH24:AH25"/>
    <mergeCell ref="AO24:AO25"/>
    <mergeCell ref="AN24:AN25"/>
    <mergeCell ref="AM24:AM25"/>
    <mergeCell ref="A38:B38"/>
    <mergeCell ref="AO3:AO4"/>
    <mergeCell ref="AO26:AO27"/>
    <mergeCell ref="AM3:AM4"/>
    <mergeCell ref="D3:K3"/>
    <mergeCell ref="AN26:AN27"/>
    <mergeCell ref="AD26:AD27"/>
    <mergeCell ref="AE26:AE27"/>
    <mergeCell ref="AH26:AH27"/>
    <mergeCell ref="AA26:AA27"/>
    <mergeCell ref="AB24:AB25"/>
    <mergeCell ref="AA24:AA25"/>
    <mergeCell ref="AD24:AD25"/>
    <mergeCell ref="AC24:AC25"/>
    <mergeCell ref="A11:A17"/>
    <mergeCell ref="A36:A37"/>
    <mergeCell ref="AP31:AP33"/>
    <mergeCell ref="AP28:AP29"/>
    <mergeCell ref="AP24:AP25"/>
    <mergeCell ref="L3:M3"/>
    <mergeCell ref="A1:AP1"/>
    <mergeCell ref="AI26:AI27"/>
    <mergeCell ref="AJ26:AJ27"/>
    <mergeCell ref="L2:AP2"/>
    <mergeCell ref="A3:A4"/>
    <mergeCell ref="B3:B4"/>
    <mergeCell ref="C3:C4"/>
    <mergeCell ref="AP3:AP4"/>
    <mergeCell ref="AN3:AN4"/>
    <mergeCell ref="N3:AL3"/>
    <mergeCell ref="AK26:AK27"/>
    <mergeCell ref="AL26:AL27"/>
    <mergeCell ref="A28:A34"/>
    <mergeCell ref="B28:B29"/>
    <mergeCell ref="AG24:AG25"/>
    <mergeCell ref="AF24:AF25"/>
    <mergeCell ref="AE24:AE25"/>
    <mergeCell ref="AF26:AF27"/>
  </mergeCells>
  <phoneticPr fontId="22" type="noConversion"/>
  <pageMargins left="0.31496062992125984" right="0" top="0.55118110236220474" bottom="0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0"/>
  <sheetViews>
    <sheetView zoomScale="70" zoomScaleNormal="70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AE54" sqref="AE54:AN67"/>
    </sheetView>
  </sheetViews>
  <sheetFormatPr defaultColWidth="8.8984375" defaultRowHeight="17.399999999999999"/>
  <cols>
    <col min="1" max="1" width="8.8984375" style="6" customWidth="1"/>
    <col min="2" max="2" width="13.09765625" style="6" customWidth="1"/>
    <col min="3" max="3" width="8.69921875" style="6" bestFit="1" customWidth="1"/>
    <col min="4" max="4" width="8.69921875" style="116" hidden="1" customWidth="1"/>
    <col min="5" max="5" width="8.69921875" style="6" hidden="1" customWidth="1"/>
    <col min="6" max="6" width="7.69921875" style="6" hidden="1" customWidth="1"/>
    <col min="7" max="7" width="8.796875" style="6" hidden="1" customWidth="1"/>
    <col min="8" max="8" width="8.69921875" style="6" hidden="1" customWidth="1"/>
    <col min="9" max="9" width="8.69921875" style="6" customWidth="1"/>
    <col min="10" max="10" width="8.59765625" style="1566" customWidth="1"/>
    <col min="11" max="11" width="8.69921875" style="711" customWidth="1"/>
    <col min="12" max="12" width="9.3984375" style="6" customWidth="1"/>
    <col min="13" max="13" width="9.296875" style="202" customWidth="1"/>
    <col min="14" max="19" width="8.69921875" style="26" hidden="1" customWidth="1"/>
    <col min="20" max="22" width="8.8984375" style="26" customWidth="1"/>
    <col min="23" max="23" width="8.796875" style="26" customWidth="1"/>
    <col min="24" max="25" width="9.796875" style="26" hidden="1" customWidth="1"/>
    <col min="26" max="26" width="9.796875" style="26" customWidth="1"/>
    <col min="27" max="27" width="8.796875" style="194" customWidth="1"/>
    <col min="28" max="30" width="8.796875" style="26" customWidth="1"/>
    <col min="31" max="31" width="8.8984375" style="26" customWidth="1"/>
    <col min="32" max="32" width="10.5" style="26" customWidth="1"/>
    <col min="33" max="35" width="8.796875" style="26" customWidth="1"/>
    <col min="36" max="36" width="10.5" style="26" customWidth="1"/>
    <col min="37" max="38" width="8.796875" style="26" hidden="1" customWidth="1"/>
    <col min="39" max="39" width="10.296875" style="6" customWidth="1"/>
    <col min="40" max="40" width="10.3984375" style="6" customWidth="1"/>
    <col min="41" max="41" width="9" style="26" bestFit="1" customWidth="1"/>
    <col min="42" max="42" width="14" style="6" bestFit="1" customWidth="1"/>
    <col min="43" max="43" width="13.09765625" style="7" bestFit="1" customWidth="1"/>
    <col min="44" max="44" width="14" style="7" bestFit="1" customWidth="1"/>
    <col min="45" max="46" width="11.796875" style="7" bestFit="1" customWidth="1"/>
    <col min="47" max="47" width="14" style="7" bestFit="1" customWidth="1"/>
    <col min="48" max="16384" width="8.8984375" style="7"/>
  </cols>
  <sheetData>
    <row r="1" spans="1:43" ht="30">
      <c r="A1" s="3667" t="s">
        <v>537</v>
      </c>
      <c r="B1" s="3667"/>
      <c r="C1" s="3667"/>
      <c r="D1" s="3667"/>
      <c r="E1" s="3667"/>
      <c r="F1" s="3667"/>
      <c r="G1" s="3667"/>
      <c r="H1" s="3667"/>
      <c r="I1" s="3667"/>
      <c r="J1" s="3667"/>
      <c r="K1" s="3667"/>
      <c r="L1" s="3667"/>
      <c r="M1" s="3667"/>
      <c r="N1" s="3667"/>
      <c r="O1" s="3667"/>
      <c r="P1" s="3667"/>
      <c r="Q1" s="3667"/>
      <c r="R1" s="3667"/>
      <c r="S1" s="3667"/>
      <c r="T1" s="3667"/>
      <c r="U1" s="3667"/>
      <c r="V1" s="3667"/>
      <c r="W1" s="3667"/>
      <c r="X1" s="3667"/>
      <c r="Y1" s="3667"/>
      <c r="Z1" s="3667"/>
      <c r="AA1" s="3667"/>
      <c r="AB1" s="3667"/>
      <c r="AC1" s="3667"/>
      <c r="AD1" s="3667"/>
      <c r="AE1" s="3667"/>
      <c r="AF1" s="3667"/>
      <c r="AG1" s="3667"/>
      <c r="AH1" s="3667"/>
      <c r="AI1" s="3667"/>
      <c r="AJ1" s="3667"/>
      <c r="AK1" s="3667"/>
      <c r="AL1" s="3667"/>
      <c r="AM1" s="3667"/>
      <c r="AN1" s="3667"/>
      <c r="AO1" s="3667"/>
      <c r="AP1" s="3667"/>
    </row>
    <row r="2" spans="1:43" ht="18" thickBot="1">
      <c r="N2" s="33"/>
      <c r="O2" s="33"/>
      <c r="P2" s="33"/>
      <c r="Q2" s="33"/>
      <c r="R2" s="34"/>
      <c r="S2" s="33"/>
      <c r="T2" s="33"/>
      <c r="U2" s="33"/>
      <c r="V2" s="33"/>
      <c r="W2" s="33"/>
      <c r="X2" s="33"/>
      <c r="Y2" s="33"/>
      <c r="Z2" s="33"/>
      <c r="AA2" s="19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82" t="s">
        <v>180</v>
      </c>
    </row>
    <row r="3" spans="1:43" ht="15.75" customHeight="1" thickBot="1">
      <c r="A3" s="3584" t="s">
        <v>68</v>
      </c>
      <c r="B3" s="3604" t="s">
        <v>69</v>
      </c>
      <c r="C3" s="3606" t="s">
        <v>70</v>
      </c>
      <c r="D3" s="3666" t="s">
        <v>71</v>
      </c>
      <c r="E3" s="3643"/>
      <c r="F3" s="3643"/>
      <c r="G3" s="3643"/>
      <c r="H3" s="3643"/>
      <c r="I3" s="3643"/>
      <c r="J3" s="3643"/>
      <c r="K3" s="3693"/>
      <c r="L3" s="3618" t="s">
        <v>72</v>
      </c>
      <c r="M3" s="3685"/>
      <c r="N3" s="3618" t="s">
        <v>532</v>
      </c>
      <c r="O3" s="3619"/>
      <c r="P3" s="3619"/>
      <c r="Q3" s="3619"/>
      <c r="R3" s="3619"/>
      <c r="S3" s="3619"/>
      <c r="T3" s="3619"/>
      <c r="U3" s="3619"/>
      <c r="V3" s="3619"/>
      <c r="W3" s="3619"/>
      <c r="X3" s="3619"/>
      <c r="Y3" s="3619"/>
      <c r="Z3" s="3619"/>
      <c r="AA3" s="3643"/>
      <c r="AB3" s="3643"/>
      <c r="AC3" s="3643"/>
      <c r="AD3" s="3643"/>
      <c r="AE3" s="3643"/>
      <c r="AF3" s="3643"/>
      <c r="AG3" s="3643"/>
      <c r="AH3" s="3643"/>
      <c r="AI3" s="3643"/>
      <c r="AJ3" s="3643"/>
      <c r="AK3" s="3643"/>
      <c r="AL3" s="3644"/>
      <c r="AM3" s="3608" t="s">
        <v>530</v>
      </c>
      <c r="AN3" s="3609" t="s">
        <v>223</v>
      </c>
      <c r="AO3" s="3609" t="s">
        <v>149</v>
      </c>
      <c r="AP3" s="3604" t="s">
        <v>73</v>
      </c>
    </row>
    <row r="4" spans="1:43" ht="15.75" customHeight="1">
      <c r="A4" s="3686"/>
      <c r="B4" s="3687"/>
      <c r="C4" s="3688"/>
      <c r="D4" s="359" t="s">
        <v>42</v>
      </c>
      <c r="E4" s="224" t="s">
        <v>43</v>
      </c>
      <c r="F4" s="224" t="s">
        <v>32</v>
      </c>
      <c r="G4" s="224" t="s">
        <v>44</v>
      </c>
      <c r="H4" s="224" t="s">
        <v>259</v>
      </c>
      <c r="I4" s="360" t="s">
        <v>282</v>
      </c>
      <c r="J4" s="360" t="s">
        <v>283</v>
      </c>
      <c r="K4" s="1800" t="s">
        <v>421</v>
      </c>
      <c r="L4" s="1798" t="s">
        <v>514</v>
      </c>
      <c r="M4" s="1799" t="s">
        <v>351</v>
      </c>
      <c r="N4" s="2313" t="s">
        <v>154</v>
      </c>
      <c r="O4" s="2099" t="s">
        <v>156</v>
      </c>
      <c r="P4" s="2099" t="s">
        <v>157</v>
      </c>
      <c r="Q4" s="2099" t="s">
        <v>158</v>
      </c>
      <c r="R4" s="2099" t="s">
        <v>159</v>
      </c>
      <c r="S4" s="2099" t="s">
        <v>160</v>
      </c>
      <c r="T4" s="2099" t="s">
        <v>402</v>
      </c>
      <c r="U4" s="2099" t="s">
        <v>162</v>
      </c>
      <c r="V4" s="3080" t="s">
        <v>163</v>
      </c>
      <c r="W4" s="2915" t="s">
        <v>164</v>
      </c>
      <c r="X4" s="2913" t="s">
        <v>165</v>
      </c>
      <c r="Y4" s="2107" t="s">
        <v>166</v>
      </c>
      <c r="Z4" s="552" t="s">
        <v>424</v>
      </c>
      <c r="AA4" s="2772" t="s">
        <v>155</v>
      </c>
      <c r="AB4" s="225" t="s">
        <v>167</v>
      </c>
      <c r="AC4" s="225" t="s">
        <v>168</v>
      </c>
      <c r="AD4" s="225" t="s">
        <v>169</v>
      </c>
      <c r="AE4" s="225" t="s">
        <v>170</v>
      </c>
      <c r="AF4" s="225" t="s">
        <v>171</v>
      </c>
      <c r="AG4" s="225" t="s">
        <v>172</v>
      </c>
      <c r="AH4" s="225" t="s">
        <v>173</v>
      </c>
      <c r="AI4" s="225" t="s">
        <v>174</v>
      </c>
      <c r="AJ4" s="225" t="s">
        <v>175</v>
      </c>
      <c r="AK4" s="225" t="s">
        <v>176</v>
      </c>
      <c r="AL4" s="225" t="s">
        <v>177</v>
      </c>
      <c r="AM4" s="3709"/>
      <c r="AN4" s="3672"/>
      <c r="AO4" s="3672"/>
      <c r="AP4" s="3710"/>
    </row>
    <row r="5" spans="1:43" s="26" customFormat="1" ht="15.75" customHeight="1">
      <c r="A5" s="3707" t="s">
        <v>74</v>
      </c>
      <c r="B5" s="371" t="s">
        <v>75</v>
      </c>
      <c r="C5" s="232" t="s">
        <v>95</v>
      </c>
      <c r="D5" s="184">
        <v>280607.90000000002</v>
      </c>
      <c r="E5" s="103">
        <v>313095</v>
      </c>
      <c r="F5" s="138">
        <v>291017.58</v>
      </c>
      <c r="G5" s="138">
        <v>286570.19</v>
      </c>
      <c r="H5" s="86">
        <v>311777</v>
      </c>
      <c r="I5" s="361">
        <v>313507</v>
      </c>
      <c r="J5" s="1316">
        <v>309398.58</v>
      </c>
      <c r="K5" s="1316">
        <v>291974.88</v>
      </c>
      <c r="L5" s="1801">
        <v>273530</v>
      </c>
      <c r="M5" s="1618">
        <v>27353</v>
      </c>
      <c r="N5" s="2314">
        <v>24738.14</v>
      </c>
      <c r="O5" s="2129">
        <v>24620.850000000002</v>
      </c>
      <c r="P5" s="2129">
        <v>26927.78</v>
      </c>
      <c r="Q5" s="2129">
        <v>24694.04</v>
      </c>
      <c r="R5" s="2129">
        <v>22811.49</v>
      </c>
      <c r="S5" s="2129">
        <v>24990.170000000002</v>
      </c>
      <c r="T5" s="2129">
        <v>30848.92</v>
      </c>
      <c r="U5" s="2129">
        <v>27730.79</v>
      </c>
      <c r="V5" s="3125">
        <v>29266.38</v>
      </c>
      <c r="W5" s="2979">
        <v>27208.309999999998</v>
      </c>
      <c r="X5" s="2961">
        <v>0</v>
      </c>
      <c r="Y5" s="2315">
        <v>0</v>
      </c>
      <c r="Z5" s="2129">
        <v>263836.87</v>
      </c>
      <c r="AA5" s="2773"/>
      <c r="AB5" s="2305"/>
      <c r="AC5" s="2305"/>
      <c r="AD5" s="2305"/>
      <c r="AE5" s="2305"/>
      <c r="AF5" s="2305"/>
      <c r="AG5" s="2305"/>
      <c r="AH5" s="2305"/>
      <c r="AI5" s="2305"/>
      <c r="AJ5" s="2305"/>
      <c r="AK5" s="2305"/>
      <c r="AL5" s="2305"/>
      <c r="AM5" s="2305"/>
      <c r="AN5" s="2305"/>
      <c r="AO5" s="2316"/>
      <c r="AP5" s="2317"/>
      <c r="AQ5" s="7"/>
    </row>
    <row r="6" spans="1:43" s="26" customFormat="1" ht="15.75" customHeight="1">
      <c r="A6" s="3707"/>
      <c r="B6" s="371" t="s">
        <v>77</v>
      </c>
      <c r="C6" s="232" t="s">
        <v>96</v>
      </c>
      <c r="D6" s="185">
        <v>36.635276454076639</v>
      </c>
      <c r="E6" s="101">
        <v>40.28819407956113</v>
      </c>
      <c r="F6" s="186">
        <v>40.952245905022799</v>
      </c>
      <c r="G6" s="186">
        <v>39.301413955784739</v>
      </c>
      <c r="H6" s="90">
        <v>39.166384432747506</v>
      </c>
      <c r="I6" s="362">
        <v>39.29</v>
      </c>
      <c r="J6" s="1317">
        <v>39.056847287531163</v>
      </c>
      <c r="K6" s="1317">
        <v>39.078220717254119</v>
      </c>
      <c r="L6" s="1802">
        <v>40.049999999999997</v>
      </c>
      <c r="M6" s="1803">
        <v>40.049999999999997</v>
      </c>
      <c r="N6" s="2318">
        <v>39.686855614973261</v>
      </c>
      <c r="O6" s="2130">
        <v>38.205425955619923</v>
      </c>
      <c r="P6" s="2130">
        <v>37.873108298171587</v>
      </c>
      <c r="Q6" s="2130">
        <v>41.862582996637755</v>
      </c>
      <c r="R6" s="2130">
        <v>37.883401145893878</v>
      </c>
      <c r="S6" s="2130">
        <v>40.279656145063804</v>
      </c>
      <c r="T6" s="2130">
        <v>41.477539495798318</v>
      </c>
      <c r="U6" s="2130">
        <v>39.763105821623178</v>
      </c>
      <c r="V6" s="3126">
        <v>42.75064637857578</v>
      </c>
      <c r="W6" s="2980">
        <v>36.644188552188552</v>
      </c>
      <c r="X6" s="2206" t="e">
        <v>#DIV/0!</v>
      </c>
      <c r="Y6" s="2319" t="e">
        <v>#DIV/0!</v>
      </c>
      <c r="Z6" s="1056">
        <v>39.618417436875419</v>
      </c>
      <c r="AA6" s="2774">
        <v>21281.669327090629</v>
      </c>
      <c r="AB6" s="2563">
        <v>-31551.398662418716</v>
      </c>
      <c r="AC6" s="2563">
        <v>-48064.63532955393</v>
      </c>
      <c r="AD6" s="2563">
        <v>92134.091163219535</v>
      </c>
      <c r="AE6" s="2563">
        <v>-40358.545618048076</v>
      </c>
      <c r="AF6" s="2563">
        <v>41813.101160840364</v>
      </c>
      <c r="AG6" s="2563">
        <v>100102.15352971235</v>
      </c>
      <c r="AH6" s="2563">
        <v>26793.420049444991</v>
      </c>
      <c r="AI6" s="2563">
        <v>141028.804364271</v>
      </c>
      <c r="AJ6" s="2605">
        <v>-101379.76026027549</v>
      </c>
      <c r="AK6" s="2606" t="e">
        <v>#DIV/0!</v>
      </c>
      <c r="AL6" s="2606" t="e">
        <v>#DIV/0!</v>
      </c>
      <c r="AM6" s="2563">
        <v>372059.74393755232</v>
      </c>
      <c r="AN6" s="2563">
        <v>201798.89972428262</v>
      </c>
      <c r="AO6" s="2320">
        <v>0.54238305275550902</v>
      </c>
      <c r="AP6" s="2263" t="s">
        <v>616</v>
      </c>
      <c r="AQ6" s="7"/>
    </row>
    <row r="7" spans="1:43" s="26" customFormat="1" ht="15.75" customHeight="1" thickBot="1">
      <c r="A7" s="3708"/>
      <c r="B7" s="372" t="s">
        <v>79</v>
      </c>
      <c r="C7" s="257" t="s">
        <v>80</v>
      </c>
      <c r="D7" s="373">
        <v>97.667805773742728</v>
      </c>
      <c r="E7" s="258">
        <v>97.812305962509853</v>
      </c>
      <c r="F7" s="374">
        <v>97.369683073985954</v>
      </c>
      <c r="G7" s="374">
        <v>97.201892954742391</v>
      </c>
      <c r="H7" s="375">
        <v>98.032043940345559</v>
      </c>
      <c r="I7" s="375">
        <v>98.81</v>
      </c>
      <c r="J7" s="799">
        <v>98.842928115557456</v>
      </c>
      <c r="K7" s="799">
        <v>98.320217917675549</v>
      </c>
      <c r="L7" s="864">
        <v>99.4</v>
      </c>
      <c r="M7" s="721">
        <v>99.4</v>
      </c>
      <c r="N7" s="2321">
        <v>100</v>
      </c>
      <c r="O7" s="2010">
        <v>99.447030683367203</v>
      </c>
      <c r="P7" s="2010">
        <v>99.859550561797747</v>
      </c>
      <c r="Q7" s="2010">
        <v>100</v>
      </c>
      <c r="R7" s="2010">
        <v>99.062268651805539</v>
      </c>
      <c r="S7" s="2010">
        <v>99.425747863247864</v>
      </c>
      <c r="T7" s="2010">
        <v>99.966397849462368</v>
      </c>
      <c r="U7" s="2010">
        <v>98.151623193844998</v>
      </c>
      <c r="V7" s="3089">
        <v>99.973226889938189</v>
      </c>
      <c r="W7" s="2924">
        <v>99.798387096774192</v>
      </c>
      <c r="X7" s="2009" t="e">
        <v>#DIV/0!</v>
      </c>
      <c r="Y7" s="2087" t="e">
        <v>#DIV/0!</v>
      </c>
      <c r="Z7" s="1444">
        <v>99.567409164646165</v>
      </c>
      <c r="AA7" s="2775">
        <v>22952.847259645052</v>
      </c>
      <c r="AB7" s="2564">
        <v>15918.165843019324</v>
      </c>
      <c r="AC7" s="2564">
        <v>23991.939108845952</v>
      </c>
      <c r="AD7" s="2564">
        <v>21721.126285043243</v>
      </c>
      <c r="AE7" s="2564">
        <v>9794.9350410321385</v>
      </c>
      <c r="AF7" s="2564">
        <v>15035.477921816344</v>
      </c>
      <c r="AG7" s="2564">
        <v>26839.075505194571</v>
      </c>
      <c r="AH7" s="2564">
        <v>-2577.4437300636068</v>
      </c>
      <c r="AI7" s="2564">
        <v>24806.460580074207</v>
      </c>
      <c r="AJ7" s="2564">
        <v>24059.348948145212</v>
      </c>
      <c r="AK7" s="2564" t="e">
        <v>#DIV/0!</v>
      </c>
      <c r="AL7" s="2564" t="e">
        <v>#DIV/0!</v>
      </c>
      <c r="AM7" s="2564">
        <v>162528.51241891523</v>
      </c>
      <c r="AN7" s="1878">
        <v>182541.9327627524</v>
      </c>
      <c r="AO7" s="2322">
        <v>1.1231379039036107</v>
      </c>
      <c r="AP7" s="2263" t="s">
        <v>616</v>
      </c>
      <c r="AQ7" s="7"/>
    </row>
    <row r="8" spans="1:43" s="26" customFormat="1" ht="15.75" customHeight="1">
      <c r="A8" s="3711" t="s">
        <v>82</v>
      </c>
      <c r="B8" s="392" t="s">
        <v>245</v>
      </c>
      <c r="C8" s="247" t="s">
        <v>80</v>
      </c>
      <c r="D8" s="393">
        <v>99.254476328030421</v>
      </c>
      <c r="E8" s="394">
        <v>98.904868508912699</v>
      </c>
      <c r="F8" s="395">
        <v>98.54878099892494</v>
      </c>
      <c r="G8" s="395">
        <v>98.709193043687762</v>
      </c>
      <c r="H8" s="396">
        <v>99.068155973510756</v>
      </c>
      <c r="I8" s="396">
        <v>99.83</v>
      </c>
      <c r="J8" s="396">
        <v>100.18118732416113</v>
      </c>
      <c r="K8" s="396">
        <v>100.18258233928049</v>
      </c>
      <c r="L8" s="251">
        <v>100.35000000000001</v>
      </c>
      <c r="M8" s="722">
        <v>100.35000000000001</v>
      </c>
      <c r="N8" s="2323">
        <v>100.70524985861206</v>
      </c>
      <c r="O8" s="412">
        <v>100.6108820007982</v>
      </c>
      <c r="P8" s="412">
        <v>100.27112703876352</v>
      </c>
      <c r="Q8" s="412">
        <v>100.15607027380437</v>
      </c>
      <c r="R8" s="412">
        <v>100.46615565330576</v>
      </c>
      <c r="S8" s="412">
        <v>100.13871134113718</v>
      </c>
      <c r="T8" s="412">
        <v>100.2504384380867</v>
      </c>
      <c r="U8" s="412">
        <v>100.26117222159274</v>
      </c>
      <c r="V8" s="3127">
        <v>100.32249771187051</v>
      </c>
      <c r="W8" s="2981">
        <v>100.64747142115121</v>
      </c>
      <c r="X8" s="2962" t="e">
        <v>#DIV/0!</v>
      </c>
      <c r="Y8" s="394" t="e">
        <v>#DIV/0!</v>
      </c>
      <c r="Z8" s="1057">
        <v>100.37774401689168</v>
      </c>
      <c r="AA8" s="2776">
        <v>55689.109841919329</v>
      </c>
      <c r="AB8" s="2562">
        <v>45393.163717209405</v>
      </c>
      <c r="AC8" s="2562">
        <v>10307.125051040923</v>
      </c>
      <c r="AD8" s="2562">
        <v>-2835.7846323568419</v>
      </c>
      <c r="AE8" s="2562">
        <v>27900.139040028007</v>
      </c>
      <c r="AF8" s="2562">
        <v>-4741.9185334040585</v>
      </c>
      <c r="AG8" s="2562">
        <v>9047.4084548953251</v>
      </c>
      <c r="AH8" s="2562">
        <v>9427.4428491391682</v>
      </c>
      <c r="AI8" s="2562">
        <v>17707.241658700113</v>
      </c>
      <c r="AJ8" s="2562">
        <v>54472.3670083365</v>
      </c>
      <c r="AK8" s="2562" t="e">
        <v>#DIV/0!</v>
      </c>
      <c r="AL8" s="2562" t="e">
        <v>#DIV/0!</v>
      </c>
      <c r="AM8" s="2562">
        <v>197841.67519918102</v>
      </c>
      <c r="AN8" s="2602">
        <v>222366.29445550786</v>
      </c>
      <c r="AO8" s="397">
        <v>1.1239608350042336</v>
      </c>
      <c r="AP8" s="255" t="s">
        <v>617</v>
      </c>
      <c r="AQ8" s="7"/>
    </row>
    <row r="9" spans="1:43" s="26" customFormat="1" ht="15.75" customHeight="1" thickBot="1">
      <c r="A9" s="3712"/>
      <c r="B9" s="398" t="s">
        <v>242</v>
      </c>
      <c r="C9" s="236" t="s">
        <v>95</v>
      </c>
      <c r="D9" s="399">
        <v>2050.37</v>
      </c>
      <c r="E9" s="400">
        <v>1953.53</v>
      </c>
      <c r="F9" s="401">
        <v>2508.8000000000002</v>
      </c>
      <c r="G9" s="401">
        <v>1973.88</v>
      </c>
      <c r="H9" s="402">
        <v>820.61999999999978</v>
      </c>
      <c r="I9" s="2276">
        <v>320</v>
      </c>
      <c r="J9" s="1445">
        <v>307.49</v>
      </c>
      <c r="K9" s="1445">
        <v>363.24000000000007</v>
      </c>
      <c r="L9" s="2277">
        <v>180</v>
      </c>
      <c r="M9" s="1804">
        <v>18</v>
      </c>
      <c r="N9" s="2324">
        <v>4.84</v>
      </c>
      <c r="O9" s="1511">
        <v>41.36</v>
      </c>
      <c r="P9" s="1511">
        <v>22.59</v>
      </c>
      <c r="Q9" s="1511">
        <v>0</v>
      </c>
      <c r="R9" s="1511">
        <v>26.65</v>
      </c>
      <c r="S9" s="1511">
        <v>40.56</v>
      </c>
      <c r="T9" s="1511">
        <v>37.85</v>
      </c>
      <c r="U9" s="1511">
        <v>7.47</v>
      </c>
      <c r="V9" s="3128">
        <v>0</v>
      </c>
      <c r="W9" s="2982">
        <v>24.21</v>
      </c>
      <c r="X9" s="2963">
        <v>0</v>
      </c>
      <c r="Y9" s="1674">
        <v>0</v>
      </c>
      <c r="Z9" s="1513">
        <v>205.53</v>
      </c>
      <c r="AA9" s="2777"/>
      <c r="AB9" s="2607"/>
      <c r="AC9" s="2607"/>
      <c r="AD9" s="2607"/>
      <c r="AE9" s="2607"/>
      <c r="AF9" s="2607"/>
      <c r="AG9" s="2607"/>
      <c r="AH9" s="2607"/>
      <c r="AI9" s="2607"/>
      <c r="AJ9" s="2607"/>
      <c r="AK9" s="2607"/>
      <c r="AL9" s="2607"/>
      <c r="AM9" s="2607"/>
      <c r="AN9" s="1914"/>
      <c r="AO9" s="1915"/>
      <c r="AP9" s="1815" t="s">
        <v>85</v>
      </c>
      <c r="AQ9" s="7"/>
    </row>
    <row r="10" spans="1:43" s="26" customFormat="1" ht="15.75" customHeight="1">
      <c r="A10" s="3711" t="s">
        <v>252</v>
      </c>
      <c r="B10" s="416" t="s">
        <v>378</v>
      </c>
      <c r="C10" s="294" t="s">
        <v>201</v>
      </c>
      <c r="D10" s="368"/>
      <c r="E10" s="413"/>
      <c r="F10" s="415">
        <v>1575.96</v>
      </c>
      <c r="G10" s="415">
        <v>1350.99</v>
      </c>
      <c r="H10" s="361">
        <v>1329</v>
      </c>
      <c r="I10" s="2278">
        <v>651</v>
      </c>
      <c r="J10" s="1318">
        <v>685.29199999999992</v>
      </c>
      <c r="K10" s="1318">
        <v>560.84799999999996</v>
      </c>
      <c r="L10" s="443">
        <v>300</v>
      </c>
      <c r="M10" s="1252">
        <v>30</v>
      </c>
      <c r="N10" s="2318">
        <v>12.92</v>
      </c>
      <c r="O10" s="2130">
        <v>19.43</v>
      </c>
      <c r="P10" s="2130">
        <v>32.14</v>
      </c>
      <c r="Q10" s="2130">
        <v>1.94</v>
      </c>
      <c r="R10" s="2130">
        <v>16.36</v>
      </c>
      <c r="S10" s="2130">
        <v>22.52</v>
      </c>
      <c r="T10" s="2130">
        <v>10.119999999999999</v>
      </c>
      <c r="U10" s="2130">
        <v>46.18</v>
      </c>
      <c r="V10" s="3126">
        <v>9.07</v>
      </c>
      <c r="W10" s="2980">
        <v>18.400000000000002</v>
      </c>
      <c r="X10" s="2206"/>
      <c r="Y10" s="2319"/>
      <c r="Z10" s="391">
        <v>189.08</v>
      </c>
      <c r="AA10" s="2778"/>
      <c r="AB10" s="2608"/>
      <c r="AC10" s="2305"/>
      <c r="AD10" s="2305"/>
      <c r="AE10" s="2305"/>
      <c r="AF10" s="2305"/>
      <c r="AG10" s="2305"/>
      <c r="AH10" s="2305"/>
      <c r="AI10" s="2305"/>
      <c r="AJ10" s="2305"/>
      <c r="AK10" s="2305"/>
      <c r="AL10" s="2305"/>
      <c r="AM10" s="2305"/>
      <c r="AN10" s="2305"/>
      <c r="AO10" s="2316"/>
      <c r="AP10" s="2294" t="s">
        <v>587</v>
      </c>
      <c r="AQ10" s="7"/>
    </row>
    <row r="11" spans="1:43" s="26" customFormat="1" ht="15.75" customHeight="1">
      <c r="A11" s="3721"/>
      <c r="B11" s="371" t="s">
        <v>398</v>
      </c>
      <c r="C11" s="232" t="s">
        <v>201</v>
      </c>
      <c r="D11" s="185"/>
      <c r="E11" s="101"/>
      <c r="F11" s="138">
        <v>608.03</v>
      </c>
      <c r="G11" s="138">
        <v>505.16999999999996</v>
      </c>
      <c r="H11" s="138">
        <v>594.27</v>
      </c>
      <c r="I11" s="2279">
        <v>506.82</v>
      </c>
      <c r="J11" s="2279">
        <v>387.63</v>
      </c>
      <c r="K11" s="2280">
        <v>349.56999999999994</v>
      </c>
      <c r="L11" s="1619">
        <v>300</v>
      </c>
      <c r="M11" s="1614">
        <v>30</v>
      </c>
      <c r="N11" s="2325">
        <v>25.2</v>
      </c>
      <c r="O11" s="2131">
        <v>33.04</v>
      </c>
      <c r="P11" s="2131">
        <v>33.69</v>
      </c>
      <c r="Q11" s="2131">
        <v>40.299999999999997</v>
      </c>
      <c r="R11" s="2131">
        <v>26.92</v>
      </c>
      <c r="S11" s="2131">
        <v>38.840000000000003</v>
      </c>
      <c r="T11" s="2131">
        <v>42.98</v>
      </c>
      <c r="U11" s="2131">
        <v>35.6</v>
      </c>
      <c r="V11" s="3129">
        <v>43.22</v>
      </c>
      <c r="W11" s="2983">
        <v>48.33</v>
      </c>
      <c r="X11" s="2964">
        <v>0</v>
      </c>
      <c r="Y11" s="2326">
        <v>0</v>
      </c>
      <c r="Z11" s="2129">
        <v>368.11999999999995</v>
      </c>
      <c r="AA11" s="2778"/>
      <c r="AB11" s="2608"/>
      <c r="AC11" s="2305"/>
      <c r="AD11" s="2305"/>
      <c r="AE11" s="2305"/>
      <c r="AF11" s="2305"/>
      <c r="AG11" s="2305"/>
      <c r="AH11" s="2305"/>
      <c r="AI11" s="2305"/>
      <c r="AJ11" s="2305"/>
      <c r="AK11" s="2305"/>
      <c r="AL11" s="2305"/>
      <c r="AM11" s="2305"/>
      <c r="AN11" s="2305"/>
      <c r="AO11" s="2316"/>
      <c r="AP11" s="2266" t="s">
        <v>588</v>
      </c>
      <c r="AQ11" s="7"/>
    </row>
    <row r="12" spans="1:43" s="714" customFormat="1" ht="15.75" customHeight="1">
      <c r="A12" s="3721"/>
      <c r="B12" s="803" t="s">
        <v>465</v>
      </c>
      <c r="C12" s="804" t="s">
        <v>434</v>
      </c>
      <c r="D12" s="805"/>
      <c r="E12" s="806"/>
      <c r="F12" s="807"/>
      <c r="G12" s="808"/>
      <c r="H12" s="809"/>
      <c r="I12" s="2281"/>
      <c r="J12" s="2280"/>
      <c r="K12" s="2280">
        <v>307.38</v>
      </c>
      <c r="L12" s="1619">
        <v>100</v>
      </c>
      <c r="M12" s="1614">
        <v>10</v>
      </c>
      <c r="N12" s="2327">
        <v>0</v>
      </c>
      <c r="O12" s="2116">
        <v>14.81</v>
      </c>
      <c r="P12" s="2116">
        <v>0</v>
      </c>
      <c r="Q12" s="2116">
        <v>0</v>
      </c>
      <c r="R12" s="2116">
        <v>0</v>
      </c>
      <c r="S12" s="2116">
        <v>0</v>
      </c>
      <c r="T12" s="2116">
        <v>0</v>
      </c>
      <c r="U12" s="2116">
        <v>3</v>
      </c>
      <c r="V12" s="3130">
        <v>111.85599999999999</v>
      </c>
      <c r="W12" s="2984">
        <v>3.88</v>
      </c>
      <c r="X12" s="2965"/>
      <c r="Y12" s="2118"/>
      <c r="Z12" s="2129">
        <v>133.54599999999999</v>
      </c>
      <c r="AA12" s="2773"/>
      <c r="AB12" s="2608"/>
      <c r="AC12" s="2305"/>
      <c r="AD12" s="2305"/>
      <c r="AE12" s="2305"/>
      <c r="AF12" s="2305"/>
      <c r="AG12" s="2305"/>
      <c r="AH12" s="2305"/>
      <c r="AI12" s="2305"/>
      <c r="AJ12" s="2305"/>
      <c r="AK12" s="2305"/>
      <c r="AL12" s="2305"/>
      <c r="AM12" s="2305"/>
      <c r="AN12" s="2305"/>
      <c r="AO12" s="2316"/>
      <c r="AP12" s="2266" t="s">
        <v>589</v>
      </c>
      <c r="AQ12" s="712"/>
    </row>
    <row r="13" spans="1:43" s="714" customFormat="1" ht="15.75" customHeight="1">
      <c r="A13" s="3721"/>
      <c r="B13" s="803" t="s">
        <v>493</v>
      </c>
      <c r="C13" s="804" t="s">
        <v>494</v>
      </c>
      <c r="D13" s="805"/>
      <c r="E13" s="806"/>
      <c r="F13" s="807"/>
      <c r="G13" s="1271"/>
      <c r="H13" s="1270"/>
      <c r="I13" s="2281"/>
      <c r="J13" s="2280"/>
      <c r="K13" s="1806">
        <v>467.16800000000006</v>
      </c>
      <c r="L13" s="1619">
        <v>150</v>
      </c>
      <c r="M13" s="1614">
        <v>15</v>
      </c>
      <c r="N13" s="2327">
        <v>30.21</v>
      </c>
      <c r="O13" s="2116">
        <v>4.82</v>
      </c>
      <c r="P13" s="2116">
        <v>41</v>
      </c>
      <c r="Q13" s="2116">
        <v>34.299999999999997</v>
      </c>
      <c r="R13" s="2116">
        <v>9.74</v>
      </c>
      <c r="S13" s="2116">
        <v>6.04</v>
      </c>
      <c r="T13" s="2116">
        <v>43.269999999999996</v>
      </c>
      <c r="U13" s="2116">
        <v>53</v>
      </c>
      <c r="V13" s="3130">
        <v>27.3</v>
      </c>
      <c r="W13" s="2984">
        <v>47.28</v>
      </c>
      <c r="X13" s="2965"/>
      <c r="Y13" s="2118"/>
      <c r="Z13" s="2129">
        <v>296.96000000000004</v>
      </c>
      <c r="AA13" s="2773"/>
      <c r="AB13" s="2608"/>
      <c r="AC13" s="2305"/>
      <c r="AD13" s="2305"/>
      <c r="AE13" s="2305"/>
      <c r="AF13" s="2305"/>
      <c r="AG13" s="2305"/>
      <c r="AH13" s="2305"/>
      <c r="AI13" s="2305"/>
      <c r="AJ13" s="2305"/>
      <c r="AK13" s="2305"/>
      <c r="AL13" s="2305"/>
      <c r="AM13" s="2305"/>
      <c r="AN13" s="2305"/>
      <c r="AO13" s="2316"/>
      <c r="AP13" s="2266" t="s">
        <v>590</v>
      </c>
      <c r="AQ13" s="712" t="s">
        <v>639</v>
      </c>
    </row>
    <row r="14" spans="1:43" s="714" customFormat="1" ht="15.75" customHeight="1">
      <c r="A14" s="3721"/>
      <c r="B14" s="803" t="s">
        <v>462</v>
      </c>
      <c r="C14" s="804" t="s">
        <v>463</v>
      </c>
      <c r="D14" s="805">
        <v>556</v>
      </c>
      <c r="E14" s="806">
        <v>376</v>
      </c>
      <c r="F14" s="807">
        <v>577</v>
      </c>
      <c r="G14" s="1271">
        <v>353</v>
      </c>
      <c r="H14" s="1270">
        <v>233</v>
      </c>
      <c r="I14" s="2281">
        <v>133</v>
      </c>
      <c r="J14" s="2280">
        <v>158</v>
      </c>
      <c r="K14" s="1806">
        <v>61.089999999999996</v>
      </c>
      <c r="L14" s="1619">
        <v>40</v>
      </c>
      <c r="M14" s="1614">
        <v>4</v>
      </c>
      <c r="N14" s="2327">
        <v>0</v>
      </c>
      <c r="O14" s="2116">
        <v>0</v>
      </c>
      <c r="P14" s="2116">
        <v>3.83</v>
      </c>
      <c r="Q14" s="2116">
        <v>0</v>
      </c>
      <c r="R14" s="2116">
        <v>10.06</v>
      </c>
      <c r="S14" s="2116">
        <v>0</v>
      </c>
      <c r="T14" s="2116">
        <v>12.51</v>
      </c>
      <c r="U14" s="2116">
        <v>1.32</v>
      </c>
      <c r="V14" s="3130">
        <v>1.5</v>
      </c>
      <c r="W14" s="2984">
        <v>3.5</v>
      </c>
      <c r="X14" s="2965"/>
      <c r="Y14" s="2118">
        <v>0</v>
      </c>
      <c r="Z14" s="2129">
        <v>32.72</v>
      </c>
      <c r="AA14" s="2773"/>
      <c r="AB14" s="2608"/>
      <c r="AC14" s="2305"/>
      <c r="AD14" s="2305"/>
      <c r="AE14" s="2305"/>
      <c r="AF14" s="2305"/>
      <c r="AG14" s="2305"/>
      <c r="AH14" s="2305"/>
      <c r="AI14" s="2305"/>
      <c r="AJ14" s="2305"/>
      <c r="AK14" s="2305"/>
      <c r="AL14" s="2305"/>
      <c r="AM14" s="2305"/>
      <c r="AN14" s="2305"/>
      <c r="AO14" s="2316"/>
      <c r="AP14" s="2266" t="s">
        <v>591</v>
      </c>
      <c r="AQ14" s="3053"/>
    </row>
    <row r="15" spans="1:43" s="26" customFormat="1" ht="15.75" customHeight="1" thickBot="1">
      <c r="A15" s="3721"/>
      <c r="B15" s="371" t="s">
        <v>307</v>
      </c>
      <c r="C15" s="232" t="s">
        <v>314</v>
      </c>
      <c r="D15" s="185"/>
      <c r="E15" s="101"/>
      <c r="F15" s="138"/>
      <c r="G15" s="1271"/>
      <c r="H15" s="1270">
        <v>2156.27</v>
      </c>
      <c r="I15" s="1270">
        <v>1290.82</v>
      </c>
      <c r="J15" s="1270">
        <v>1230.922</v>
      </c>
      <c r="K15" s="1270">
        <v>1746.0559999999998</v>
      </c>
      <c r="L15" s="1805">
        <v>890</v>
      </c>
      <c r="M15" s="1806">
        <v>70</v>
      </c>
      <c r="N15" s="2128">
        <v>68.33</v>
      </c>
      <c r="O15" s="2114">
        <v>72.099999999999994</v>
      </c>
      <c r="P15" s="2114">
        <v>110.66</v>
      </c>
      <c r="Q15" s="2132">
        <v>76.539999999999992</v>
      </c>
      <c r="R15" s="2132">
        <v>63.080000000000005</v>
      </c>
      <c r="S15" s="2132">
        <v>67.400000000000006</v>
      </c>
      <c r="T15" s="2132">
        <v>108.88</v>
      </c>
      <c r="U15" s="2132">
        <v>139.1</v>
      </c>
      <c r="V15" s="3131">
        <v>192.946</v>
      </c>
      <c r="W15" s="2985">
        <v>121.39</v>
      </c>
      <c r="X15" s="3490">
        <v>0</v>
      </c>
      <c r="Y15" s="2114">
        <v>0</v>
      </c>
      <c r="Z15" s="2129">
        <v>1020.426</v>
      </c>
      <c r="AA15" s="2778"/>
      <c r="AB15" s="2608"/>
      <c r="AC15" s="2305"/>
      <c r="AD15" s="2305"/>
      <c r="AE15" s="2305"/>
      <c r="AF15" s="2305"/>
      <c r="AG15" s="2305"/>
      <c r="AH15" s="2305"/>
      <c r="AI15" s="2305"/>
      <c r="AJ15" s="2305"/>
      <c r="AK15" s="2305"/>
      <c r="AL15" s="2305"/>
      <c r="AM15" s="2305"/>
      <c r="AN15" s="2305"/>
      <c r="AO15" s="2316"/>
      <c r="AP15" s="2266" t="s">
        <v>592</v>
      </c>
      <c r="AQ15" s="7"/>
    </row>
    <row r="16" spans="1:43" s="26" customFormat="1" ht="15.75" customHeight="1">
      <c r="A16" s="3721"/>
      <c r="B16" s="1139" t="s">
        <v>379</v>
      </c>
      <c r="C16" s="795" t="s">
        <v>97</v>
      </c>
      <c r="D16" s="1227"/>
      <c r="E16" s="2118"/>
      <c r="F16" s="2118">
        <v>9.7349101727806246</v>
      </c>
      <c r="G16" s="2118">
        <v>6.4771566086479542</v>
      </c>
      <c r="H16" s="2118">
        <v>7.8398021662919328</v>
      </c>
      <c r="I16" s="2118">
        <v>4.180863585183106</v>
      </c>
      <c r="J16" s="2118">
        <v>3.926398110812273</v>
      </c>
      <c r="K16" s="2117">
        <v>3.3374206712577461</v>
      </c>
      <c r="L16" s="2115">
        <v>2.3849163960742215</v>
      </c>
      <c r="M16" s="2115">
        <v>2.3530209416949446</v>
      </c>
      <c r="N16" s="2328">
        <v>2.593161814105668</v>
      </c>
      <c r="O16" s="2011">
        <v>2.3098308953590148</v>
      </c>
      <c r="P16" s="2011">
        <v>3.2301214582115567</v>
      </c>
      <c r="Q16" s="2011">
        <v>1.9174667247643558</v>
      </c>
      <c r="R16" s="2011">
        <v>2.5132071600759089</v>
      </c>
      <c r="S16" s="2011">
        <v>2.7538828267274691</v>
      </c>
      <c r="T16" s="2011">
        <v>1.7786684266418404</v>
      </c>
      <c r="U16" s="2011">
        <v>3.3208574295936031</v>
      </c>
      <c r="V16" s="3132">
        <v>2.2565141298650526</v>
      </c>
      <c r="W16" s="2986">
        <v>2.6348567772125504</v>
      </c>
      <c r="X16" s="2964" t="e">
        <v>#DIV/0!</v>
      </c>
      <c r="Y16" s="2326" t="e">
        <v>#DIV/0!</v>
      </c>
      <c r="Z16" s="2131">
        <v>2.5250072137377915</v>
      </c>
      <c r="AA16" s="2775">
        <v>7747.3902543423301</v>
      </c>
      <c r="AB16" s="2564">
        <v>10646.017973769314</v>
      </c>
      <c r="AC16" s="2564">
        <v>1215.7981143508161</v>
      </c>
      <c r="AD16" s="2564">
        <v>14754.713623450782</v>
      </c>
      <c r="AE16" s="2564">
        <v>7911.4804863331356</v>
      </c>
      <c r="AF16" s="2564">
        <v>6136.2439313626783</v>
      </c>
      <c r="AG16" s="2564">
        <v>20233.985498049078</v>
      </c>
      <c r="AH16" s="2564">
        <v>193.27334304069902</v>
      </c>
      <c r="AI16" s="2564">
        <v>13311.332466481877</v>
      </c>
      <c r="AJ16" s="2564">
        <v>8043.6242037160382</v>
      </c>
      <c r="AK16" s="2564" t="e">
        <v>#DIV/0!</v>
      </c>
      <c r="AL16" s="2564" t="e">
        <v>#DIV/0!</v>
      </c>
      <c r="AM16" s="2564">
        <v>109631.73251627324</v>
      </c>
      <c r="AN16" s="2564">
        <v>90193.859894896756</v>
      </c>
      <c r="AO16" s="2322">
        <v>0.82269848176948934</v>
      </c>
      <c r="AP16" s="255" t="s">
        <v>617</v>
      </c>
      <c r="AQ16" s="7"/>
    </row>
    <row r="17" spans="1:43" s="714" customFormat="1" ht="18" thickBot="1">
      <c r="A17" s="3712"/>
      <c r="B17" s="1228" t="s">
        <v>595</v>
      </c>
      <c r="C17" s="795" t="s">
        <v>56</v>
      </c>
      <c r="D17" s="2119">
        <v>5.0463282813080603</v>
      </c>
      <c r="E17" s="2120">
        <v>6.2361664615134718</v>
      </c>
      <c r="F17" s="2121">
        <v>10.39604409959378</v>
      </c>
      <c r="G17" s="2122">
        <v>11.080875269004844</v>
      </c>
      <c r="H17" s="2122">
        <v>12.472939130562299</v>
      </c>
      <c r="I17" s="3068">
        <v>4.7723774099444256</v>
      </c>
      <c r="J17" s="3069">
        <v>4.8366748760360867</v>
      </c>
      <c r="K17" s="3069">
        <v>4.4457959925817487</v>
      </c>
      <c r="L17" s="3070">
        <v>3.2988929251569545</v>
      </c>
      <c r="M17" s="3071">
        <v>3.2988929251569545</v>
      </c>
      <c r="N17" s="3070">
        <v>4.6543515397681476</v>
      </c>
      <c r="O17" s="3072">
        <v>3.296799257539849</v>
      </c>
      <c r="P17" s="3072">
        <v>3.5208992349165062</v>
      </c>
      <c r="Q17" s="3072">
        <v>4.040651104477031</v>
      </c>
      <c r="R17" s="3072">
        <v>2.0239800205948844</v>
      </c>
      <c r="S17" s="3072">
        <v>3.2868924060940761</v>
      </c>
      <c r="T17" s="3072">
        <v>1.9893727235831917</v>
      </c>
      <c r="U17" s="3072">
        <v>3.092951913739205</v>
      </c>
      <c r="V17" s="3133">
        <v>2.9340834090174459</v>
      </c>
      <c r="W17" s="3073">
        <v>2.9961434576421691</v>
      </c>
      <c r="X17" s="3074" t="e">
        <v>#DIV/0!</v>
      </c>
      <c r="Y17" s="3075" t="e">
        <v>#DIV/0!</v>
      </c>
      <c r="Z17" s="3072">
        <v>3.16005871355281</v>
      </c>
      <c r="AA17" s="2788"/>
      <c r="AB17" s="1914"/>
      <c r="AC17" s="1914"/>
      <c r="AD17" s="1914"/>
      <c r="AE17" s="1914"/>
      <c r="AF17" s="1914"/>
      <c r="AG17" s="1914"/>
      <c r="AH17" s="1914"/>
      <c r="AI17" s="1914"/>
      <c r="AJ17" s="1914"/>
      <c r="AK17" s="1914"/>
      <c r="AL17" s="1914"/>
      <c r="AM17" s="1914"/>
      <c r="AN17" s="1914"/>
      <c r="AO17" s="1915"/>
      <c r="AP17" s="1926"/>
      <c r="AQ17" s="712"/>
    </row>
    <row r="18" spans="1:43" s="26" customFormat="1" ht="15.75" customHeight="1">
      <c r="A18" s="3589" t="s">
        <v>327</v>
      </c>
      <c r="B18" s="3594" t="s">
        <v>319</v>
      </c>
      <c r="C18" s="330" t="s">
        <v>288</v>
      </c>
      <c r="D18" s="403"/>
      <c r="E18" s="404"/>
      <c r="F18" s="404"/>
      <c r="G18" s="404">
        <v>97</v>
      </c>
      <c r="H18" s="404">
        <v>53</v>
      </c>
      <c r="I18" s="405">
        <v>22</v>
      </c>
      <c r="J18" s="405">
        <v>15</v>
      </c>
      <c r="K18" s="405">
        <v>18</v>
      </c>
      <c r="L18" s="967">
        <v>6</v>
      </c>
      <c r="M18" s="1638">
        <v>0.6</v>
      </c>
      <c r="N18" s="1098">
        <v>0</v>
      </c>
      <c r="O18" s="1304">
        <v>1</v>
      </c>
      <c r="P18" s="1304">
        <v>0</v>
      </c>
      <c r="Q18" s="1304">
        <v>0</v>
      </c>
      <c r="R18" s="1304">
        <v>1</v>
      </c>
      <c r="S18" s="1304">
        <v>1</v>
      </c>
      <c r="T18" s="1304">
        <v>0</v>
      </c>
      <c r="U18" s="1304">
        <v>0</v>
      </c>
      <c r="V18" s="3134">
        <v>0</v>
      </c>
      <c r="W18" s="2988">
        <v>1</v>
      </c>
      <c r="X18" s="2967">
        <v>0</v>
      </c>
      <c r="Y18" s="1675">
        <v>0</v>
      </c>
      <c r="Z18" s="578">
        <v>4</v>
      </c>
      <c r="AA18" s="2780">
        <v>4489.9222499217149</v>
      </c>
      <c r="AB18" s="2610">
        <v>1496.640749973905</v>
      </c>
      <c r="AC18" s="2610">
        <v>4489.9222499217149</v>
      </c>
      <c r="AD18" s="2610">
        <v>4489.9222499217149</v>
      </c>
      <c r="AE18" s="2610">
        <v>1496.640749973905</v>
      </c>
      <c r="AF18" s="2610">
        <v>1496.640749973905</v>
      </c>
      <c r="AG18" s="2610">
        <v>4489.9222499217149</v>
      </c>
      <c r="AH18" s="2610">
        <v>4489.9222499217149</v>
      </c>
      <c r="AI18" s="2610">
        <v>4489.9222499217149</v>
      </c>
      <c r="AJ18" s="2610">
        <v>1496.640749973905</v>
      </c>
      <c r="AK18" s="2610">
        <v>4489.9222499217149</v>
      </c>
      <c r="AL18" s="2610">
        <v>4489.9222499217149</v>
      </c>
      <c r="AM18" s="2610">
        <v>46695.191399185846</v>
      </c>
      <c r="AN18" s="2562">
        <v>32926.096499425905</v>
      </c>
      <c r="AO18" s="406">
        <v>0.70512820512820484</v>
      </c>
      <c r="AP18" s="407"/>
      <c r="AQ18" s="7"/>
    </row>
    <row r="19" spans="1:43" s="26" customFormat="1" ht="15.75" customHeight="1">
      <c r="A19" s="3590"/>
      <c r="B19" s="3595"/>
      <c r="C19" s="257" t="s">
        <v>325</v>
      </c>
      <c r="D19" s="367"/>
      <c r="E19" s="408"/>
      <c r="F19" s="408"/>
      <c r="G19" s="408">
        <v>108.11666666666666</v>
      </c>
      <c r="H19" s="408">
        <v>77.849999999999994</v>
      </c>
      <c r="I19" s="363">
        <v>28</v>
      </c>
      <c r="J19" s="1309">
        <v>21.35</v>
      </c>
      <c r="K19" s="1309">
        <v>50.95</v>
      </c>
      <c r="L19" s="2269">
        <v>17</v>
      </c>
      <c r="M19" s="1710">
        <v>1.7</v>
      </c>
      <c r="N19" s="2255">
        <v>0</v>
      </c>
      <c r="O19" s="2133">
        <v>3.5</v>
      </c>
      <c r="P19" s="2133">
        <v>0</v>
      </c>
      <c r="Q19" s="2133">
        <v>0</v>
      </c>
      <c r="R19" s="2133">
        <v>5.083333333333333</v>
      </c>
      <c r="S19" s="2133">
        <v>2.0499999999999998</v>
      </c>
      <c r="T19" s="2133">
        <v>0</v>
      </c>
      <c r="U19" s="2133">
        <v>0</v>
      </c>
      <c r="V19" s="3135">
        <v>0</v>
      </c>
      <c r="W19" s="2989">
        <v>1.5</v>
      </c>
      <c r="X19" s="2968">
        <v>0</v>
      </c>
      <c r="Y19" s="2257">
        <v>0</v>
      </c>
      <c r="Z19" s="3255">
        <v>12.133333333333333</v>
      </c>
      <c r="AA19" s="2781">
        <v>12708.97436852841</v>
      </c>
      <c r="AB19" s="2611">
        <v>2232.4891187110748</v>
      </c>
      <c r="AC19" s="2611">
        <v>12708.97436852841</v>
      </c>
      <c r="AD19" s="2611">
        <v>12708.97436852841</v>
      </c>
      <c r="AE19" s="2611">
        <v>-2506.873256206291</v>
      </c>
      <c r="AF19" s="2611">
        <v>6572.7472936353997</v>
      </c>
      <c r="AG19" s="2611">
        <v>12708.97436852841</v>
      </c>
      <c r="AH19" s="2611">
        <v>12708.97436852841</v>
      </c>
      <c r="AI19" s="2611">
        <v>12708.97436852841</v>
      </c>
      <c r="AJ19" s="2611">
        <v>8219.0521186066944</v>
      </c>
      <c r="AK19" s="2611">
        <v>12708.97436852841</v>
      </c>
      <c r="AL19" s="2611">
        <v>12708.97436852841</v>
      </c>
      <c r="AM19" s="2611">
        <v>-27958.595977947163</v>
      </c>
      <c r="AN19" s="2564">
        <v>90771.261485917334</v>
      </c>
      <c r="AO19" s="3869">
        <v>-3.246631610454072</v>
      </c>
      <c r="AP19" s="2263" t="s">
        <v>616</v>
      </c>
      <c r="AQ19" s="113"/>
    </row>
    <row r="20" spans="1:43" s="26" customFormat="1" ht="15.75" customHeight="1">
      <c r="A20" s="3590"/>
      <c r="B20" s="3705" t="s">
        <v>323</v>
      </c>
      <c r="C20" s="257" t="s">
        <v>288</v>
      </c>
      <c r="D20" s="367"/>
      <c r="E20" s="408"/>
      <c r="F20" s="408"/>
      <c r="G20" s="408">
        <v>35</v>
      </c>
      <c r="H20" s="408">
        <v>27</v>
      </c>
      <c r="I20" s="363">
        <v>18</v>
      </c>
      <c r="J20" s="1309">
        <v>13</v>
      </c>
      <c r="K20" s="1309">
        <v>18</v>
      </c>
      <c r="L20" s="1807">
        <v>10</v>
      </c>
      <c r="M20" s="1808">
        <v>1</v>
      </c>
      <c r="N20" s="2332">
        <v>0</v>
      </c>
      <c r="O20" s="2134">
        <v>0</v>
      </c>
      <c r="P20" s="2134">
        <v>0</v>
      </c>
      <c r="Q20" s="2134">
        <v>0</v>
      </c>
      <c r="R20" s="2134">
        <v>0</v>
      </c>
      <c r="S20" s="2134">
        <v>0</v>
      </c>
      <c r="T20" s="2134">
        <v>0</v>
      </c>
      <c r="U20" s="2134">
        <v>3</v>
      </c>
      <c r="V20" s="3136">
        <v>0</v>
      </c>
      <c r="W20" s="2990">
        <v>0</v>
      </c>
      <c r="X20" s="2969">
        <v>0</v>
      </c>
      <c r="Y20" s="2333">
        <v>0</v>
      </c>
      <c r="Z20" s="2137">
        <v>3</v>
      </c>
      <c r="AA20" s="2773"/>
      <c r="AB20" s="2305"/>
      <c r="AC20" s="2305"/>
      <c r="AD20" s="2305"/>
      <c r="AE20" s="2305"/>
      <c r="AF20" s="2305"/>
      <c r="AG20" s="2305"/>
      <c r="AH20" s="2305"/>
      <c r="AI20" s="2305"/>
      <c r="AJ20" s="2305"/>
      <c r="AK20" s="2305"/>
      <c r="AL20" s="2305"/>
      <c r="AM20" s="2305"/>
      <c r="AN20" s="2305"/>
      <c r="AO20" s="2316"/>
      <c r="AP20" s="2317"/>
      <c r="AQ20" s="7"/>
    </row>
    <row r="21" spans="1:43" s="26" customFormat="1" ht="15.75" customHeight="1">
      <c r="A21" s="3590"/>
      <c r="B21" s="3595"/>
      <c r="C21" s="257" t="s">
        <v>325</v>
      </c>
      <c r="D21" s="367"/>
      <c r="E21" s="408"/>
      <c r="F21" s="408"/>
      <c r="G21" s="408">
        <v>73.766666666666666</v>
      </c>
      <c r="H21" s="408">
        <v>45</v>
      </c>
      <c r="I21" s="363">
        <v>32</v>
      </c>
      <c r="J21" s="1309">
        <v>40.18</v>
      </c>
      <c r="K21" s="1309">
        <v>48.783333333333339</v>
      </c>
      <c r="L21" s="2270">
        <v>39.913636363636392</v>
      </c>
      <c r="M21" s="1710">
        <v>3.9913636363636393</v>
      </c>
      <c r="N21" s="2334">
        <v>0</v>
      </c>
      <c r="O21" s="2135">
        <v>0</v>
      </c>
      <c r="P21" s="2135">
        <v>0</v>
      </c>
      <c r="Q21" s="2135">
        <v>0</v>
      </c>
      <c r="R21" s="2135">
        <v>0</v>
      </c>
      <c r="S21" s="2135">
        <v>0</v>
      </c>
      <c r="T21" s="2135">
        <v>0</v>
      </c>
      <c r="U21" s="2135">
        <v>9</v>
      </c>
      <c r="V21" s="3137">
        <v>0</v>
      </c>
      <c r="W21" s="2991">
        <v>0</v>
      </c>
      <c r="X21" s="2970">
        <v>0</v>
      </c>
      <c r="Y21" s="2335">
        <v>0</v>
      </c>
      <c r="Z21" s="3255">
        <v>9</v>
      </c>
      <c r="AA21" s="2781">
        <v>8771.769673453593</v>
      </c>
      <c r="AB21" s="2611">
        <v>9068.6964222929582</v>
      </c>
      <c r="AC21" s="2611">
        <v>10005.446370843059</v>
      </c>
      <c r="AD21" s="2611">
        <v>8301.0493062177284</v>
      </c>
      <c r="AE21" s="2611">
        <v>8473.6702281338221</v>
      </c>
      <c r="AF21" s="2611">
        <v>8730.7252966393062</v>
      </c>
      <c r="AG21" s="2611">
        <v>10466.316087643494</v>
      </c>
      <c r="AH21" s="2611">
        <v>-9550.30295874476</v>
      </c>
      <c r="AI21" s="2611">
        <v>9633.7015865536468</v>
      </c>
      <c r="AJ21" s="2611">
        <v>10448.725640437369</v>
      </c>
      <c r="AK21" s="2611" t="e">
        <v>#DIV/0!</v>
      </c>
      <c r="AL21" s="2611" t="e">
        <v>#DIV/0!</v>
      </c>
      <c r="AM21" s="2611">
        <v>9076.6196449241961</v>
      </c>
      <c r="AN21" s="2611">
        <v>74349.797653470217</v>
      </c>
      <c r="AO21" s="2331">
        <v>8.1913532308305896</v>
      </c>
      <c r="AP21" s="2266"/>
      <c r="AQ21" s="7"/>
    </row>
    <row r="22" spans="1:43" s="26" customFormat="1" ht="15.75" customHeight="1">
      <c r="A22" s="3590"/>
      <c r="B22" s="3705" t="s">
        <v>324</v>
      </c>
      <c r="C22" s="257" t="s">
        <v>288</v>
      </c>
      <c r="D22" s="367"/>
      <c r="E22" s="408"/>
      <c r="F22" s="408"/>
      <c r="G22" s="408">
        <v>20</v>
      </c>
      <c r="H22" s="408">
        <v>21</v>
      </c>
      <c r="I22" s="363">
        <v>16</v>
      </c>
      <c r="J22" s="1309">
        <v>21</v>
      </c>
      <c r="K22" s="1309">
        <v>14</v>
      </c>
      <c r="L22" s="1807">
        <v>8</v>
      </c>
      <c r="M22" s="1808">
        <v>0.8</v>
      </c>
      <c r="N22" s="2332">
        <v>0</v>
      </c>
      <c r="O22" s="2134">
        <v>1</v>
      </c>
      <c r="P22" s="2134">
        <v>1</v>
      </c>
      <c r="Q22" s="2134">
        <v>0</v>
      </c>
      <c r="R22" s="2134">
        <v>0</v>
      </c>
      <c r="S22" s="2134">
        <v>2</v>
      </c>
      <c r="T22" s="2134">
        <v>1</v>
      </c>
      <c r="U22" s="2134">
        <v>0</v>
      </c>
      <c r="V22" s="3136">
        <v>2</v>
      </c>
      <c r="W22" s="2990">
        <v>0</v>
      </c>
      <c r="X22" s="2969">
        <v>0</v>
      </c>
      <c r="Y22" s="2333">
        <v>0</v>
      </c>
      <c r="Z22" s="2137">
        <v>7</v>
      </c>
      <c r="AA22" s="2773"/>
      <c r="AB22" s="2305"/>
      <c r="AC22" s="2305"/>
      <c r="AD22" s="2305"/>
      <c r="AE22" s="2305"/>
      <c r="AF22" s="2305"/>
      <c r="AG22" s="2305"/>
      <c r="AH22" s="2305"/>
      <c r="AI22" s="2305"/>
      <c r="AJ22" s="2305"/>
      <c r="AK22" s="2305"/>
      <c r="AL22" s="2305"/>
      <c r="AM22" s="2305"/>
      <c r="AN22" s="2305"/>
      <c r="AO22" s="2316"/>
      <c r="AP22" s="2317"/>
      <c r="AQ22" s="7"/>
    </row>
    <row r="23" spans="1:43" s="26" customFormat="1" ht="15.75" customHeight="1" thickBot="1">
      <c r="A23" s="3598"/>
      <c r="B23" s="3597"/>
      <c r="C23" s="236" t="s">
        <v>325</v>
      </c>
      <c r="D23" s="409"/>
      <c r="E23" s="410"/>
      <c r="F23" s="410"/>
      <c r="G23" s="410">
        <v>7.5666666666666664</v>
      </c>
      <c r="H23" s="410">
        <v>19</v>
      </c>
      <c r="I23" s="411">
        <v>35</v>
      </c>
      <c r="J23" s="1531">
        <v>19.52</v>
      </c>
      <c r="K23" s="1531">
        <v>27.916666666666668</v>
      </c>
      <c r="L23" s="2271">
        <v>22.840909090909026</v>
      </c>
      <c r="M23" s="1714">
        <v>2.2840909090909025</v>
      </c>
      <c r="N23" s="2336">
        <v>0</v>
      </c>
      <c r="O23" s="1512">
        <v>8.3333333333333329E-2</v>
      </c>
      <c r="P23" s="1512">
        <v>1</v>
      </c>
      <c r="Q23" s="1512">
        <v>0</v>
      </c>
      <c r="R23" s="1512">
        <v>0</v>
      </c>
      <c r="S23" s="1512">
        <v>1.5333333333333334</v>
      </c>
      <c r="T23" s="1512">
        <v>0.25</v>
      </c>
      <c r="U23" s="1512">
        <v>0</v>
      </c>
      <c r="V23" s="3138">
        <v>0.18333333333333332</v>
      </c>
      <c r="W23" s="2992">
        <v>0</v>
      </c>
      <c r="X23" s="2971">
        <v>0</v>
      </c>
      <c r="Y23" s="1677">
        <v>0</v>
      </c>
      <c r="Z23" s="1511">
        <v>3.05</v>
      </c>
      <c r="AA23" s="2782">
        <v>5019.7178691611789</v>
      </c>
      <c r="AB23" s="1920">
        <v>5007.9705813542414</v>
      </c>
      <c r="AC23" s="1920">
        <v>3536.6637131764305</v>
      </c>
      <c r="AD23" s="1920">
        <v>4750.344239123574</v>
      </c>
      <c r="AE23" s="1920">
        <v>4849.1279918428945</v>
      </c>
      <c r="AF23" s="1920">
        <v>1654.2893824620428</v>
      </c>
      <c r="AG23" s="1920">
        <v>5441.5915733672673</v>
      </c>
      <c r="AH23" s="1920">
        <v>5616.1784630262146</v>
      </c>
      <c r="AI23" s="1920">
        <v>5111.1854540280201</v>
      </c>
      <c r="AJ23" s="1920">
        <v>5979.369814736111</v>
      </c>
      <c r="AK23" s="1920" t="e">
        <v>#DIV/0!</v>
      </c>
      <c r="AL23" s="1920" t="e">
        <v>#DIV/0!</v>
      </c>
      <c r="AM23" s="1920">
        <v>5194.1707909971092</v>
      </c>
      <c r="AN23" s="1920">
        <v>46966.439082277975</v>
      </c>
      <c r="AO23" s="2337">
        <v>9.0421437746489595</v>
      </c>
      <c r="AP23" s="1922"/>
      <c r="AQ23" s="7"/>
    </row>
    <row r="24" spans="1:43" s="26" customFormat="1" ht="15.75" customHeight="1">
      <c r="A24" s="3713" t="s">
        <v>98</v>
      </c>
      <c r="B24" s="377" t="s">
        <v>99</v>
      </c>
      <c r="C24" s="238" t="s">
        <v>80</v>
      </c>
      <c r="D24" s="378">
        <v>103.82</v>
      </c>
      <c r="E24" s="379">
        <v>103.88</v>
      </c>
      <c r="F24" s="379">
        <v>104.1</v>
      </c>
      <c r="G24" s="379">
        <v>103.62</v>
      </c>
      <c r="H24" s="379">
        <v>102.28</v>
      </c>
      <c r="I24" s="381">
        <v>101.81</v>
      </c>
      <c r="J24" s="381">
        <v>101.58</v>
      </c>
      <c r="K24" s="381">
        <v>99.984010721754942</v>
      </c>
      <c r="L24" s="378">
        <v>100</v>
      </c>
      <c r="M24" s="724">
        <v>100</v>
      </c>
      <c r="N24" s="2338">
        <v>99.622247799999997</v>
      </c>
      <c r="O24" s="381">
        <v>100.06858792211101</v>
      </c>
      <c r="P24" s="381">
        <v>100.7185573</v>
      </c>
      <c r="Q24" s="381">
        <v>100.8135599</v>
      </c>
      <c r="R24" s="381">
        <v>100.5854544</v>
      </c>
      <c r="S24" s="381">
        <v>100.080066</v>
      </c>
      <c r="T24" s="381">
        <v>100.220308</v>
      </c>
      <c r="U24" s="381">
        <v>100.20377581177</v>
      </c>
      <c r="V24" s="3139">
        <v>100.71383498362999</v>
      </c>
      <c r="W24" s="2993">
        <v>100.346099148183</v>
      </c>
      <c r="X24" s="838"/>
      <c r="Y24" s="379"/>
      <c r="Z24" s="1056">
        <v>100.3372491265694</v>
      </c>
      <c r="AA24" s="2783">
        <v>9502.1259669158953</v>
      </c>
      <c r="AB24" s="2602">
        <v>-2210.9862174032073</v>
      </c>
      <c r="AC24" s="2602">
        <v>-21001.464393208895</v>
      </c>
      <c r="AD24" s="2602">
        <v>-21750.235950475198</v>
      </c>
      <c r="AE24" s="2602">
        <v>-14567.274558024737</v>
      </c>
      <c r="AF24" s="2602">
        <v>-2548.7082970768656</v>
      </c>
      <c r="AG24" s="2602">
        <v>-7739.7756381341514</v>
      </c>
      <c r="AH24" s="2602">
        <v>-6470.6906138933582</v>
      </c>
      <c r="AI24" s="2602">
        <v>-22678.639204469258</v>
      </c>
      <c r="AJ24" s="2602">
        <v>-10460.34235015724</v>
      </c>
      <c r="AK24" s="2602">
        <v>0</v>
      </c>
      <c r="AL24" s="2602">
        <v>0</v>
      </c>
      <c r="AM24" s="2602">
        <v>-4643.6931414636501</v>
      </c>
      <c r="AN24" s="2602">
        <v>-99925.991255927016</v>
      </c>
      <c r="AO24" s="2293">
        <v>21.518646519444918</v>
      </c>
      <c r="AP24" s="382" t="s">
        <v>560</v>
      </c>
      <c r="AQ24" s="7"/>
    </row>
    <row r="25" spans="1:43" s="26" customFormat="1" ht="15.75" customHeight="1" thickBot="1">
      <c r="A25" s="3708"/>
      <c r="B25" s="372" t="s">
        <v>100</v>
      </c>
      <c r="C25" s="257" t="s">
        <v>97</v>
      </c>
      <c r="D25" s="373">
        <v>6.0291210618090219</v>
      </c>
      <c r="E25" s="258">
        <v>5.969108417572941</v>
      </c>
      <c r="F25" s="258">
        <v>4.2878337453015725</v>
      </c>
      <c r="G25" s="258">
        <v>5.4081180600117547</v>
      </c>
      <c r="H25" s="258">
        <v>5.35</v>
      </c>
      <c r="I25" s="376">
        <v>4.5</v>
      </c>
      <c r="J25" s="768">
        <v>4.18</v>
      </c>
      <c r="K25" s="768">
        <v>4.1374715776825299</v>
      </c>
      <c r="L25" s="1227">
        <v>3.5</v>
      </c>
      <c r="M25" s="723">
        <v>3.5</v>
      </c>
      <c r="N25" s="2321">
        <v>3.80206434275172</v>
      </c>
      <c r="O25" s="2010">
        <v>4.8069420836404904</v>
      </c>
      <c r="P25" s="2010">
        <v>5.9326465085499098</v>
      </c>
      <c r="Q25" s="2010">
        <v>3.97261849417916</v>
      </c>
      <c r="R25" s="2010">
        <v>5.4446246168049504</v>
      </c>
      <c r="S25" s="2010">
        <v>4.6098125783057897</v>
      </c>
      <c r="T25" s="2010">
        <v>4.36157894668598</v>
      </c>
      <c r="U25" s="2010">
        <v>3.4564467871272302</v>
      </c>
      <c r="V25" s="3089">
        <v>2.9983209402734499</v>
      </c>
      <c r="W25" s="2924">
        <v>3.3739692027913502</v>
      </c>
      <c r="X25" s="2009"/>
      <c r="Y25" s="2087"/>
      <c r="Z25" s="1444">
        <v>4.275902450111003</v>
      </c>
      <c r="AA25" s="2900">
        <v>5357.1681654369731</v>
      </c>
      <c r="AB25" s="1878">
        <v>-10642.172665290196</v>
      </c>
      <c r="AC25" s="1878">
        <v>-31210.673130931995</v>
      </c>
      <c r="AD25" s="1878">
        <v>2628.361107447859</v>
      </c>
      <c r="AE25" s="1878">
        <v>-19252.002104160212</v>
      </c>
      <c r="AF25" s="1878">
        <v>-7621.1527432602606</v>
      </c>
      <c r="AG25" s="1878">
        <v>-4463.6682708326261</v>
      </c>
      <c r="AH25" s="1878">
        <v>12193.291976668226</v>
      </c>
      <c r="AI25" s="1878">
        <v>21525.139505818061</v>
      </c>
      <c r="AJ25" s="1878">
        <v>13412.439298472706</v>
      </c>
      <c r="AK25" s="1878">
        <v>0</v>
      </c>
      <c r="AL25" s="1878">
        <v>0</v>
      </c>
      <c r="AM25" s="2564">
        <v>112580.09262027605</v>
      </c>
      <c r="AN25" s="2564">
        <v>-18073.26886063147</v>
      </c>
      <c r="AO25" s="3576">
        <v>-0.16053698695728746</v>
      </c>
      <c r="AP25" s="2339" t="s">
        <v>561</v>
      </c>
      <c r="AQ25" s="7"/>
    </row>
    <row r="26" spans="1:43" s="26" customFormat="1" ht="15.75" customHeight="1">
      <c r="A26" s="3715" t="s">
        <v>86</v>
      </c>
      <c r="B26" s="3718" t="s">
        <v>101</v>
      </c>
      <c r="C26" s="247" t="s">
        <v>102</v>
      </c>
      <c r="D26" s="393">
        <v>20.02</v>
      </c>
      <c r="E26" s="394">
        <v>18.89</v>
      </c>
      <c r="F26" s="394">
        <v>18.96</v>
      </c>
      <c r="G26" s="394">
        <v>19.028502392263018</v>
      </c>
      <c r="H26" s="394">
        <v>19.101947616711083</v>
      </c>
      <c r="I26" s="412">
        <v>20.55</v>
      </c>
      <c r="J26" s="412">
        <v>20.22</v>
      </c>
      <c r="K26" s="412">
        <v>19.778588486790369</v>
      </c>
      <c r="L26" s="393">
        <v>19</v>
      </c>
      <c r="M26" s="726">
        <v>19</v>
      </c>
      <c r="N26" s="2323">
        <v>19.843488637383409</v>
      </c>
      <c r="O26" s="412">
        <v>18.508702989539355</v>
      </c>
      <c r="P26" s="412">
        <v>20.58138472610813</v>
      </c>
      <c r="Q26" s="412">
        <v>18.97166279798688</v>
      </c>
      <c r="R26" s="412">
        <v>19.389789969879214</v>
      </c>
      <c r="S26" s="412">
        <v>21.213221038512344</v>
      </c>
      <c r="T26" s="412">
        <v>19.295262200427114</v>
      </c>
      <c r="U26" s="412">
        <v>20.093297017502927</v>
      </c>
      <c r="V26" s="3127">
        <v>18.665752306913255</v>
      </c>
      <c r="W26" s="2981">
        <v>21.003877124305038</v>
      </c>
      <c r="X26" s="2962"/>
      <c r="Y26" s="394"/>
      <c r="Z26" s="1057">
        <v>19.756643880855766</v>
      </c>
      <c r="AA26" s="2776">
        <v>-970.28937103457781</v>
      </c>
      <c r="AB26" s="2562">
        <v>18895.401829496299</v>
      </c>
      <c r="AC26" s="2562">
        <v>-13064.548524555328</v>
      </c>
      <c r="AD26" s="2562">
        <v>12042.432352082624</v>
      </c>
      <c r="AE26" s="2562">
        <v>5360.0245579605098</v>
      </c>
      <c r="AF26" s="2562">
        <v>-21666.981757434114</v>
      </c>
      <c r="AG26" s="2562">
        <v>9010.9152737976237</v>
      </c>
      <c r="AH26" s="2562">
        <v>-5274.2326612064298</v>
      </c>
      <c r="AI26" s="2562">
        <v>19682.88569717262</v>
      </c>
      <c r="AJ26" s="2562">
        <v>-20147.840297323099</v>
      </c>
      <c r="AK26" s="2562">
        <v>0</v>
      </c>
      <c r="AL26" s="2562">
        <v>0</v>
      </c>
      <c r="AM26" s="2562">
        <v>128706.79306830597</v>
      </c>
      <c r="AN26" s="2562">
        <v>3867.7670989561266</v>
      </c>
      <c r="AO26" s="397">
        <v>3.0050994254075342E-2</v>
      </c>
      <c r="AP26" s="255" t="s">
        <v>564</v>
      </c>
      <c r="AQ26" s="7"/>
    </row>
    <row r="27" spans="1:43" s="26" customFormat="1" ht="15.75" customHeight="1">
      <c r="A27" s="3716"/>
      <c r="B27" s="3719"/>
      <c r="C27" s="294" t="s">
        <v>330</v>
      </c>
      <c r="D27" s="368"/>
      <c r="E27" s="413"/>
      <c r="F27" s="413"/>
      <c r="G27" s="414">
        <v>13826</v>
      </c>
      <c r="H27" s="414">
        <v>10697</v>
      </c>
      <c r="I27" s="365">
        <v>12092</v>
      </c>
      <c r="J27" s="1310">
        <v>11574.74</v>
      </c>
      <c r="K27" s="1310">
        <v>11976.65438949101</v>
      </c>
      <c r="L27" s="1809">
        <v>11409.32</v>
      </c>
      <c r="M27" s="1810">
        <v>11409.32</v>
      </c>
      <c r="N27" s="2340">
        <v>12608.029218830508</v>
      </c>
      <c r="O27" s="2136">
        <v>11860.669410952254</v>
      </c>
      <c r="P27" s="2136">
        <v>13078.456583392281</v>
      </c>
      <c r="Q27" s="2136">
        <v>11681.069231386396</v>
      </c>
      <c r="R27" s="2136">
        <v>12014.182122535154</v>
      </c>
      <c r="S27" s="2136">
        <v>12904.174130999063</v>
      </c>
      <c r="T27" s="2136">
        <v>9884.8000275363265</v>
      </c>
      <c r="U27" s="2136">
        <v>10611.639724714776</v>
      </c>
      <c r="V27" s="3140">
        <v>8981.9880960983774</v>
      </c>
      <c r="W27" s="2994">
        <v>9311.0660601990057</v>
      </c>
      <c r="X27" s="2972"/>
      <c r="Y27" s="2341"/>
      <c r="Z27" s="2010">
        <v>11293.607460664414</v>
      </c>
      <c r="AA27" s="2773"/>
      <c r="AB27" s="2305"/>
      <c r="AC27" s="2305"/>
      <c r="AD27" s="2305"/>
      <c r="AE27" s="2305"/>
      <c r="AF27" s="2305"/>
      <c r="AG27" s="2305"/>
      <c r="AH27" s="2305"/>
      <c r="AI27" s="2305"/>
      <c r="AJ27" s="2305"/>
      <c r="AK27" s="2305"/>
      <c r="AL27" s="2305"/>
      <c r="AM27" s="2305"/>
      <c r="AN27" s="2305"/>
      <c r="AO27" s="2316"/>
      <c r="AP27" s="2317"/>
      <c r="AQ27" s="7"/>
    </row>
    <row r="28" spans="1:43" s="26" customFormat="1" ht="15.75" customHeight="1">
      <c r="A28" s="3716"/>
      <c r="B28" s="3720" t="s">
        <v>103</v>
      </c>
      <c r="C28" s="294" t="s">
        <v>104</v>
      </c>
      <c r="D28" s="368">
        <v>75.48</v>
      </c>
      <c r="E28" s="413">
        <v>70.39</v>
      </c>
      <c r="F28" s="413">
        <v>75.72</v>
      </c>
      <c r="G28" s="413">
        <v>80.17</v>
      </c>
      <c r="H28" s="413">
        <v>81.21731478694231</v>
      </c>
      <c r="I28" s="364">
        <v>85.08</v>
      </c>
      <c r="J28" s="1307">
        <v>82.8</v>
      </c>
      <c r="K28" s="1307">
        <v>82.462816674231007</v>
      </c>
      <c r="L28" s="1811">
        <v>81.225874424117535</v>
      </c>
      <c r="M28" s="1797">
        <v>81.225874424117535</v>
      </c>
      <c r="N28" s="2318">
        <v>79.290355297528436</v>
      </c>
      <c r="O28" s="2130">
        <v>78.765102545199298</v>
      </c>
      <c r="P28" s="2130">
        <v>78.709590987448664</v>
      </c>
      <c r="Q28" s="2130">
        <v>76.58236562344598</v>
      </c>
      <c r="R28" s="2130">
        <v>82.539588602059794</v>
      </c>
      <c r="S28" s="2130">
        <v>74.823900757777963</v>
      </c>
      <c r="T28" s="2130">
        <v>69.994703218135356</v>
      </c>
      <c r="U28" s="2130">
        <v>74.467009414445101</v>
      </c>
      <c r="V28" s="3126">
        <v>64.833699111404613</v>
      </c>
      <c r="W28" s="2980">
        <v>71.735139925999434</v>
      </c>
      <c r="X28" s="2206"/>
      <c r="Y28" s="2319"/>
      <c r="Z28" s="2010">
        <v>75.174145548344455</v>
      </c>
      <c r="AA28" s="2784">
        <v>7959.5220951737701</v>
      </c>
      <c r="AB28" s="2563">
        <v>9233.3645195545905</v>
      </c>
      <c r="AC28" s="2563">
        <v>10250.117328931699</v>
      </c>
      <c r="AD28" s="2563">
        <v>14727.410519334651</v>
      </c>
      <c r="AE28" s="2563">
        <v>-177.61502692551466</v>
      </c>
      <c r="AF28" s="2563">
        <v>19360.85562324911</v>
      </c>
      <c r="AG28" s="2563">
        <v>39008.954980874201</v>
      </c>
      <c r="AH28" s="2563">
        <v>22487.861874002112</v>
      </c>
      <c r="AI28" s="2563">
        <v>52326.680810029968</v>
      </c>
      <c r="AJ28" s="2563">
        <v>29602.667830022521</v>
      </c>
      <c r="AK28" s="2563">
        <v>0</v>
      </c>
      <c r="AL28" s="2563">
        <v>0</v>
      </c>
      <c r="AM28" s="2563">
        <v>34314.525322770227</v>
      </c>
      <c r="AN28" s="2563">
        <v>204779.8205542471</v>
      </c>
      <c r="AO28" s="2320">
        <v>5.9677299519093312</v>
      </c>
      <c r="AP28" s="2263" t="s">
        <v>563</v>
      </c>
      <c r="AQ28" s="712"/>
    </row>
    <row r="29" spans="1:43" s="26" customFormat="1" ht="15.75" customHeight="1">
      <c r="A29" s="3716"/>
      <c r="B29" s="3719"/>
      <c r="C29" s="294" t="s">
        <v>330</v>
      </c>
      <c r="D29" s="368"/>
      <c r="E29" s="413"/>
      <c r="F29" s="413"/>
      <c r="G29" s="414">
        <v>8430</v>
      </c>
      <c r="H29" s="414">
        <v>8310</v>
      </c>
      <c r="I29" s="365">
        <v>8913</v>
      </c>
      <c r="J29" s="1310">
        <v>8445.14</v>
      </c>
      <c r="K29" s="1310">
        <v>8428.0276622529946</v>
      </c>
      <c r="L29" s="1809">
        <v>8301.6072473191998</v>
      </c>
      <c r="M29" s="1810">
        <v>8301.6072473191998</v>
      </c>
      <c r="N29" s="2340">
        <v>9637.891110827044</v>
      </c>
      <c r="O29" s="1311">
        <v>8828.7027439707108</v>
      </c>
      <c r="P29" s="2136">
        <v>7013.5746430152576</v>
      </c>
      <c r="Q29" s="2136">
        <v>6817.2064461635991</v>
      </c>
      <c r="R29" s="2136">
        <v>7338.9236187083561</v>
      </c>
      <c r="S29" s="2136">
        <v>8722.8327519735867</v>
      </c>
      <c r="T29" s="2136">
        <v>8249.3938608850949</v>
      </c>
      <c r="U29" s="2136">
        <v>8647.7884479914519</v>
      </c>
      <c r="V29" s="3140">
        <v>6032.4878970357595</v>
      </c>
      <c r="W29" s="2994">
        <v>6381.8886884681342</v>
      </c>
      <c r="X29" s="2972"/>
      <c r="Y29" s="2341"/>
      <c r="Z29" s="2010">
        <v>7767.0690209038994</v>
      </c>
      <c r="AA29" s="2773"/>
      <c r="AB29" s="2305"/>
      <c r="AC29" s="2305"/>
      <c r="AD29" s="2305"/>
      <c r="AE29" s="2305"/>
      <c r="AF29" s="2305"/>
      <c r="AG29" s="2305"/>
      <c r="AH29" s="2305"/>
      <c r="AI29" s="2305"/>
      <c r="AJ29" s="2305"/>
      <c r="AK29" s="2305"/>
      <c r="AL29" s="2305"/>
      <c r="AM29" s="2305"/>
      <c r="AN29" s="2305"/>
      <c r="AO29" s="2316"/>
      <c r="AP29" s="2317"/>
      <c r="AQ29" s="7"/>
    </row>
    <row r="30" spans="1:43" s="26" customFormat="1" ht="15.75" customHeight="1">
      <c r="A30" s="3716"/>
      <c r="B30" s="416" t="s">
        <v>105</v>
      </c>
      <c r="C30" s="294" t="s">
        <v>106</v>
      </c>
      <c r="D30" s="369">
        <v>10.3</v>
      </c>
      <c r="E30" s="417">
        <v>12.67</v>
      </c>
      <c r="F30" s="417">
        <v>8.89</v>
      </c>
      <c r="G30" s="413">
        <v>10.385022137857394</v>
      </c>
      <c r="H30" s="413">
        <v>12.894324301022847</v>
      </c>
      <c r="I30" s="364">
        <v>12.42</v>
      </c>
      <c r="J30" s="1307">
        <v>11.36</v>
      </c>
      <c r="K30" s="1307">
        <v>10.144948041854921</v>
      </c>
      <c r="L30" s="1811">
        <v>9.2200000000000006</v>
      </c>
      <c r="M30" s="1797">
        <v>9.2200000000000006</v>
      </c>
      <c r="N30" s="2318">
        <v>7.5021808430221499</v>
      </c>
      <c r="O30" s="1312">
        <v>9.6219261317135683</v>
      </c>
      <c r="P30" s="2130">
        <v>7.8160917832810597</v>
      </c>
      <c r="Q30" s="2130">
        <v>8.1108639979525403</v>
      </c>
      <c r="R30" s="2130">
        <v>7.8793625489999997</v>
      </c>
      <c r="S30" s="2130">
        <v>10.6345815174527</v>
      </c>
      <c r="T30" s="2130">
        <v>8.9711406428490896</v>
      </c>
      <c r="U30" s="2130">
        <v>10.520796558626699</v>
      </c>
      <c r="V30" s="3126">
        <v>8.408829517008936</v>
      </c>
      <c r="W30" s="2980">
        <v>10.6406829384111</v>
      </c>
      <c r="X30" s="2206"/>
      <c r="Y30" s="2319"/>
      <c r="Z30" s="2010">
        <v>9.0106456479317849</v>
      </c>
      <c r="AA30" s="2784">
        <v>11767.886091383925</v>
      </c>
      <c r="AB30" s="2563">
        <v>2317.9039193346698</v>
      </c>
      <c r="AC30" s="2563">
        <v>11287.967216850007</v>
      </c>
      <c r="AD30" s="2563">
        <v>9041.3554938276829</v>
      </c>
      <c r="AE30" s="2563">
        <v>9302.64854659292</v>
      </c>
      <c r="AF30" s="2563">
        <v>-2202.4842827182847</v>
      </c>
      <c r="AG30" s="2563">
        <v>6517.924298521013</v>
      </c>
      <c r="AH30" s="2563">
        <v>-1876.0637322737409</v>
      </c>
      <c r="AI30" s="2563">
        <v>9145.7828051727665</v>
      </c>
      <c r="AJ30" s="2563">
        <v>-2427.8595737973219</v>
      </c>
      <c r="AK30" s="2563">
        <v>0</v>
      </c>
      <c r="AL30" s="2563">
        <v>0</v>
      </c>
      <c r="AM30" s="2563">
        <v>45540.18681994373</v>
      </c>
      <c r="AN30" s="2563">
        <v>52875.060782893648</v>
      </c>
      <c r="AO30" s="2320">
        <v>1.1610637653277633</v>
      </c>
      <c r="AP30" s="2263" t="s">
        <v>487</v>
      </c>
      <c r="AQ30" s="7"/>
    </row>
    <row r="31" spans="1:43" s="26" customFormat="1" ht="15.75" customHeight="1">
      <c r="A31" s="3716"/>
      <c r="B31" s="416" t="s">
        <v>107</v>
      </c>
      <c r="C31" s="294" t="s">
        <v>102</v>
      </c>
      <c r="D31" s="369">
        <v>1.25</v>
      </c>
      <c r="E31" s="417">
        <v>1.3</v>
      </c>
      <c r="F31" s="417">
        <v>1.1200000000000001</v>
      </c>
      <c r="G31" s="417">
        <v>1.18</v>
      </c>
      <c r="H31" s="413">
        <v>1.3297110344024723</v>
      </c>
      <c r="I31" s="364">
        <v>1.18</v>
      </c>
      <c r="J31" s="1307">
        <v>1.05</v>
      </c>
      <c r="K31" s="1307">
        <v>0.95723359147669773</v>
      </c>
      <c r="L31" s="1812">
        <v>0.96</v>
      </c>
      <c r="M31" s="1813">
        <v>0.96</v>
      </c>
      <c r="N31" s="2318">
        <v>0.78255681308295599</v>
      </c>
      <c r="O31" s="1312">
        <v>0.95106383410808326</v>
      </c>
      <c r="P31" s="2130">
        <v>0.94764588837252794</v>
      </c>
      <c r="Q31" s="2130">
        <v>0.84911176947959899</v>
      </c>
      <c r="R31" s="2130">
        <v>0.92321895700000001</v>
      </c>
      <c r="S31" s="2130">
        <v>1.1012730205516801</v>
      </c>
      <c r="T31" s="2130">
        <v>0.80022250373756998</v>
      </c>
      <c r="U31" s="2130">
        <v>0.98720591804272395</v>
      </c>
      <c r="V31" s="3126">
        <v>0.92102268883271499</v>
      </c>
      <c r="W31" s="2980">
        <v>1.0561479195143</v>
      </c>
      <c r="X31" s="2206"/>
      <c r="Y31" s="2319"/>
      <c r="Z31" s="2010">
        <v>0.93194693127221551</v>
      </c>
      <c r="AA31" s="2784">
        <v>2463.0718012324141</v>
      </c>
      <c r="AB31" s="2563">
        <v>86.585662304159399</v>
      </c>
      <c r="AC31" s="2563">
        <v>147.16006913980863</v>
      </c>
      <c r="AD31" s="2563">
        <v>1521.8798204434647</v>
      </c>
      <c r="AE31" s="2563">
        <v>442.27696170474189</v>
      </c>
      <c r="AF31" s="2563">
        <v>-2051.7547969934485</v>
      </c>
      <c r="AG31" s="2563">
        <v>2760.8648163230796</v>
      </c>
      <c r="AH31" s="2563">
        <v>-473.75908747391981</v>
      </c>
      <c r="AI31" s="2563">
        <v>604.0643610454282</v>
      </c>
      <c r="AJ31" s="2563">
        <v>-1534.0362693926008</v>
      </c>
      <c r="AK31" s="2563">
        <v>0</v>
      </c>
      <c r="AL31" s="2563">
        <v>0</v>
      </c>
      <c r="AM31" s="2563">
        <v>-431.31656232595009</v>
      </c>
      <c r="AN31" s="2563">
        <v>3966.3533383331278</v>
      </c>
      <c r="AO31" s="3870">
        <v>-9.1959217075826469</v>
      </c>
      <c r="AP31" s="2263" t="s">
        <v>265</v>
      </c>
      <c r="AQ31" s="7"/>
    </row>
    <row r="32" spans="1:43" s="26" customFormat="1" ht="15.75" customHeight="1" thickBot="1">
      <c r="A32" s="3717"/>
      <c r="B32" s="398" t="s">
        <v>108</v>
      </c>
      <c r="C32" s="236" t="s">
        <v>109</v>
      </c>
      <c r="D32" s="188">
        <v>0.17</v>
      </c>
      <c r="E32" s="418">
        <v>0.34</v>
      </c>
      <c r="F32" s="418">
        <v>0.35</v>
      </c>
      <c r="G32" s="419">
        <v>0.33255950224809949</v>
      </c>
      <c r="H32" s="419">
        <v>0.24203781851766429</v>
      </c>
      <c r="I32" s="420">
        <v>0.36</v>
      </c>
      <c r="J32" s="1444">
        <v>0.34</v>
      </c>
      <c r="K32" s="1444">
        <v>0.28923301933330509</v>
      </c>
      <c r="L32" s="1814">
        <v>0.28000000000000003</v>
      </c>
      <c r="M32" s="1815">
        <v>0.28000000000000003</v>
      </c>
      <c r="N32" s="2342">
        <v>0.38673885748888198</v>
      </c>
      <c r="O32" s="1444">
        <v>0.34595068813627478</v>
      </c>
      <c r="P32" s="2343">
        <v>0.35924238834393302</v>
      </c>
      <c r="Q32" s="1444">
        <v>0.20266682854790899</v>
      </c>
      <c r="R32" s="1444">
        <v>0.131625564</v>
      </c>
      <c r="S32" s="1444">
        <v>0.15833597153221199</v>
      </c>
      <c r="T32" s="1444">
        <v>0.159897633410478</v>
      </c>
      <c r="U32" s="1444">
        <v>6.45131278265062E-2</v>
      </c>
      <c r="V32" s="3141">
        <v>0.170067082542979</v>
      </c>
      <c r="W32" s="2995">
        <v>0.183299472088333</v>
      </c>
      <c r="X32" s="2973"/>
      <c r="Y32" s="1443"/>
      <c r="Z32" s="1444">
        <v>0.21623376139175071</v>
      </c>
      <c r="AA32" s="2785">
        <v>-2226.3803683265332</v>
      </c>
      <c r="AB32" s="1878">
        <v>-1288.9115503196315</v>
      </c>
      <c r="AC32" s="1878">
        <v>-1740.0367263844169</v>
      </c>
      <c r="AD32" s="1878">
        <v>1973.068466603733</v>
      </c>
      <c r="AE32" s="1878">
        <v>3318.4258026340281</v>
      </c>
      <c r="AF32" s="1878">
        <v>3019.26173731479</v>
      </c>
      <c r="AG32" s="1878">
        <v>3682.637986542733</v>
      </c>
      <c r="AH32" s="1878">
        <v>5751.8222909425913</v>
      </c>
      <c r="AI32" s="1878">
        <v>3219.0138087962155</v>
      </c>
      <c r="AJ32" s="1878">
        <v>2660.3377877921012</v>
      </c>
      <c r="AK32" s="1878">
        <v>0</v>
      </c>
      <c r="AL32" s="1878">
        <v>0</v>
      </c>
      <c r="AM32" s="1878">
        <v>2331.043679314535</v>
      </c>
      <c r="AN32" s="1878">
        <v>18369.239235595611</v>
      </c>
      <c r="AO32" s="2344">
        <v>7.8802638485938861</v>
      </c>
      <c r="AP32" s="1815" t="s">
        <v>343</v>
      </c>
      <c r="AQ32" s="7"/>
    </row>
    <row r="33" spans="1:43" s="26" customFormat="1" ht="15.75" customHeight="1">
      <c r="A33" s="3713" t="s">
        <v>110</v>
      </c>
      <c r="B33" s="377" t="s">
        <v>111</v>
      </c>
      <c r="C33" s="238" t="s">
        <v>106</v>
      </c>
      <c r="D33" s="383">
        <v>2.1800000000000002</v>
      </c>
      <c r="E33" s="217">
        <v>1.02</v>
      </c>
      <c r="F33" s="217">
        <v>1.27</v>
      </c>
      <c r="G33" s="379">
        <v>1.1929619727718364</v>
      </c>
      <c r="H33" s="379">
        <v>0.86263579417339953</v>
      </c>
      <c r="I33" s="381">
        <v>1.03</v>
      </c>
      <c r="J33" s="381">
        <v>0.93</v>
      </c>
      <c r="K33" s="381">
        <v>1.5107186589069637</v>
      </c>
      <c r="L33" s="383">
        <v>1.47</v>
      </c>
      <c r="M33" s="382">
        <v>1.47</v>
      </c>
      <c r="N33" s="2338">
        <v>0</v>
      </c>
      <c r="O33" s="381">
        <v>0.827753713</v>
      </c>
      <c r="P33" s="381">
        <v>0.76166694766519905</v>
      </c>
      <c r="Q33" s="381">
        <v>0.79209396275376598</v>
      </c>
      <c r="R33" s="381">
        <v>0.84737998299999995</v>
      </c>
      <c r="S33" s="381">
        <v>0.77350414182856697</v>
      </c>
      <c r="T33" s="381">
        <v>1.2616324979934499</v>
      </c>
      <c r="U33" s="381">
        <v>0.70535314716962605</v>
      </c>
      <c r="V33" s="3139">
        <v>0.67613418536901404</v>
      </c>
      <c r="W33" s="2993">
        <v>1.4397072070996</v>
      </c>
      <c r="X33" s="838"/>
      <c r="Y33" s="379"/>
      <c r="Z33" s="1056">
        <v>0.80852257858792209</v>
      </c>
      <c r="AA33" s="2783">
        <v>17116.545315570944</v>
      </c>
      <c r="AB33" s="2602">
        <v>7701.3512897025284</v>
      </c>
      <c r="AC33" s="2602">
        <v>9237.9972575353277</v>
      </c>
      <c r="AD33" s="2602">
        <v>8127.5521222420675</v>
      </c>
      <c r="AE33" s="2602">
        <v>6930.338556005745</v>
      </c>
      <c r="AF33" s="2602">
        <v>8437.7871775817239</v>
      </c>
      <c r="AG33" s="2602">
        <v>3519.2898854166751</v>
      </c>
      <c r="AH33" s="2602">
        <v>10228.707220687635</v>
      </c>
      <c r="AI33" s="2602">
        <v>11186.771985855004</v>
      </c>
      <c r="AJ33" s="2602">
        <v>884.90253020076352</v>
      </c>
      <c r="AK33" s="2602">
        <v>0</v>
      </c>
      <c r="AL33" s="2602">
        <v>0</v>
      </c>
      <c r="AM33" s="2602">
        <v>5101.1008450363743</v>
      </c>
      <c r="AN33" s="2602">
        <v>83371.243340798406</v>
      </c>
      <c r="AO33" s="2293">
        <v>16.343774779893401</v>
      </c>
      <c r="AP33" s="382" t="s">
        <v>112</v>
      </c>
      <c r="AQ33" s="7"/>
    </row>
    <row r="34" spans="1:43" s="26" customFormat="1" ht="15.75" customHeight="1" thickBot="1">
      <c r="A34" s="3708"/>
      <c r="B34" s="372" t="s">
        <v>113</v>
      </c>
      <c r="C34" s="257" t="s">
        <v>114</v>
      </c>
      <c r="D34" s="370">
        <v>0.56000000000000005</v>
      </c>
      <c r="E34" s="216">
        <v>0.41</v>
      </c>
      <c r="F34" s="216">
        <v>0.48</v>
      </c>
      <c r="G34" s="258">
        <v>0.48649455339370778</v>
      </c>
      <c r="H34" s="258">
        <v>0.35233195521157751</v>
      </c>
      <c r="I34" s="376">
        <v>0.31</v>
      </c>
      <c r="J34" s="768">
        <v>0.27</v>
      </c>
      <c r="K34" s="768">
        <v>0.27824003334002306</v>
      </c>
      <c r="L34" s="1253">
        <v>0.28999999999999998</v>
      </c>
      <c r="M34" s="769">
        <v>0.28999999999999998</v>
      </c>
      <c r="N34" s="2321">
        <v>0.40811475721295137</v>
      </c>
      <c r="O34" s="2010">
        <v>0.40851554699999998</v>
      </c>
      <c r="P34" s="2010">
        <v>0.37247779059395197</v>
      </c>
      <c r="Q34" s="2010">
        <v>0</v>
      </c>
      <c r="R34" s="2010">
        <v>0</v>
      </c>
      <c r="S34" s="2010">
        <v>0.398796806904475</v>
      </c>
      <c r="T34" s="2010">
        <v>0.32270173477710101</v>
      </c>
      <c r="U34" s="2010">
        <v>0.35952816346018301</v>
      </c>
      <c r="V34" s="3089">
        <v>0.341347307046516</v>
      </c>
      <c r="W34" s="2924">
        <v>0.36786555284028999</v>
      </c>
      <c r="X34" s="2009"/>
      <c r="Y34" s="2087"/>
      <c r="Z34" s="3194">
        <v>0.29793476598354685</v>
      </c>
      <c r="AA34" s="2775">
        <v>-6361.4610212270891</v>
      </c>
      <c r="AB34" s="2564">
        <v>-6350.8378833805809</v>
      </c>
      <c r="AC34" s="2564">
        <v>-5024.47491815386</v>
      </c>
      <c r="AD34" s="2564">
        <v>13604.323615541729</v>
      </c>
      <c r="AE34" s="2564">
        <v>12567.198081508493</v>
      </c>
      <c r="AF34" s="2564">
        <v>-5965.2138467337772</v>
      </c>
      <c r="AG34" s="2564">
        <v>-2715.7590319786796</v>
      </c>
      <c r="AH34" s="2564">
        <v>-4463.2844503925635</v>
      </c>
      <c r="AI34" s="2564">
        <v>-3656.9044770552969</v>
      </c>
      <c r="AJ34" s="2564">
        <v>-4828.3466585791284</v>
      </c>
      <c r="AK34" s="2564">
        <v>0</v>
      </c>
      <c r="AL34" s="2564">
        <v>0</v>
      </c>
      <c r="AM34" s="2564">
        <v>-6369.0732873969027</v>
      </c>
      <c r="AN34" s="2564">
        <v>-13194.760590450753</v>
      </c>
      <c r="AO34" s="2322">
        <v>2.0716923789463206</v>
      </c>
      <c r="AP34" s="2339" t="s">
        <v>246</v>
      </c>
      <c r="AQ34" s="7"/>
    </row>
    <row r="35" spans="1:43" s="26" customFormat="1" ht="15.75" customHeight="1">
      <c r="A35" s="3715" t="s">
        <v>115</v>
      </c>
      <c r="B35" s="392" t="s">
        <v>116</v>
      </c>
      <c r="C35" s="247" t="s">
        <v>106</v>
      </c>
      <c r="D35" s="421">
        <v>0.08</v>
      </c>
      <c r="E35" s="422">
        <v>0.06</v>
      </c>
      <c r="F35" s="422">
        <v>7.0000000000000007E-2</v>
      </c>
      <c r="G35" s="422">
        <v>7.0000000000000007E-2</v>
      </c>
      <c r="H35" s="394">
        <v>7.9920743537899089E-2</v>
      </c>
      <c r="I35" s="412">
        <v>0.14000000000000001</v>
      </c>
      <c r="J35" s="412">
        <v>0.13</v>
      </c>
      <c r="K35" s="412">
        <v>0.14111543781775723</v>
      </c>
      <c r="L35" s="421">
        <v>0.16</v>
      </c>
      <c r="M35" s="255">
        <v>0.16</v>
      </c>
      <c r="N35" s="2323">
        <v>0.12288001258291331</v>
      </c>
      <c r="O35" s="412">
        <v>0.12934870300000001</v>
      </c>
      <c r="P35" s="412">
        <v>0.122497378556099</v>
      </c>
      <c r="Q35" s="412">
        <v>9.0260365049020394E-2</v>
      </c>
      <c r="R35" s="412">
        <v>0.15729873999999999</v>
      </c>
      <c r="S35" s="412">
        <v>0.105197824508989</v>
      </c>
      <c r="T35" s="412">
        <v>0.21148773159668999</v>
      </c>
      <c r="U35" s="412">
        <v>0.153484638489957</v>
      </c>
      <c r="V35" s="3127">
        <v>0.114960499572347</v>
      </c>
      <c r="W35" s="2981">
        <v>0.1651649502358</v>
      </c>
      <c r="X35" s="2962"/>
      <c r="Y35" s="394"/>
      <c r="Z35" s="1057">
        <v>0.13725808435918158</v>
      </c>
      <c r="AA35" s="2776">
        <v>333.90057435674515</v>
      </c>
      <c r="AB35" s="2562">
        <v>204.68046947731608</v>
      </c>
      <c r="AC35" s="2562">
        <v>341.97167182273029</v>
      </c>
      <c r="AD35" s="2562">
        <v>1267.7094056457033</v>
      </c>
      <c r="AE35" s="2562">
        <v>-231.48583304003404</v>
      </c>
      <c r="AF35" s="2562">
        <v>768.21579079159494</v>
      </c>
      <c r="AG35" s="2562">
        <v>-2246.0545556072834</v>
      </c>
      <c r="AH35" s="2562">
        <v>-362.65129574215433</v>
      </c>
      <c r="AI35" s="2562">
        <v>767.85432306431164</v>
      </c>
      <c r="AJ35" s="2562">
        <v>-491.43056256799491</v>
      </c>
      <c r="AK35" s="2562">
        <v>0</v>
      </c>
      <c r="AL35" s="2562">
        <v>0</v>
      </c>
      <c r="AM35" s="2562">
        <v>-11622.362160844947</v>
      </c>
      <c r="AN35" s="2562">
        <v>352.70998820093496</v>
      </c>
      <c r="AO35" s="397"/>
      <c r="AP35" s="255" t="s">
        <v>117</v>
      </c>
      <c r="AQ35" s="7"/>
    </row>
    <row r="36" spans="1:43" s="26" customFormat="1" ht="15.75" customHeight="1" thickBot="1">
      <c r="A36" s="3717"/>
      <c r="B36" s="398" t="s">
        <v>118</v>
      </c>
      <c r="C36" s="236" t="s">
        <v>106</v>
      </c>
      <c r="D36" s="188">
        <v>1.72</v>
      </c>
      <c r="E36" s="418">
        <v>1.59</v>
      </c>
      <c r="F36" s="418">
        <v>1.76</v>
      </c>
      <c r="G36" s="418">
        <v>1.74</v>
      </c>
      <c r="H36" s="419">
        <v>1.547402994966701</v>
      </c>
      <c r="I36" s="420">
        <v>1.45</v>
      </c>
      <c r="J36" s="1444">
        <v>1.31</v>
      </c>
      <c r="K36" s="1444">
        <v>1.6841320490416061</v>
      </c>
      <c r="L36" s="1816">
        <v>1.62</v>
      </c>
      <c r="M36" s="1815">
        <v>1.62</v>
      </c>
      <c r="N36" s="2342">
        <v>1.9575600970949807</v>
      </c>
      <c r="O36" s="1444">
        <v>2.5744001650000001</v>
      </c>
      <c r="P36" s="1444">
        <v>1.14054021687372</v>
      </c>
      <c r="Q36" s="1444">
        <v>1.2696101873521399</v>
      </c>
      <c r="R36" s="1444">
        <v>2.0250396149999998</v>
      </c>
      <c r="S36" s="1444">
        <v>2.15817711727966</v>
      </c>
      <c r="T36" s="1444">
        <v>1.1882623445604299</v>
      </c>
      <c r="U36" s="1444">
        <v>1.84057951960875</v>
      </c>
      <c r="V36" s="3141">
        <v>1.85534876433772</v>
      </c>
      <c r="W36" s="2995">
        <v>1.01672926329831</v>
      </c>
      <c r="X36" s="2973"/>
      <c r="Y36" s="1443"/>
      <c r="Z36" s="1444">
        <v>1.7026247290405709</v>
      </c>
      <c r="AA36" s="2785">
        <v>-2933.237665419304</v>
      </c>
      <c r="AB36" s="1878">
        <v>-11066.103902812116</v>
      </c>
      <c r="AC36" s="1878">
        <v>12201.192643291617</v>
      </c>
      <c r="AD36" s="1878">
        <v>6268.7113129080963</v>
      </c>
      <c r="AE36" s="1878">
        <v>-4309.6607219880734</v>
      </c>
      <c r="AF36" s="1878">
        <v>-7028.8217135480072</v>
      </c>
      <c r="AG36" s="1878">
        <v>5341.5243245017737</v>
      </c>
      <c r="AH36" s="1878">
        <v>-3807.9564651995738</v>
      </c>
      <c r="AI36" s="1878">
        <v>-5315.4873038528085</v>
      </c>
      <c r="AJ36" s="1878">
        <v>21005.482889813629</v>
      </c>
      <c r="AK36" s="1878">
        <v>0</v>
      </c>
      <c r="AL36" s="1878">
        <v>0</v>
      </c>
      <c r="AM36" s="1878">
        <v>12350.08689664522</v>
      </c>
      <c r="AN36" s="1878">
        <v>10355.643397695236</v>
      </c>
      <c r="AO36" s="2344">
        <v>0.83850773556162139</v>
      </c>
      <c r="AP36" s="1815" t="s">
        <v>559</v>
      </c>
      <c r="AQ36" s="690"/>
    </row>
    <row r="37" spans="1:43" s="26" customFormat="1" ht="15.75" customHeight="1" thickBot="1">
      <c r="A37" s="384" t="s">
        <v>305</v>
      </c>
      <c r="B37" s="385" t="s">
        <v>291</v>
      </c>
      <c r="C37" s="234" t="s">
        <v>292</v>
      </c>
      <c r="D37" s="386"/>
      <c r="E37" s="387"/>
      <c r="F37" s="387"/>
      <c r="G37" s="388"/>
      <c r="H37" s="389">
        <v>143.37170477617013</v>
      </c>
      <c r="I37" s="390">
        <v>860</v>
      </c>
      <c r="J37" s="390">
        <v>71.52</v>
      </c>
      <c r="K37" s="390">
        <v>23.333646133822892</v>
      </c>
      <c r="L37" s="1639">
        <v>34.81</v>
      </c>
      <c r="M37" s="1254">
        <v>34.81</v>
      </c>
      <c r="N37" s="2345">
        <v>0</v>
      </c>
      <c r="O37" s="542">
        <v>0</v>
      </c>
      <c r="P37" s="542">
        <v>0</v>
      </c>
      <c r="Q37" s="542">
        <v>0</v>
      </c>
      <c r="R37" s="542">
        <v>0</v>
      </c>
      <c r="S37" s="542">
        <v>19.207552409607501</v>
      </c>
      <c r="T37" s="542">
        <v>0</v>
      </c>
      <c r="U37" s="542">
        <v>0</v>
      </c>
      <c r="V37" s="3142">
        <v>0</v>
      </c>
      <c r="W37" s="2996">
        <v>0</v>
      </c>
      <c r="X37" s="839"/>
      <c r="Y37" s="1678"/>
      <c r="Z37" s="1056">
        <v>1.9207552409607502</v>
      </c>
      <c r="AA37" s="2774">
        <v>577.23100476896934</v>
      </c>
      <c r="AB37" s="2601">
        <v>574.49420141393341</v>
      </c>
      <c r="AC37" s="2601">
        <v>628.32328968943341</v>
      </c>
      <c r="AD37" s="2601">
        <v>576.20199097446778</v>
      </c>
      <c r="AE37" s="2601">
        <v>532.27523544523956</v>
      </c>
      <c r="AF37" s="2601">
        <v>103.11178360407574</v>
      </c>
      <c r="AG37" s="2601">
        <v>719.81778289061162</v>
      </c>
      <c r="AH37" s="2601">
        <v>647.06044087135456</v>
      </c>
      <c r="AI37" s="2601">
        <v>682.89135453799167</v>
      </c>
      <c r="AJ37" s="2601">
        <v>634.86907743935478</v>
      </c>
      <c r="AK37" s="2601">
        <v>0</v>
      </c>
      <c r="AL37" s="2601">
        <v>0</v>
      </c>
      <c r="AM37" s="2601">
        <v>-3139.1270730154247</v>
      </c>
      <c r="AN37" s="2601">
        <v>5676.276161635431</v>
      </c>
      <c r="AO37" s="3871">
        <v>-1.8082339547289616</v>
      </c>
      <c r="AP37" s="2292" t="s">
        <v>295</v>
      </c>
      <c r="AQ37" s="7"/>
    </row>
    <row r="38" spans="1:43" s="26" customFormat="1" ht="15.75" customHeight="1" thickBot="1">
      <c r="A38" s="423" t="s">
        <v>302</v>
      </c>
      <c r="B38" s="424" t="s">
        <v>316</v>
      </c>
      <c r="C38" s="266" t="s">
        <v>119</v>
      </c>
      <c r="D38" s="425">
        <v>1025</v>
      </c>
      <c r="E38" s="426">
        <v>856</v>
      </c>
      <c r="F38" s="426">
        <v>980</v>
      </c>
      <c r="G38" s="427"/>
      <c r="H38" s="426">
        <v>6617.8326432033155</v>
      </c>
      <c r="I38" s="428">
        <v>7820</v>
      </c>
      <c r="J38" s="428">
        <v>5759</v>
      </c>
      <c r="K38" s="428">
        <v>6270.6033332895695</v>
      </c>
      <c r="L38" s="1640">
        <v>6532.36</v>
      </c>
      <c r="M38" s="3268">
        <v>6532.36</v>
      </c>
      <c r="N38" s="2346">
        <v>4855.9523068427943</v>
      </c>
      <c r="O38" s="428">
        <v>6622.2340409999997</v>
      </c>
      <c r="P38" s="428">
        <v>5456.6663869060103</v>
      </c>
      <c r="Q38" s="428">
        <v>5494.0822157897201</v>
      </c>
      <c r="R38" s="428">
        <v>4394.7677683483198</v>
      </c>
      <c r="S38" s="428">
        <v>6084.1668544071499</v>
      </c>
      <c r="T38" s="428">
        <v>4847.8562620668699</v>
      </c>
      <c r="U38" s="428">
        <v>9318.7816863493608</v>
      </c>
      <c r="V38" s="3143">
        <v>5346.4099420563798</v>
      </c>
      <c r="W38" s="2997">
        <v>4396.5049648434597</v>
      </c>
      <c r="X38" s="2974"/>
      <c r="Y38" s="426"/>
      <c r="Z38" s="1058">
        <v>5681.7422428610062</v>
      </c>
      <c r="AA38" s="2786">
        <v>34995.835143384022</v>
      </c>
      <c r="AB38" s="2565">
        <v>-8657.4469099323469</v>
      </c>
      <c r="AC38" s="2565">
        <v>21917.515026088276</v>
      </c>
      <c r="AD38" s="2565">
        <v>19175.443536385985</v>
      </c>
      <c r="AE38" s="2565">
        <v>42790.604231301673</v>
      </c>
      <c r="AF38" s="2565">
        <v>4659.0793014730752</v>
      </c>
      <c r="AG38" s="2565">
        <v>43890.210580383362</v>
      </c>
      <c r="AH38" s="2565">
        <v>-84528.393791246941</v>
      </c>
      <c r="AI38" s="2565">
        <v>27047.794981319199</v>
      </c>
      <c r="AJ38" s="2565">
        <v>50991.049379175965</v>
      </c>
      <c r="AK38" s="2565">
        <v>0</v>
      </c>
      <c r="AL38" s="2565">
        <v>0</v>
      </c>
      <c r="AM38" s="2565">
        <v>-71598.301045303975</v>
      </c>
      <c r="AN38" s="2612">
        <v>152281.69147833227</v>
      </c>
      <c r="AO38" s="3872">
        <v>-2.1268897341848336</v>
      </c>
      <c r="AP38" s="430"/>
      <c r="AQ38" s="712"/>
    </row>
    <row r="39" spans="1:43" s="26" customFormat="1" ht="15.75" customHeight="1">
      <c r="A39" s="3713" t="s">
        <v>120</v>
      </c>
      <c r="B39" s="377" t="s">
        <v>328</v>
      </c>
      <c r="C39" s="238" t="s">
        <v>119</v>
      </c>
      <c r="D39" s="383"/>
      <c r="E39" s="220">
        <v>4635</v>
      </c>
      <c r="F39" s="220">
        <v>4706</v>
      </c>
      <c r="G39" s="220">
        <v>5059</v>
      </c>
      <c r="H39" s="220">
        <v>3837.0636378627969</v>
      </c>
      <c r="I39" s="391">
        <v>2952</v>
      </c>
      <c r="J39" s="391">
        <v>2816</v>
      </c>
      <c r="K39" s="391">
        <v>4379.3263231981045</v>
      </c>
      <c r="L39" s="1641">
        <v>1775</v>
      </c>
      <c r="M39" s="382">
        <v>1775</v>
      </c>
      <c r="N39" s="2347">
        <v>4305.3091086403738</v>
      </c>
      <c r="O39" s="391">
        <v>4041.577589</v>
      </c>
      <c r="P39" s="391">
        <v>3378.1287085869999</v>
      </c>
      <c r="Q39" s="391">
        <v>2116.0731409560599</v>
      </c>
      <c r="R39" s="391">
        <v>3408.8870220579402</v>
      </c>
      <c r="S39" s="391">
        <v>1359.1245463165301</v>
      </c>
      <c r="T39" s="391">
        <v>1630.3885407115399</v>
      </c>
      <c r="U39" s="391">
        <v>1224.6846071913801</v>
      </c>
      <c r="V39" s="3144">
        <v>3452.4269224752502</v>
      </c>
      <c r="W39" s="2979">
        <v>1130.4305992474001</v>
      </c>
      <c r="X39" s="3491"/>
      <c r="Y39" s="220"/>
      <c r="Z39" s="1059">
        <v>2604.703078518347</v>
      </c>
      <c r="AA39" s="2783">
        <v>734.69191101145327</v>
      </c>
      <c r="AB39" s="2602">
        <v>3267.1245655944731</v>
      </c>
      <c r="AC39" s="2602">
        <v>11684.526821199628</v>
      </c>
      <c r="AD39" s="2602">
        <v>30422.626643165742</v>
      </c>
      <c r="AE39" s="2602">
        <v>8086.2825206805337</v>
      </c>
      <c r="AF39" s="2602">
        <v>35706.848941484481</v>
      </c>
      <c r="AG39" s="2602">
        <v>43621.106860720676</v>
      </c>
      <c r="AH39" s="2602">
        <v>53104.513079662516</v>
      </c>
      <c r="AI39" s="2602">
        <v>16590.386993658223</v>
      </c>
      <c r="AJ39" s="2602">
        <v>45483.110621191321</v>
      </c>
      <c r="AK39" s="2602">
        <v>0</v>
      </c>
      <c r="AL39" s="2602">
        <v>0</v>
      </c>
      <c r="AM39" s="2602">
        <v>712361.3791843775</v>
      </c>
      <c r="AN39" s="2602">
        <v>248701.21895836905</v>
      </c>
      <c r="AO39" s="2293">
        <v>0.34912226606546387</v>
      </c>
      <c r="AP39" s="382"/>
    </row>
    <row r="40" spans="1:43" s="26" customFormat="1" ht="15.75" customHeight="1">
      <c r="A40" s="3707"/>
      <c r="B40" s="371" t="s">
        <v>121</v>
      </c>
      <c r="C40" s="232" t="s">
        <v>119</v>
      </c>
      <c r="D40" s="187"/>
      <c r="E40" s="103">
        <v>1652</v>
      </c>
      <c r="F40" s="103">
        <v>1696</v>
      </c>
      <c r="G40" s="103">
        <v>1418</v>
      </c>
      <c r="H40" s="103">
        <v>1808.8376984726422</v>
      </c>
      <c r="I40" s="366">
        <v>1699</v>
      </c>
      <c r="J40" s="1306">
        <v>1437</v>
      </c>
      <c r="K40" s="1306">
        <v>1819.8876303629272</v>
      </c>
      <c r="L40" s="1817">
        <v>1833</v>
      </c>
      <c r="M40" s="1818">
        <v>1833</v>
      </c>
      <c r="N40" s="2348">
        <v>3230.175116563033</v>
      </c>
      <c r="O40" s="2129">
        <v>1830.609393</v>
      </c>
      <c r="P40" s="2129">
        <v>2463.1593198264</v>
      </c>
      <c r="Q40" s="2129">
        <v>2030.1336334872999</v>
      </c>
      <c r="R40" s="2129">
        <v>2299.6667306723002</v>
      </c>
      <c r="S40" s="2129">
        <v>1847.1403667699401</v>
      </c>
      <c r="T40" s="2129">
        <v>1831.26109519893</v>
      </c>
      <c r="U40" s="2129">
        <v>1509.7395295290401</v>
      </c>
      <c r="V40" s="3125">
        <v>1988.00059221847</v>
      </c>
      <c r="W40" s="2979">
        <v>1952.4910068602201</v>
      </c>
      <c r="X40" s="2961"/>
      <c r="Y40" s="2315"/>
      <c r="Z40" s="2136">
        <v>2098.2376784125627</v>
      </c>
      <c r="AA40" s="2784">
        <v>-13998.457176522801</v>
      </c>
      <c r="AB40" s="2563">
        <v>-103.71418321143754</v>
      </c>
      <c r="AC40" s="2563">
        <v>-7507.3344154679307</v>
      </c>
      <c r="AD40" s="2563">
        <v>-2826.1246715377861</v>
      </c>
      <c r="AE40" s="2563">
        <v>-3997.807331237882</v>
      </c>
      <c r="AF40" s="2563">
        <v>-322.20010913709905</v>
      </c>
      <c r="AG40" s="2563">
        <v>-180.47812073038452</v>
      </c>
      <c r="AH40" s="2563">
        <v>5220.9617953744655</v>
      </c>
      <c r="AI40" s="2563">
        <v>-3009.0202816599899</v>
      </c>
      <c r="AJ40" s="2563">
        <v>-1856.3889254764413</v>
      </c>
      <c r="AK40" s="2563">
        <v>0</v>
      </c>
      <c r="AL40" s="2563">
        <v>0</v>
      </c>
      <c r="AM40" s="2563">
        <v>-3586.6264668285198</v>
      </c>
      <c r="AN40" s="2563">
        <v>-28580.563419607286</v>
      </c>
      <c r="AO40" s="2320">
        <v>7.968647887907796</v>
      </c>
      <c r="AP40" s="2263"/>
    </row>
    <row r="41" spans="1:43" s="26" customFormat="1" ht="15.75" customHeight="1" thickBot="1">
      <c r="A41" s="3708"/>
      <c r="B41" s="372" t="s">
        <v>122</v>
      </c>
      <c r="C41" s="257" t="s">
        <v>119</v>
      </c>
      <c r="D41" s="370"/>
      <c r="E41" s="219">
        <v>2950</v>
      </c>
      <c r="F41" s="219">
        <v>2721</v>
      </c>
      <c r="G41" s="219">
        <v>2737</v>
      </c>
      <c r="H41" s="219">
        <v>2748.7798342693204</v>
      </c>
      <c r="I41" s="204">
        <v>2650</v>
      </c>
      <c r="J41" s="834">
        <v>2064</v>
      </c>
      <c r="K41" s="834">
        <v>2675.6321990295987</v>
      </c>
      <c r="L41" s="1255">
        <v>2676</v>
      </c>
      <c r="M41" s="769">
        <v>2676</v>
      </c>
      <c r="N41" s="2349">
        <v>2814.8914563427602</v>
      </c>
      <c r="O41" s="2137">
        <v>2888.4324179999999</v>
      </c>
      <c r="P41" s="2137">
        <v>2503.23883621595</v>
      </c>
      <c r="Q41" s="2137">
        <v>2279.8257802602102</v>
      </c>
      <c r="R41" s="2137">
        <v>3353.1550776468298</v>
      </c>
      <c r="S41" s="2137">
        <v>2484.5370800335299</v>
      </c>
      <c r="T41" s="2137">
        <v>2048.9123947984499</v>
      </c>
      <c r="U41" s="2137">
        <v>1997.8673238377401</v>
      </c>
      <c r="V41" s="3145">
        <v>1919.1457527878999</v>
      </c>
      <c r="W41" s="2998">
        <v>2232.1030089517099</v>
      </c>
      <c r="X41" s="2975"/>
      <c r="Y41" s="2350"/>
      <c r="Z41" s="1059">
        <v>2452.2109128875081</v>
      </c>
      <c r="AA41" s="2775">
        <v>-1382.281817720148</v>
      </c>
      <c r="AB41" s="2564">
        <v>-2058.4675901532432</v>
      </c>
      <c r="AC41" s="2564">
        <v>2011.9253603848283</v>
      </c>
      <c r="AD41" s="2564">
        <v>5320.425923033933</v>
      </c>
      <c r="AE41" s="2564">
        <v>-5645.5271383659401</v>
      </c>
      <c r="AF41" s="2564">
        <v>2259.2545305012527</v>
      </c>
      <c r="AG41" s="2564">
        <v>9945.0092054713496</v>
      </c>
      <c r="AH41" s="2564">
        <v>11409.338023058455</v>
      </c>
      <c r="AI41" s="2564">
        <v>13540.199603990917</v>
      </c>
      <c r="AJ41" s="2564">
        <v>6209.2135082468094</v>
      </c>
      <c r="AK41" s="2564">
        <v>0</v>
      </c>
      <c r="AL41" s="2564">
        <v>0</v>
      </c>
      <c r="AM41" s="2564">
        <v>-100.60459943386118</v>
      </c>
      <c r="AN41" s="2564">
        <v>41609.089608448216</v>
      </c>
      <c r="AO41" s="3873">
        <v>-413.59033128304031</v>
      </c>
      <c r="AP41" s="2339"/>
    </row>
    <row r="42" spans="1:43" s="26" customFormat="1" ht="15.75" customHeight="1">
      <c r="A42" s="3711" t="s">
        <v>297</v>
      </c>
      <c r="B42" s="431" t="s">
        <v>299</v>
      </c>
      <c r="C42" s="330" t="s">
        <v>301</v>
      </c>
      <c r="D42" s="432"/>
      <c r="E42" s="433"/>
      <c r="F42" s="433"/>
      <c r="G42" s="433">
        <v>4</v>
      </c>
      <c r="H42" s="433">
        <v>14</v>
      </c>
      <c r="I42" s="434">
        <v>16</v>
      </c>
      <c r="J42" s="434">
        <v>10</v>
      </c>
      <c r="K42" s="434">
        <v>7</v>
      </c>
      <c r="L42" s="435">
        <v>18</v>
      </c>
      <c r="M42" s="1785">
        <v>1.8</v>
      </c>
      <c r="N42" s="3056">
        <v>0</v>
      </c>
      <c r="O42" s="3057">
        <v>0</v>
      </c>
      <c r="P42" s="3057">
        <v>3</v>
      </c>
      <c r="Q42" s="3057">
        <v>0</v>
      </c>
      <c r="R42" s="3057">
        <v>5</v>
      </c>
      <c r="S42" s="434">
        <v>1</v>
      </c>
      <c r="T42" s="434">
        <v>0</v>
      </c>
      <c r="U42" s="434">
        <v>0</v>
      </c>
      <c r="V42" s="3186">
        <v>0</v>
      </c>
      <c r="W42" s="2999">
        <v>0</v>
      </c>
      <c r="X42" s="2976"/>
      <c r="Y42" s="433"/>
      <c r="Z42" s="434">
        <v>9</v>
      </c>
      <c r="AA42" s="2787"/>
      <c r="AB42" s="2613"/>
      <c r="AC42" s="2613"/>
      <c r="AD42" s="2613"/>
      <c r="AE42" s="2613"/>
      <c r="AF42" s="2613"/>
      <c r="AG42" s="2613"/>
      <c r="AH42" s="2613"/>
      <c r="AI42" s="2613"/>
      <c r="AJ42" s="2613"/>
      <c r="AK42" s="2613"/>
      <c r="AL42" s="2613"/>
      <c r="AM42" s="2614">
        <v>-3008.83</v>
      </c>
      <c r="AN42" s="2614"/>
      <c r="AO42" s="436"/>
      <c r="AP42" s="437"/>
    </row>
    <row r="43" spans="1:43" s="26" customFormat="1" ht="15.75" customHeight="1" thickBot="1">
      <c r="A43" s="3712"/>
      <c r="B43" s="398" t="s">
        <v>298</v>
      </c>
      <c r="C43" s="236" t="s">
        <v>300</v>
      </c>
      <c r="D43" s="188"/>
      <c r="E43" s="438"/>
      <c r="F43" s="438"/>
      <c r="G43" s="438">
        <v>-40715.40512100701</v>
      </c>
      <c r="H43" s="438">
        <v>1492216.1689492157</v>
      </c>
      <c r="I43" s="1778">
        <v>1896509</v>
      </c>
      <c r="J43" s="1513">
        <v>1766066.6837757656</v>
      </c>
      <c r="K43" s="1513">
        <v>82785.042955935292</v>
      </c>
      <c r="L43" s="1819">
        <v>1642794.5401776629</v>
      </c>
      <c r="M43" s="1820">
        <v>164279.45401776629</v>
      </c>
      <c r="N43" s="2352"/>
      <c r="O43" s="1513"/>
      <c r="P43" s="1513"/>
      <c r="Q43" s="1513"/>
      <c r="R43" s="1513"/>
      <c r="S43" s="1513"/>
      <c r="T43" s="1513"/>
      <c r="U43" s="1513"/>
      <c r="V43" s="3146"/>
      <c r="W43" s="3000"/>
      <c r="X43" s="2977"/>
      <c r="Y43" s="1679"/>
      <c r="Z43" s="1513"/>
      <c r="AA43" s="2788"/>
      <c r="AB43" s="1914"/>
      <c r="AC43" s="1914"/>
      <c r="AD43" s="1914"/>
      <c r="AE43" s="1914"/>
      <c r="AF43" s="1914"/>
      <c r="AG43" s="1914"/>
      <c r="AH43" s="1914"/>
      <c r="AI43" s="1914"/>
      <c r="AJ43" s="1914"/>
      <c r="AK43" s="1914"/>
      <c r="AL43" s="1914"/>
      <c r="AM43" s="1882"/>
      <c r="AN43" s="1882"/>
      <c r="AO43" s="1915"/>
      <c r="AP43" s="2353"/>
    </row>
    <row r="44" spans="1:43" ht="15.75" customHeight="1" thickBot="1">
      <c r="A44" s="3659" t="s">
        <v>94</v>
      </c>
      <c r="B44" s="3660"/>
      <c r="C44" s="237" t="s">
        <v>196</v>
      </c>
      <c r="D44" s="569"/>
      <c r="E44" s="569"/>
      <c r="F44" s="569"/>
      <c r="G44" s="572"/>
      <c r="H44" s="570"/>
      <c r="I44" s="571"/>
      <c r="J44" s="571"/>
      <c r="K44" s="571"/>
      <c r="L44" s="572"/>
      <c r="M44" s="728">
        <v>164279.45401776629</v>
      </c>
      <c r="N44" s="2354">
        <v>139895.56097697307</v>
      </c>
      <c r="O44" s="571">
        <v>36194.122696145314</v>
      </c>
      <c r="P44" s="2744">
        <v>-42425.543823611188</v>
      </c>
      <c r="Q44" s="2744">
        <v>172732.84074194747</v>
      </c>
      <c r="R44" s="2744">
        <v>13251.639416874525</v>
      </c>
      <c r="S44" s="2744">
        <v>84952.917776367016</v>
      </c>
      <c r="T44" s="2744">
        <v>272763.55034789507</v>
      </c>
      <c r="U44" s="2744">
        <v>47537.891141882195</v>
      </c>
      <c r="V44" s="2744">
        <v>311786.94851770124</v>
      </c>
      <c r="W44" s="2744">
        <v>93046.202548150875</v>
      </c>
      <c r="X44" s="2978"/>
      <c r="Y44" s="2355"/>
      <c r="Z44" s="568"/>
      <c r="AA44" s="2789">
        <v>139895.56097697307</v>
      </c>
      <c r="AB44" s="1519">
        <v>36194.122696145314</v>
      </c>
      <c r="AC44" s="1519">
        <v>-42425.543823611188</v>
      </c>
      <c r="AD44" s="1519">
        <v>172732.84074194747</v>
      </c>
      <c r="AE44" s="1519">
        <v>13251.639416874525</v>
      </c>
      <c r="AF44" s="1519">
        <v>84952.917776367016</v>
      </c>
      <c r="AG44" s="1519">
        <v>272763.55034789507</v>
      </c>
      <c r="AH44" s="1519">
        <v>47537.891141882195</v>
      </c>
      <c r="AI44" s="1519">
        <v>311786.94851770124</v>
      </c>
      <c r="AJ44" s="1519">
        <v>93046.202548150875</v>
      </c>
      <c r="AK44" s="1519" t="e">
        <v>#DIV/0!</v>
      </c>
      <c r="AL44" s="1519" t="e">
        <v>#DIV/0!</v>
      </c>
      <c r="AM44" s="1519">
        <v>1642794.5401776629</v>
      </c>
      <c r="AN44" s="1519">
        <v>1129736.1303403254</v>
      </c>
      <c r="AO44" s="573">
        <v>0.68769167580636603</v>
      </c>
      <c r="AP44" s="574"/>
      <c r="AQ44" s="26"/>
    </row>
    <row r="45" spans="1:43">
      <c r="A45" s="142" t="s">
        <v>329</v>
      </c>
      <c r="AM45" s="17"/>
      <c r="AN45" s="17"/>
      <c r="AQ45" s="26"/>
    </row>
    <row r="46" spans="1:43" hidden="1">
      <c r="N46" s="7"/>
      <c r="AF46" s="46"/>
      <c r="AG46" s="46"/>
      <c r="AM46" s="26"/>
      <c r="AN46" s="26"/>
      <c r="AQ46" s="26"/>
    </row>
    <row r="47" spans="1:43" hidden="1">
      <c r="A47" s="7"/>
      <c r="B47" s="7"/>
      <c r="C47" s="7"/>
      <c r="D47" s="7"/>
      <c r="E47" s="7"/>
      <c r="F47" s="7">
        <v>875.15999999999985</v>
      </c>
      <c r="N47" s="127"/>
      <c r="O47" s="7"/>
      <c r="P47" s="7"/>
      <c r="Q47" s="7"/>
      <c r="R47" s="7"/>
      <c r="S47" s="7"/>
      <c r="T47" s="7"/>
      <c r="V47" s="7"/>
      <c r="W47" s="36"/>
      <c r="AM47" s="26"/>
      <c r="AN47" s="26"/>
    </row>
    <row r="48" spans="1:43" hidden="1">
      <c r="A48" s="7"/>
      <c r="B48" s="7"/>
      <c r="C48" s="7"/>
      <c r="D48" s="7"/>
      <c r="E48" s="7"/>
      <c r="I48" s="102"/>
      <c r="J48" s="716"/>
      <c r="K48" s="716"/>
      <c r="L48" s="102"/>
      <c r="M48" s="102"/>
      <c r="N48" s="7"/>
      <c r="O48" s="7"/>
      <c r="P48" s="7"/>
      <c r="Q48" s="7"/>
      <c r="R48" s="7"/>
      <c r="S48" s="7"/>
      <c r="T48" s="7"/>
      <c r="V48" s="7"/>
      <c r="W48" s="7"/>
      <c r="X48" s="7"/>
      <c r="Y48" s="7"/>
      <c r="Z48" s="7"/>
      <c r="AA48" s="110"/>
      <c r="AB48" s="7"/>
      <c r="AC48" s="7"/>
      <c r="AD48" s="7"/>
      <c r="AE48" s="7"/>
      <c r="AF48" s="7"/>
      <c r="AG48" s="7"/>
      <c r="AM48" s="26"/>
      <c r="AN48" s="26"/>
    </row>
    <row r="49" spans="1:42" ht="16.5" hidden="1" customHeight="1">
      <c r="A49" s="7"/>
      <c r="B49" s="7"/>
      <c r="C49" s="7"/>
      <c r="D49" s="7"/>
      <c r="E49" s="7"/>
      <c r="F49" s="117"/>
      <c r="G49" s="117"/>
      <c r="H49" s="7"/>
      <c r="I49" s="7"/>
      <c r="J49" s="712"/>
      <c r="K49" s="712"/>
      <c r="L49" s="7"/>
      <c r="M49" s="7"/>
      <c r="N49" s="7"/>
      <c r="AG49" s="106"/>
      <c r="AM49" s="26"/>
      <c r="AN49" s="26"/>
    </row>
    <row r="50" spans="1:42" hidden="1">
      <c r="B50" s="7"/>
      <c r="C50" s="7"/>
      <c r="D50" s="7"/>
      <c r="E50" s="7"/>
      <c r="F50" s="117"/>
      <c r="G50" s="117"/>
      <c r="H50" s="117"/>
      <c r="I50" s="102"/>
      <c r="J50" s="716"/>
      <c r="K50" s="716"/>
      <c r="L50" s="102"/>
      <c r="M50" s="102"/>
      <c r="AG50" s="36"/>
      <c r="AM50" s="26"/>
      <c r="AN50" s="26"/>
    </row>
    <row r="51" spans="1:42" hidden="1">
      <c r="B51" s="7"/>
      <c r="C51" s="7"/>
      <c r="D51" s="7"/>
      <c r="E51" s="7"/>
      <c r="F51" s="117"/>
      <c r="G51" s="117"/>
      <c r="H51" s="117"/>
      <c r="I51" s="102"/>
      <c r="J51" s="716"/>
      <c r="K51" s="716"/>
      <c r="L51" s="102"/>
      <c r="M51" s="102"/>
      <c r="AM51" s="26"/>
      <c r="AN51" s="26"/>
      <c r="AP51" s="117"/>
    </row>
    <row r="52" spans="1:42">
      <c r="B52" s="7"/>
      <c r="C52" s="7"/>
      <c r="D52" s="7"/>
      <c r="E52" s="7"/>
      <c r="F52" s="117"/>
      <c r="G52" s="117"/>
      <c r="H52" s="117"/>
      <c r="I52" s="102"/>
      <c r="J52" s="716"/>
      <c r="K52" s="716"/>
      <c r="L52" s="3714" t="s">
        <v>496</v>
      </c>
      <c r="M52" s="3714"/>
      <c r="AM52" s="26"/>
      <c r="AN52" s="26"/>
      <c r="AP52" s="117"/>
    </row>
    <row r="53" spans="1:42">
      <c r="A53" s="7"/>
      <c r="B53" s="7"/>
      <c r="C53" s="7"/>
      <c r="D53" s="7"/>
      <c r="E53" s="7"/>
      <c r="F53" s="117"/>
      <c r="G53" s="117"/>
      <c r="H53" s="117"/>
      <c r="I53" s="102"/>
      <c r="J53" s="716"/>
      <c r="K53" s="716"/>
      <c r="L53" s="1366" t="s">
        <v>183</v>
      </c>
      <c r="M53" s="1367"/>
      <c r="N53" s="1368" t="s">
        <v>184</v>
      </c>
      <c r="O53" s="1368" t="s">
        <v>4</v>
      </c>
      <c r="P53" s="1368" t="s">
        <v>5</v>
      </c>
      <c r="Q53" s="1368" t="s">
        <v>6</v>
      </c>
      <c r="R53" s="1368" t="s">
        <v>7</v>
      </c>
      <c r="S53" s="1368" t="s">
        <v>8</v>
      </c>
      <c r="T53" s="1368" t="s">
        <v>9</v>
      </c>
      <c r="U53" s="1368" t="s">
        <v>10</v>
      </c>
      <c r="V53" s="1368" t="s">
        <v>11</v>
      </c>
      <c r="W53" s="1368" t="s">
        <v>12</v>
      </c>
      <c r="X53" s="1368" t="s">
        <v>13</v>
      </c>
      <c r="Y53" s="1368" t="s">
        <v>14</v>
      </c>
      <c r="Z53" s="1369"/>
      <c r="AA53" s="1558"/>
      <c r="AM53" s="26"/>
      <c r="AN53" s="26"/>
      <c r="AP53" s="117"/>
    </row>
    <row r="54" spans="1:42">
      <c r="A54" s="7"/>
      <c r="B54" s="7"/>
      <c r="C54" s="7"/>
      <c r="D54" s="7"/>
      <c r="E54" s="7"/>
      <c r="F54" s="117"/>
      <c r="G54" s="117"/>
      <c r="H54" s="117"/>
      <c r="I54" s="102"/>
      <c r="J54" s="716"/>
      <c r="K54" s="716"/>
      <c r="L54" s="1366" t="s">
        <v>181</v>
      </c>
      <c r="M54" s="1367"/>
      <c r="N54" s="1368">
        <f t="shared" ref="N54:Y54" si="0">N56-N55</f>
        <v>8138.0199999999986</v>
      </c>
      <c r="O54" s="1368">
        <f t="shared" si="0"/>
        <v>7731.04</v>
      </c>
      <c r="P54" s="1368">
        <f t="shared" si="0"/>
        <v>8163.4399999999987</v>
      </c>
      <c r="Q54" s="1368">
        <f t="shared" si="0"/>
        <v>11079.06</v>
      </c>
      <c r="R54" s="1368">
        <f t="shared" si="0"/>
        <v>6357.33</v>
      </c>
      <c r="S54" s="1368">
        <f t="shared" si="0"/>
        <v>9505.9</v>
      </c>
      <c r="T54" s="1368">
        <f t="shared" si="0"/>
        <v>14185.220000000001</v>
      </c>
      <c r="U54" s="1368">
        <f t="shared" si="0"/>
        <v>13030.62</v>
      </c>
      <c r="V54" s="1368">
        <f t="shared" si="0"/>
        <v>13047.96</v>
      </c>
      <c r="W54" s="1368">
        <f t="shared" si="0"/>
        <v>9081.83</v>
      </c>
      <c r="X54" s="1368">
        <f t="shared" si="0"/>
        <v>0</v>
      </c>
      <c r="Y54" s="1368">
        <f t="shared" si="0"/>
        <v>0</v>
      </c>
      <c r="Z54" s="1368">
        <f>Z56-Z55</f>
        <v>0</v>
      </c>
      <c r="AA54" s="1558"/>
      <c r="AM54" s="26"/>
      <c r="AN54" s="26"/>
      <c r="AP54" s="117"/>
    </row>
    <row r="55" spans="1:42">
      <c r="A55" s="7"/>
      <c r="B55" s="7"/>
      <c r="C55" s="7"/>
      <c r="D55" s="7"/>
      <c r="E55" s="7"/>
      <c r="F55" s="117"/>
      <c r="G55" s="117"/>
      <c r="H55" s="117"/>
      <c r="I55" s="102"/>
      <c r="J55" s="716"/>
      <c r="K55" s="716"/>
      <c r="L55" s="1366" t="s">
        <v>182</v>
      </c>
      <c r="M55" s="1367"/>
      <c r="N55" s="1367">
        <v>1787.94</v>
      </c>
      <c r="O55" s="1370">
        <v>1942.2</v>
      </c>
      <c r="P55" s="1368">
        <v>3507.11</v>
      </c>
      <c r="Q55" s="1368">
        <v>2362.9299999999998</v>
      </c>
      <c r="R55" s="1368">
        <v>1975.27</v>
      </c>
      <c r="S55" s="1368">
        <v>2316.77</v>
      </c>
      <c r="T55" s="1368">
        <v>1683.13</v>
      </c>
      <c r="U55" s="1368">
        <v>3803.15</v>
      </c>
      <c r="V55" s="1368">
        <v>4850.84</v>
      </c>
      <c r="W55" s="1368">
        <v>4917.7299999999996</v>
      </c>
      <c r="X55" s="1368"/>
      <c r="Y55" s="1368"/>
      <c r="Z55" s="1369"/>
      <c r="AA55" s="1558"/>
      <c r="AB55" s="26" t="s">
        <v>637</v>
      </c>
      <c r="AM55" s="26"/>
      <c r="AN55" s="26"/>
      <c r="AP55" s="117"/>
    </row>
    <row r="56" spans="1:42">
      <c r="A56" s="7"/>
      <c r="B56" s="7"/>
      <c r="C56" s="7"/>
      <c r="D56" s="7"/>
      <c r="E56" s="7"/>
      <c r="F56" s="117"/>
      <c r="G56" s="117"/>
      <c r="H56" s="117"/>
      <c r="I56" s="102"/>
      <c r="J56" s="716"/>
      <c r="K56" s="716"/>
      <c r="L56" s="1366" t="s">
        <v>193</v>
      </c>
      <c r="M56" s="1367"/>
      <c r="N56" s="1367">
        <v>9925.9599999999991</v>
      </c>
      <c r="O56" s="1368">
        <v>9673.24</v>
      </c>
      <c r="P56" s="1368">
        <v>11670.55</v>
      </c>
      <c r="Q56" s="1368">
        <v>13441.99</v>
      </c>
      <c r="R56" s="1368">
        <v>8332.6</v>
      </c>
      <c r="S56" s="1368">
        <v>11822.67</v>
      </c>
      <c r="T56" s="1368">
        <v>15868.35</v>
      </c>
      <c r="U56" s="1368">
        <v>16833.77</v>
      </c>
      <c r="V56" s="1368">
        <v>17898.8</v>
      </c>
      <c r="W56" s="1368">
        <v>13999.56</v>
      </c>
      <c r="X56" s="1368"/>
      <c r="Y56" s="1368"/>
      <c r="Z56" s="1369"/>
      <c r="AA56" s="1558"/>
      <c r="AM56" s="26"/>
      <c r="AN56" s="26"/>
      <c r="AP56" s="117"/>
    </row>
    <row r="57" spans="1:42">
      <c r="A57" s="7"/>
      <c r="B57" s="7"/>
      <c r="C57" s="7"/>
      <c r="D57" s="7"/>
      <c r="E57" s="7"/>
      <c r="F57" s="117"/>
      <c r="G57" s="117"/>
      <c r="H57" s="117"/>
      <c r="I57" s="102"/>
      <c r="J57" s="716"/>
      <c r="K57" s="716"/>
      <c r="L57" s="6" t="s">
        <v>659</v>
      </c>
      <c r="N57" s="3432">
        <f>N5-N56</f>
        <v>14812.18</v>
      </c>
      <c r="O57" s="3432">
        <f t="shared" ref="O57:V57" si="1">O5-O56</f>
        <v>14947.610000000002</v>
      </c>
      <c r="P57" s="3432">
        <f t="shared" si="1"/>
        <v>15257.23</v>
      </c>
      <c r="Q57" s="3432">
        <f t="shared" si="1"/>
        <v>11252.050000000001</v>
      </c>
      <c r="R57" s="3432">
        <f t="shared" si="1"/>
        <v>14478.890000000001</v>
      </c>
      <c r="S57" s="3432">
        <f t="shared" si="1"/>
        <v>13167.500000000002</v>
      </c>
      <c r="T57" s="3432">
        <f t="shared" si="1"/>
        <v>14980.569999999998</v>
      </c>
      <c r="U57" s="3432">
        <f t="shared" si="1"/>
        <v>10897.02</v>
      </c>
      <c r="V57" s="3432">
        <f t="shared" si="1"/>
        <v>11367.580000000002</v>
      </c>
      <c r="AB57" s="6"/>
      <c r="AM57" s="26"/>
      <c r="AN57" s="26"/>
      <c r="AP57" s="117"/>
    </row>
    <row r="58" spans="1:42">
      <c r="A58" s="7"/>
      <c r="B58" s="7"/>
      <c r="C58" s="7"/>
      <c r="D58" s="7"/>
      <c r="E58" s="7"/>
      <c r="F58" s="117"/>
      <c r="G58" s="117"/>
      <c r="H58" s="117"/>
      <c r="I58" s="102"/>
      <c r="J58" s="716"/>
      <c r="K58" s="716"/>
      <c r="L58" s="117"/>
      <c r="O58" s="46"/>
      <c r="P58" s="46"/>
      <c r="AB58" s="6"/>
      <c r="AJ58" s="107"/>
      <c r="AM58" s="26"/>
      <c r="AN58" s="26"/>
      <c r="AP58" s="117"/>
    </row>
    <row r="59" spans="1:42">
      <c r="A59" s="7"/>
      <c r="B59" s="7"/>
      <c r="C59" s="7"/>
      <c r="D59" s="7"/>
      <c r="E59" s="7"/>
      <c r="F59" s="117"/>
      <c r="G59" s="117"/>
      <c r="H59" s="117"/>
      <c r="I59" s="102"/>
      <c r="J59" s="716"/>
      <c r="K59" s="716"/>
      <c r="L59" s="117"/>
      <c r="AB59" s="6"/>
      <c r="AM59" s="26"/>
      <c r="AN59" s="26"/>
      <c r="AP59" s="117"/>
    </row>
    <row r="60" spans="1:42">
      <c r="A60" s="7"/>
      <c r="B60" s="7"/>
      <c r="C60" s="7"/>
      <c r="D60" s="7"/>
      <c r="E60" s="7"/>
      <c r="F60" s="117"/>
      <c r="G60" s="117"/>
      <c r="H60" s="117"/>
      <c r="I60" s="102"/>
      <c r="J60" s="716"/>
      <c r="K60" s="716"/>
      <c r="L60" s="117"/>
      <c r="AB60" s="6"/>
      <c r="AM60" s="26"/>
      <c r="AN60" s="26"/>
      <c r="AP60" s="117"/>
    </row>
    <row r="61" spans="1:42" ht="16.5" customHeight="1">
      <c r="A61" s="7"/>
      <c r="B61" s="7"/>
      <c r="C61" s="7"/>
      <c r="D61" s="7"/>
      <c r="E61" s="7"/>
      <c r="F61" s="117"/>
      <c r="G61" s="117"/>
      <c r="H61" s="117"/>
      <c r="I61" s="102"/>
      <c r="J61" s="716"/>
      <c r="K61" s="716"/>
      <c r="L61" s="117"/>
      <c r="AB61" s="6"/>
      <c r="AM61" s="26"/>
      <c r="AN61" s="26"/>
      <c r="AP61" s="117"/>
    </row>
    <row r="62" spans="1:42">
      <c r="B62" s="7"/>
      <c r="C62" s="7"/>
      <c r="D62" s="7"/>
      <c r="E62" s="7"/>
      <c r="F62" s="117"/>
      <c r="G62" s="117"/>
      <c r="H62" s="117"/>
      <c r="I62" s="102"/>
      <c r="J62" s="716"/>
      <c r="K62" s="716"/>
      <c r="L62" s="117"/>
      <c r="AB62" s="6"/>
      <c r="AM62" s="26"/>
      <c r="AN62" s="26"/>
      <c r="AP62" s="117"/>
    </row>
    <row r="63" spans="1:42">
      <c r="A63" s="7"/>
      <c r="B63" s="7"/>
      <c r="C63" s="7"/>
      <c r="D63" s="7"/>
      <c r="E63" s="7"/>
      <c r="F63" s="7"/>
      <c r="G63" s="7"/>
      <c r="H63" s="7"/>
      <c r="I63" s="7"/>
      <c r="J63" s="712"/>
      <c r="K63" s="712"/>
    </row>
    <row r="64" spans="1:42">
      <c r="A64" s="7"/>
      <c r="B64" s="7"/>
      <c r="C64" s="7"/>
      <c r="D64" s="7"/>
      <c r="E64" s="7"/>
      <c r="F64" s="7"/>
      <c r="G64" s="7"/>
      <c r="H64" s="7"/>
      <c r="I64" s="7"/>
      <c r="J64" s="712"/>
      <c r="K64" s="712"/>
    </row>
    <row r="65" spans="1:42">
      <c r="A65" s="7"/>
      <c r="B65" s="7"/>
      <c r="C65" s="7"/>
      <c r="D65" s="7"/>
      <c r="E65" s="7"/>
      <c r="F65" s="7"/>
      <c r="G65" s="7"/>
      <c r="H65" s="7"/>
      <c r="I65" s="7"/>
      <c r="J65" s="712"/>
      <c r="K65" s="712"/>
    </row>
    <row r="66" spans="1:42">
      <c r="A66" s="7"/>
      <c r="B66" s="7"/>
      <c r="C66" s="7"/>
      <c r="D66" s="7"/>
      <c r="E66" s="7"/>
      <c r="F66" s="7"/>
      <c r="G66" s="7"/>
      <c r="H66" s="7"/>
      <c r="I66" s="7"/>
      <c r="J66" s="712"/>
      <c r="K66" s="712"/>
    </row>
    <row r="67" spans="1:42">
      <c r="A67" s="26"/>
      <c r="B67" s="26"/>
      <c r="C67" s="26"/>
      <c r="D67" s="26"/>
      <c r="E67" s="26"/>
      <c r="F67" s="26"/>
      <c r="G67" s="26"/>
      <c r="H67" s="26"/>
      <c r="I67" s="26"/>
      <c r="J67" s="714"/>
      <c r="K67" s="714"/>
    </row>
    <row r="79" spans="1:42">
      <c r="A79" s="7"/>
      <c r="B79" s="7"/>
      <c r="C79" s="7"/>
      <c r="D79" s="7"/>
      <c r="E79" s="7"/>
      <c r="F79" s="7"/>
      <c r="G79" s="7"/>
      <c r="H79" s="7"/>
      <c r="I79" s="7"/>
      <c r="J79" s="712"/>
      <c r="K79" s="712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110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>
      <c r="A80" s="7"/>
      <c r="B80" s="7"/>
      <c r="C80" s="7"/>
      <c r="D80" s="7"/>
      <c r="E80" s="7"/>
      <c r="F80" s="7"/>
      <c r="G80" s="7"/>
      <c r="H80" s="7"/>
      <c r="I80" s="7"/>
      <c r="J80" s="712"/>
      <c r="K80" s="712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110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</sheetData>
  <mergeCells count="28">
    <mergeCell ref="A8:A9"/>
    <mergeCell ref="A44:B44"/>
    <mergeCell ref="A39:A41"/>
    <mergeCell ref="A42:A43"/>
    <mergeCell ref="L52:M52"/>
    <mergeCell ref="A26:A32"/>
    <mergeCell ref="A33:A34"/>
    <mergeCell ref="A24:A25"/>
    <mergeCell ref="A35:A36"/>
    <mergeCell ref="B26:B27"/>
    <mergeCell ref="B28:B29"/>
    <mergeCell ref="A10:A17"/>
    <mergeCell ref="A18:A23"/>
    <mergeCell ref="B18:B19"/>
    <mergeCell ref="B20:B21"/>
    <mergeCell ref="B22:B23"/>
    <mergeCell ref="A5:A7"/>
    <mergeCell ref="A1:AP1"/>
    <mergeCell ref="AO3:AO4"/>
    <mergeCell ref="N3:AL3"/>
    <mergeCell ref="AM3:AM4"/>
    <mergeCell ref="AP3:AP4"/>
    <mergeCell ref="AN3:AN4"/>
    <mergeCell ref="L3:M3"/>
    <mergeCell ref="A3:A4"/>
    <mergeCell ref="B3:B4"/>
    <mergeCell ref="C3:C4"/>
    <mergeCell ref="D3:K3"/>
  </mergeCells>
  <phoneticPr fontId="22" type="noConversion"/>
  <pageMargins left="0" right="0" top="0.35433070866141736" bottom="0" header="0.31496062992125984" footer="0.31496062992125984"/>
  <pageSetup paperSize="9" scale="65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AU80"/>
  <sheetViews>
    <sheetView zoomScale="70" zoomScaleNormal="70" workbookViewId="0">
      <selection activeCell="AI58" sqref="AI58:AM64"/>
    </sheetView>
  </sheetViews>
  <sheetFormatPr defaultRowHeight="17.399999999999999"/>
  <cols>
    <col min="1" max="1" width="8.19921875" style="2810" customWidth="1"/>
    <col min="2" max="2" width="12" style="2810" customWidth="1"/>
    <col min="3" max="3" width="8.69921875" style="2810" bestFit="1" customWidth="1"/>
    <col min="4" max="5" width="8.69921875" style="2810" hidden="1" customWidth="1"/>
    <col min="6" max="6" width="7.69921875" style="2810" hidden="1" customWidth="1"/>
    <col min="7" max="7" width="8.796875" style="2810" hidden="1" customWidth="1"/>
    <col min="8" max="8" width="8.69921875" style="2810" hidden="1" customWidth="1"/>
    <col min="9" max="13" width="8.69921875" style="2810" customWidth="1"/>
    <col min="14" max="17" width="8.69921875" style="714" hidden="1" customWidth="1"/>
    <col min="18" max="20" width="8.69921875" style="714" customWidth="1"/>
    <col min="21" max="21" width="9.69921875" style="714" customWidth="1"/>
    <col min="22" max="23" width="8.69921875" style="714" customWidth="1"/>
    <col min="24" max="25" width="8.69921875" style="714" hidden="1" customWidth="1"/>
    <col min="26" max="26" width="8.69921875" style="714" customWidth="1"/>
    <col min="27" max="27" width="8.69921875" style="194" customWidth="1"/>
    <col min="28" max="33" width="8.69921875" style="714" customWidth="1"/>
    <col min="34" max="34" width="9.69921875" style="714" customWidth="1"/>
    <col min="35" max="36" width="8.69921875" style="714" customWidth="1"/>
    <col min="37" max="38" width="8.69921875" style="714" hidden="1" customWidth="1"/>
    <col min="39" max="39" width="10.3984375" style="2810" customWidth="1"/>
    <col min="40" max="40" width="10.296875" style="2810" customWidth="1"/>
    <col min="41" max="41" width="8.3984375" style="714" customWidth="1"/>
    <col min="42" max="42" width="14" style="2810" bestFit="1" customWidth="1"/>
    <col min="43" max="43" width="13.09765625" style="712" bestFit="1" customWidth="1"/>
    <col min="44" max="44" width="14" style="712" bestFit="1" customWidth="1"/>
  </cols>
  <sheetData>
    <row r="1" spans="1:47" ht="30">
      <c r="A1" s="3667" t="s">
        <v>537</v>
      </c>
      <c r="B1" s="3667"/>
      <c r="C1" s="3667"/>
      <c r="D1" s="3667"/>
      <c r="E1" s="3667"/>
      <c r="F1" s="3667"/>
      <c r="G1" s="3667"/>
      <c r="H1" s="3667"/>
      <c r="I1" s="3667"/>
      <c r="J1" s="3667"/>
      <c r="K1" s="3667"/>
      <c r="L1" s="3667"/>
      <c r="M1" s="3667"/>
      <c r="N1" s="3667"/>
      <c r="O1" s="3667"/>
      <c r="P1" s="3667"/>
      <c r="Q1" s="3667"/>
      <c r="R1" s="3667"/>
      <c r="S1" s="3667"/>
      <c r="T1" s="3667"/>
      <c r="U1" s="3667"/>
      <c r="V1" s="3667"/>
      <c r="W1" s="3667"/>
      <c r="X1" s="3667"/>
      <c r="Y1" s="3667"/>
      <c r="Z1" s="3667"/>
      <c r="AA1" s="3667"/>
      <c r="AB1" s="3667"/>
      <c r="AC1" s="3667"/>
      <c r="AD1" s="3667"/>
      <c r="AE1" s="3667"/>
      <c r="AF1" s="3667"/>
      <c r="AG1" s="3667"/>
      <c r="AH1" s="3667"/>
      <c r="AI1" s="3667"/>
      <c r="AJ1" s="3667"/>
      <c r="AK1" s="3667"/>
      <c r="AL1" s="3667"/>
      <c r="AM1" s="3667"/>
      <c r="AN1" s="3667"/>
      <c r="AO1" s="3667"/>
      <c r="AP1" s="3667"/>
    </row>
    <row r="2" spans="1:47" ht="18" thickBot="1">
      <c r="N2" s="33"/>
      <c r="O2" s="33"/>
      <c r="P2" s="33"/>
      <c r="Q2" s="33"/>
      <c r="R2" s="34"/>
      <c r="S2" s="33"/>
      <c r="T2" s="33"/>
      <c r="U2" s="33"/>
      <c r="V2" s="33"/>
      <c r="W2" s="33"/>
      <c r="X2" s="33"/>
      <c r="Y2" s="33"/>
      <c r="Z2" s="33"/>
      <c r="AA2" s="19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2799" t="s">
        <v>180</v>
      </c>
    </row>
    <row r="3" spans="1:47" ht="15.6" customHeight="1" thickBot="1">
      <c r="A3" s="3584" t="s">
        <v>38</v>
      </c>
      <c r="B3" s="3604" t="s">
        <v>39</v>
      </c>
      <c r="C3" s="3606" t="s">
        <v>35</v>
      </c>
      <c r="D3" s="3666" t="s">
        <v>41</v>
      </c>
      <c r="E3" s="3643"/>
      <c r="F3" s="3643"/>
      <c r="G3" s="3643"/>
      <c r="H3" s="3643"/>
      <c r="I3" s="3643"/>
      <c r="J3" s="3643"/>
      <c r="K3" s="3693"/>
      <c r="L3" s="3618" t="s">
        <v>72</v>
      </c>
      <c r="M3" s="3685"/>
      <c r="N3" s="3618" t="s">
        <v>532</v>
      </c>
      <c r="O3" s="3619"/>
      <c r="P3" s="3619"/>
      <c r="Q3" s="3619"/>
      <c r="R3" s="3619"/>
      <c r="S3" s="3619"/>
      <c r="T3" s="3619"/>
      <c r="U3" s="3619"/>
      <c r="V3" s="3619"/>
      <c r="W3" s="3619"/>
      <c r="X3" s="3619"/>
      <c r="Y3" s="3619"/>
      <c r="Z3" s="3619"/>
      <c r="AA3" s="3643"/>
      <c r="AB3" s="3643"/>
      <c r="AC3" s="3643"/>
      <c r="AD3" s="3643"/>
      <c r="AE3" s="3643"/>
      <c r="AF3" s="3643"/>
      <c r="AG3" s="3643"/>
      <c r="AH3" s="3643"/>
      <c r="AI3" s="3643"/>
      <c r="AJ3" s="3643"/>
      <c r="AK3" s="3643"/>
      <c r="AL3" s="3644"/>
      <c r="AM3" s="3608" t="s">
        <v>529</v>
      </c>
      <c r="AN3" s="3609" t="s">
        <v>223</v>
      </c>
      <c r="AO3" s="3609" t="s">
        <v>149</v>
      </c>
      <c r="AP3" s="3604" t="s">
        <v>73</v>
      </c>
    </row>
    <row r="4" spans="1:47" ht="15.6" customHeight="1">
      <c r="A4" s="3686"/>
      <c r="B4" s="3687"/>
      <c r="C4" s="3688"/>
      <c r="D4" s="2801" t="s">
        <v>42</v>
      </c>
      <c r="E4" s="462" t="s">
        <v>43</v>
      </c>
      <c r="F4" s="462" t="s">
        <v>32</v>
      </c>
      <c r="G4" s="462" t="s">
        <v>44</v>
      </c>
      <c r="H4" s="462" t="s">
        <v>259</v>
      </c>
      <c r="I4" s="360" t="s">
        <v>282</v>
      </c>
      <c r="J4" s="360" t="s">
        <v>283</v>
      </c>
      <c r="K4" s="1800" t="s">
        <v>421</v>
      </c>
      <c r="L4" s="2797" t="s">
        <v>514</v>
      </c>
      <c r="M4" s="2798" t="s">
        <v>351</v>
      </c>
      <c r="N4" s="2313" t="s">
        <v>154</v>
      </c>
      <c r="O4" s="2099" t="s">
        <v>156</v>
      </c>
      <c r="P4" s="2099" t="s">
        <v>157</v>
      </c>
      <c r="Q4" s="2099" t="s">
        <v>158</v>
      </c>
      <c r="R4" s="2099" t="s">
        <v>159</v>
      </c>
      <c r="S4" s="2099" t="s">
        <v>160</v>
      </c>
      <c r="T4" s="2099" t="s">
        <v>402</v>
      </c>
      <c r="U4" s="2099" t="s">
        <v>162</v>
      </c>
      <c r="V4" s="3080" t="s">
        <v>163</v>
      </c>
      <c r="W4" s="2915" t="s">
        <v>164</v>
      </c>
      <c r="X4" s="2913" t="s">
        <v>165</v>
      </c>
      <c r="Y4" s="2107" t="s">
        <v>166</v>
      </c>
      <c r="Z4" s="552" t="s">
        <v>384</v>
      </c>
      <c r="AA4" s="2772" t="s">
        <v>155</v>
      </c>
      <c r="AB4" s="225" t="s">
        <v>167</v>
      </c>
      <c r="AC4" s="225" t="s">
        <v>168</v>
      </c>
      <c r="AD4" s="225" t="s">
        <v>169</v>
      </c>
      <c r="AE4" s="225" t="s">
        <v>170</v>
      </c>
      <c r="AF4" s="225" t="s">
        <v>171</v>
      </c>
      <c r="AG4" s="225" t="s">
        <v>172</v>
      </c>
      <c r="AH4" s="225" t="s">
        <v>173</v>
      </c>
      <c r="AI4" s="225" t="s">
        <v>174</v>
      </c>
      <c r="AJ4" s="225" t="s">
        <v>175</v>
      </c>
      <c r="AK4" s="225" t="s">
        <v>176</v>
      </c>
      <c r="AL4" s="225" t="s">
        <v>177</v>
      </c>
      <c r="AM4" s="3709"/>
      <c r="AN4" s="3672"/>
      <c r="AO4" s="3672"/>
      <c r="AP4" s="3710"/>
    </row>
    <row r="5" spans="1:47" ht="15.6" customHeight="1">
      <c r="A5" s="3707" t="s">
        <v>46</v>
      </c>
      <c r="B5" s="371" t="s">
        <v>47</v>
      </c>
      <c r="C5" s="232" t="s">
        <v>95</v>
      </c>
      <c r="D5" s="184">
        <v>280607.90000000002</v>
      </c>
      <c r="E5" s="103">
        <v>313095</v>
      </c>
      <c r="F5" s="138">
        <v>291017.58</v>
      </c>
      <c r="G5" s="138">
        <v>286570.19</v>
      </c>
      <c r="H5" s="86">
        <v>311777</v>
      </c>
      <c r="I5" s="361">
        <v>313507</v>
      </c>
      <c r="J5" s="1316">
        <v>309398.58</v>
      </c>
      <c r="K5" s="1316">
        <v>291974.88</v>
      </c>
      <c r="L5" s="1801">
        <v>273530</v>
      </c>
      <c r="M5" s="1618">
        <v>27353</v>
      </c>
      <c r="N5" s="2314">
        <v>24738.14</v>
      </c>
      <c r="O5" s="2129">
        <v>24620.850000000002</v>
      </c>
      <c r="P5" s="2129">
        <v>26927.78</v>
      </c>
      <c r="Q5" s="2129">
        <v>24694.04</v>
      </c>
      <c r="R5" s="2129">
        <v>22811.49</v>
      </c>
      <c r="S5" s="2129">
        <v>24990.170000000002</v>
      </c>
      <c r="T5" s="2129">
        <v>30848.92</v>
      </c>
      <c r="U5" s="2129">
        <v>27730.79</v>
      </c>
      <c r="V5" s="3125">
        <v>29266.38</v>
      </c>
      <c r="W5" s="2979">
        <v>27208.309999999998</v>
      </c>
      <c r="X5" s="2961">
        <v>0</v>
      </c>
      <c r="Y5" s="2315">
        <v>0</v>
      </c>
      <c r="Z5" s="2129">
        <v>263836.87</v>
      </c>
      <c r="AA5" s="2773"/>
      <c r="AB5" s="2305"/>
      <c r="AC5" s="2305"/>
      <c r="AD5" s="2305"/>
      <c r="AE5" s="2305"/>
      <c r="AF5" s="2305"/>
      <c r="AG5" s="2305"/>
      <c r="AH5" s="2305"/>
      <c r="AI5" s="2305"/>
      <c r="AJ5" s="2305"/>
      <c r="AK5" s="2305"/>
      <c r="AL5" s="2305"/>
      <c r="AM5" s="2305"/>
      <c r="AN5" s="2305"/>
      <c r="AO5" s="2316"/>
      <c r="AP5" s="2317"/>
      <c r="AR5" s="714"/>
    </row>
    <row r="6" spans="1:47" ht="15.6" customHeight="1">
      <c r="A6" s="3707"/>
      <c r="B6" s="371" t="s">
        <v>49</v>
      </c>
      <c r="C6" s="232" t="s">
        <v>96</v>
      </c>
      <c r="D6" s="185">
        <v>36.635276454076639</v>
      </c>
      <c r="E6" s="101">
        <v>40.28819407956113</v>
      </c>
      <c r="F6" s="186">
        <v>40.952245905022799</v>
      </c>
      <c r="G6" s="186">
        <v>39.301413955784739</v>
      </c>
      <c r="H6" s="90">
        <v>39.166384432747506</v>
      </c>
      <c r="I6" s="2814">
        <v>39.29</v>
      </c>
      <c r="J6" s="2815">
        <v>39.056847287531163</v>
      </c>
      <c r="K6" s="2815">
        <v>39.078220717254119</v>
      </c>
      <c r="L6" s="2816">
        <v>40.049999999999997</v>
      </c>
      <c r="M6" s="2817">
        <v>40.049999999999997</v>
      </c>
      <c r="N6" s="2818">
        <v>42.135028790988457</v>
      </c>
      <c r="O6" s="2871">
        <v>43.809064070863357</v>
      </c>
      <c r="P6" s="2871">
        <v>40.549871664261666</v>
      </c>
      <c r="Q6" s="2818">
        <v>38.281127680468018</v>
      </c>
      <c r="R6" s="2818">
        <v>45.497314972961597</v>
      </c>
      <c r="S6" s="2818">
        <v>38.804861359958601</v>
      </c>
      <c r="T6" s="2818">
        <v>39.027029838828497</v>
      </c>
      <c r="U6" s="2818">
        <v>34.8970510402606</v>
      </c>
      <c r="V6" s="3184">
        <v>38.0912994926449</v>
      </c>
      <c r="W6" s="3003">
        <v>36.75</v>
      </c>
      <c r="X6" s="3002">
        <v>0</v>
      </c>
      <c r="Y6" s="2871">
        <v>0</v>
      </c>
      <c r="Z6" s="2871">
        <v>39.874156545930497</v>
      </c>
      <c r="AA6" s="2823">
        <v>100674.71494632709</v>
      </c>
      <c r="AB6" s="2819">
        <v>149144.1159133013</v>
      </c>
      <c r="AC6" s="2819">
        <v>54820.673847583079</v>
      </c>
      <c r="AD6" s="2819">
        <v>-28843.298780974801</v>
      </c>
      <c r="AE6" s="2819">
        <v>180538.62378070661</v>
      </c>
      <c r="AF6" s="2819">
        <v>-9875.1910840237942</v>
      </c>
      <c r="AG6" s="2819">
        <v>-2269.8415139812237</v>
      </c>
      <c r="AH6" s="2819">
        <v>-186380.20898257472</v>
      </c>
      <c r="AI6" s="2819">
        <v>-42535.759926017927</v>
      </c>
      <c r="AJ6" s="2819">
        <v>-96693.40679593914</v>
      </c>
      <c r="AK6" s="2819" t="e">
        <v>#DIV/0!</v>
      </c>
      <c r="AL6" s="2819" t="e">
        <v>#DIV/0!</v>
      </c>
      <c r="AM6" s="2819">
        <v>372059.74393755232</v>
      </c>
      <c r="AN6" s="2819">
        <v>118580.42140440643</v>
      </c>
      <c r="AO6" s="2820">
        <v>0.31871338766579738</v>
      </c>
      <c r="AP6" s="2821" t="s">
        <v>616</v>
      </c>
      <c r="AQ6" s="2822" t="s">
        <v>638</v>
      </c>
      <c r="AR6" s="2363"/>
      <c r="AS6" s="2297"/>
      <c r="AT6" s="2297"/>
      <c r="AU6" s="2297"/>
    </row>
    <row r="7" spans="1:47" ht="15.6" customHeight="1" thickBot="1">
      <c r="A7" s="3708"/>
      <c r="B7" s="2804" t="s">
        <v>51</v>
      </c>
      <c r="C7" s="257" t="s">
        <v>36</v>
      </c>
      <c r="D7" s="373">
        <v>97.667805773742728</v>
      </c>
      <c r="E7" s="258">
        <v>97.812305962509853</v>
      </c>
      <c r="F7" s="374">
        <v>97.369683073985954</v>
      </c>
      <c r="G7" s="374">
        <v>97.201892954742391</v>
      </c>
      <c r="H7" s="375">
        <v>98.032043940345559</v>
      </c>
      <c r="I7" s="375">
        <v>98.81</v>
      </c>
      <c r="J7" s="799">
        <v>98.842928115557456</v>
      </c>
      <c r="K7" s="799">
        <v>98.320217917675549</v>
      </c>
      <c r="L7" s="864">
        <v>99.4</v>
      </c>
      <c r="M7" s="721">
        <v>99.4</v>
      </c>
      <c r="N7" s="2321">
        <v>100</v>
      </c>
      <c r="O7" s="2010">
        <v>99.447030683367203</v>
      </c>
      <c r="P7" s="2010">
        <v>99.859550561797747</v>
      </c>
      <c r="Q7" s="2010">
        <v>100</v>
      </c>
      <c r="R7" s="2010">
        <v>99.062268651805539</v>
      </c>
      <c r="S7" s="2010">
        <v>99.425747863247864</v>
      </c>
      <c r="T7" s="2010">
        <v>99.966397849462368</v>
      </c>
      <c r="U7" s="2010">
        <v>98.151623193844998</v>
      </c>
      <c r="V7" s="3089">
        <v>99.973226889938189</v>
      </c>
      <c r="W7" s="2924">
        <v>99.798387096774192</v>
      </c>
      <c r="X7" s="2009" t="e">
        <v>#DIV/0!</v>
      </c>
      <c r="Y7" s="2087" t="e">
        <v>#DIV/0!</v>
      </c>
      <c r="Z7" s="1444">
        <v>99.567409164646165</v>
      </c>
      <c r="AA7" s="2775">
        <v>22952.847259645052</v>
      </c>
      <c r="AB7" s="2564">
        <v>15918.165843019324</v>
      </c>
      <c r="AC7" s="2564">
        <v>23991.939108845952</v>
      </c>
      <c r="AD7" s="2564">
        <v>21721.126285043243</v>
      </c>
      <c r="AE7" s="2564">
        <v>9794.9350410321385</v>
      </c>
      <c r="AF7" s="2564">
        <v>15035.477921816344</v>
      </c>
      <c r="AG7" s="2564">
        <v>26839.075505194571</v>
      </c>
      <c r="AH7" s="2564">
        <v>-2577.4437300636068</v>
      </c>
      <c r="AI7" s="2564">
        <v>24806.460580074207</v>
      </c>
      <c r="AJ7" s="2564">
        <v>24059.348948145212</v>
      </c>
      <c r="AK7" s="2564" t="e">
        <v>#DIV/0!</v>
      </c>
      <c r="AL7" s="2564" t="e">
        <v>#DIV/0!</v>
      </c>
      <c r="AM7" s="2564">
        <v>162528.51241891523</v>
      </c>
      <c r="AN7" s="1878">
        <v>182541.9327627524</v>
      </c>
      <c r="AO7" s="2322">
        <v>1.1231379039036107</v>
      </c>
      <c r="AP7" s="2263" t="s">
        <v>616</v>
      </c>
      <c r="AR7" s="714"/>
    </row>
    <row r="8" spans="1:47" ht="15.6" customHeight="1">
      <c r="A8" s="3711" t="s">
        <v>53</v>
      </c>
      <c r="B8" s="392" t="s">
        <v>245</v>
      </c>
      <c r="C8" s="247" t="s">
        <v>36</v>
      </c>
      <c r="D8" s="393">
        <v>99.254476328030421</v>
      </c>
      <c r="E8" s="394">
        <v>98.904868508912699</v>
      </c>
      <c r="F8" s="395">
        <v>98.54878099892494</v>
      </c>
      <c r="G8" s="395">
        <v>98.709193043687762</v>
      </c>
      <c r="H8" s="396">
        <v>99.068155973510756</v>
      </c>
      <c r="I8" s="396">
        <v>99.83</v>
      </c>
      <c r="J8" s="396">
        <v>100.18118732416113</v>
      </c>
      <c r="K8" s="396">
        <v>100.18258233928049</v>
      </c>
      <c r="L8" s="251">
        <v>100.35000000000001</v>
      </c>
      <c r="M8" s="722">
        <v>100.35000000000001</v>
      </c>
      <c r="N8" s="2323">
        <v>100.70524985861206</v>
      </c>
      <c r="O8" s="412">
        <v>100.6108820007982</v>
      </c>
      <c r="P8" s="412">
        <v>100.27112703876352</v>
      </c>
      <c r="Q8" s="412">
        <v>100.15607027380437</v>
      </c>
      <c r="R8" s="412">
        <v>100.46615565330576</v>
      </c>
      <c r="S8" s="412">
        <v>100.13871134113718</v>
      </c>
      <c r="T8" s="412">
        <v>100.2504384380867</v>
      </c>
      <c r="U8" s="412">
        <v>100.26117222159274</v>
      </c>
      <c r="V8" s="3127">
        <v>100.32249771187051</v>
      </c>
      <c r="W8" s="2981">
        <v>100.64747142115121</v>
      </c>
      <c r="X8" s="2962" t="e">
        <v>#DIV/0!</v>
      </c>
      <c r="Y8" s="394" t="e">
        <v>#DIV/0!</v>
      </c>
      <c r="Z8" s="1057">
        <v>100.37774401689168</v>
      </c>
      <c r="AA8" s="2776">
        <v>55689.109841919329</v>
      </c>
      <c r="AB8" s="2562">
        <v>45393.163717209405</v>
      </c>
      <c r="AC8" s="2562">
        <v>10307.125051040923</v>
      </c>
      <c r="AD8" s="2562">
        <v>-2835.7846323568419</v>
      </c>
      <c r="AE8" s="2562">
        <v>27900.139040028007</v>
      </c>
      <c r="AF8" s="2562">
        <v>-4741.9185334040585</v>
      </c>
      <c r="AG8" s="2562">
        <v>9047.4084548953251</v>
      </c>
      <c r="AH8" s="2562">
        <v>9427.4428491391682</v>
      </c>
      <c r="AI8" s="2562">
        <v>17707.241658700113</v>
      </c>
      <c r="AJ8" s="2562">
        <v>54472.3670083365</v>
      </c>
      <c r="AK8" s="2562" t="e">
        <v>#DIV/0!</v>
      </c>
      <c r="AL8" s="2562" t="e">
        <v>#DIV/0!</v>
      </c>
      <c r="AM8" s="2562">
        <v>197841.67519918102</v>
      </c>
      <c r="AN8" s="2809">
        <v>222366.29445550786</v>
      </c>
      <c r="AO8" s="397">
        <v>1.1239608350042336</v>
      </c>
      <c r="AP8" s="255" t="s">
        <v>617</v>
      </c>
      <c r="AR8" s="714"/>
    </row>
    <row r="9" spans="1:47" ht="15.6" customHeight="1" thickBot="1">
      <c r="A9" s="3712"/>
      <c r="B9" s="398" t="s">
        <v>242</v>
      </c>
      <c r="C9" s="236" t="s">
        <v>95</v>
      </c>
      <c r="D9" s="399">
        <v>2050.37</v>
      </c>
      <c r="E9" s="400">
        <v>1953.53</v>
      </c>
      <c r="F9" s="401">
        <v>2508.8000000000002</v>
      </c>
      <c r="G9" s="401">
        <v>1973.88</v>
      </c>
      <c r="H9" s="402">
        <v>820.61999999999978</v>
      </c>
      <c r="I9" s="2276">
        <v>320</v>
      </c>
      <c r="J9" s="1445">
        <v>307.49</v>
      </c>
      <c r="K9" s="1445">
        <v>363.24000000000007</v>
      </c>
      <c r="L9" s="2277">
        <v>180</v>
      </c>
      <c r="M9" s="1804">
        <v>18</v>
      </c>
      <c r="N9" s="2324">
        <v>4.84</v>
      </c>
      <c r="O9" s="1511">
        <v>41.36</v>
      </c>
      <c r="P9" s="1511">
        <v>22.59</v>
      </c>
      <c r="Q9" s="1511">
        <v>0</v>
      </c>
      <c r="R9" s="1511">
        <v>26.65</v>
      </c>
      <c r="S9" s="1511">
        <v>40.56</v>
      </c>
      <c r="T9" s="1511">
        <v>37.85</v>
      </c>
      <c r="U9" s="1511">
        <v>7.47</v>
      </c>
      <c r="V9" s="3128">
        <v>0</v>
      </c>
      <c r="W9" s="2982">
        <v>24.21</v>
      </c>
      <c r="X9" s="2963">
        <v>0</v>
      </c>
      <c r="Y9" s="1674">
        <v>0</v>
      </c>
      <c r="Z9" s="1513">
        <v>205.53</v>
      </c>
      <c r="AA9" s="2777"/>
      <c r="AB9" s="2607"/>
      <c r="AC9" s="2607"/>
      <c r="AD9" s="2607"/>
      <c r="AE9" s="2607"/>
      <c r="AF9" s="2607"/>
      <c r="AG9" s="2607"/>
      <c r="AH9" s="2607"/>
      <c r="AI9" s="2607"/>
      <c r="AJ9" s="2607"/>
      <c r="AK9" s="2607"/>
      <c r="AL9" s="2607"/>
      <c r="AM9" s="2607"/>
      <c r="AN9" s="1914"/>
      <c r="AO9" s="1915"/>
      <c r="AP9" s="1815" t="s">
        <v>85</v>
      </c>
      <c r="AR9" s="714"/>
    </row>
    <row r="10" spans="1:47" ht="15.6" customHeight="1">
      <c r="A10" s="3711" t="s">
        <v>252</v>
      </c>
      <c r="B10" s="416" t="s">
        <v>378</v>
      </c>
      <c r="C10" s="294" t="s">
        <v>201</v>
      </c>
      <c r="D10" s="368"/>
      <c r="E10" s="413"/>
      <c r="F10" s="415">
        <v>1575.96</v>
      </c>
      <c r="G10" s="415">
        <v>1350.99</v>
      </c>
      <c r="H10" s="361">
        <v>1329</v>
      </c>
      <c r="I10" s="2278">
        <v>651</v>
      </c>
      <c r="J10" s="1318">
        <v>685.29199999999992</v>
      </c>
      <c r="K10" s="1318">
        <v>560.84799999999996</v>
      </c>
      <c r="L10" s="443">
        <v>300</v>
      </c>
      <c r="M10" s="1252">
        <v>30</v>
      </c>
      <c r="N10" s="2318">
        <v>12.92</v>
      </c>
      <c r="O10" s="2130">
        <v>19.43</v>
      </c>
      <c r="P10" s="2130">
        <v>32.14</v>
      </c>
      <c r="Q10" s="2130">
        <v>1.94</v>
      </c>
      <c r="R10" s="2130">
        <v>16.36</v>
      </c>
      <c r="S10" s="2130">
        <v>22.52</v>
      </c>
      <c r="T10" s="2130">
        <v>10.119999999999999</v>
      </c>
      <c r="U10" s="2130">
        <v>46.18</v>
      </c>
      <c r="V10" s="3126">
        <v>9.07</v>
      </c>
      <c r="W10" s="3126">
        <v>18.400000000000002</v>
      </c>
      <c r="X10" s="2206"/>
      <c r="Y10" s="2319"/>
      <c r="Z10" s="391">
        <v>189.08</v>
      </c>
      <c r="AA10" s="2778"/>
      <c r="AB10" s="2608"/>
      <c r="AC10" s="2305"/>
      <c r="AD10" s="2305"/>
      <c r="AE10" s="2305"/>
      <c r="AF10" s="2305"/>
      <c r="AG10" s="2305"/>
      <c r="AH10" s="2305"/>
      <c r="AI10" s="2305"/>
      <c r="AJ10" s="2305"/>
      <c r="AK10" s="2305"/>
      <c r="AL10" s="2305"/>
      <c r="AM10" s="2305"/>
      <c r="AN10" s="2305"/>
      <c r="AO10" s="2316"/>
      <c r="AP10" s="2294" t="s">
        <v>276</v>
      </c>
      <c r="AR10" s="714"/>
    </row>
    <row r="11" spans="1:47" ht="15.6" customHeight="1">
      <c r="A11" s="3721"/>
      <c r="B11" s="371" t="s">
        <v>398</v>
      </c>
      <c r="C11" s="232" t="s">
        <v>201</v>
      </c>
      <c r="D11" s="185"/>
      <c r="E11" s="101"/>
      <c r="F11" s="138">
        <v>608.03</v>
      </c>
      <c r="G11" s="138">
        <v>505.16999999999996</v>
      </c>
      <c r="H11" s="138">
        <v>594.27</v>
      </c>
      <c r="I11" s="2279">
        <v>506.82</v>
      </c>
      <c r="J11" s="2279">
        <v>387.63</v>
      </c>
      <c r="K11" s="2280">
        <v>349.56999999999994</v>
      </c>
      <c r="L11" s="1619">
        <v>300</v>
      </c>
      <c r="M11" s="1614">
        <v>30</v>
      </c>
      <c r="N11" s="2325">
        <v>25.2</v>
      </c>
      <c r="O11" s="2131">
        <v>33.04</v>
      </c>
      <c r="P11" s="2131">
        <v>33.69</v>
      </c>
      <c r="Q11" s="2131">
        <v>40.299999999999997</v>
      </c>
      <c r="R11" s="2131">
        <v>26.92</v>
      </c>
      <c r="S11" s="2131">
        <v>38.840000000000003</v>
      </c>
      <c r="T11" s="2131">
        <v>43.3</v>
      </c>
      <c r="U11" s="2131">
        <v>35.6</v>
      </c>
      <c r="V11" s="3129">
        <v>43.22</v>
      </c>
      <c r="W11" s="3129">
        <v>42.65</v>
      </c>
      <c r="X11" s="2964">
        <v>0</v>
      </c>
      <c r="Y11" s="2326">
        <v>0</v>
      </c>
      <c r="Z11" s="2129">
        <v>362.76</v>
      </c>
      <c r="AA11" s="2778"/>
      <c r="AB11" s="2608"/>
      <c r="AC11" s="2305"/>
      <c r="AD11" s="2305"/>
      <c r="AE11" s="2305"/>
      <c r="AF11" s="2305"/>
      <c r="AG11" s="2305"/>
      <c r="AH11" s="2305"/>
      <c r="AI11" s="2305"/>
      <c r="AJ11" s="2305"/>
      <c r="AK11" s="2305"/>
      <c r="AL11" s="2305"/>
      <c r="AM11" s="2305"/>
      <c r="AN11" s="2305"/>
      <c r="AO11" s="2316"/>
      <c r="AP11" s="2266" t="s">
        <v>585</v>
      </c>
      <c r="AR11" s="714"/>
    </row>
    <row r="12" spans="1:47" ht="15.6" customHeight="1">
      <c r="A12" s="3721"/>
      <c r="B12" s="803" t="s">
        <v>431</v>
      </c>
      <c r="C12" s="804" t="s">
        <v>201</v>
      </c>
      <c r="D12" s="805"/>
      <c r="E12" s="806"/>
      <c r="F12" s="807"/>
      <c r="G12" s="808"/>
      <c r="H12" s="809"/>
      <c r="I12" s="2281"/>
      <c r="J12" s="2280"/>
      <c r="K12" s="2280">
        <v>307.38</v>
      </c>
      <c r="L12" s="1619">
        <v>100</v>
      </c>
      <c r="M12" s="1614">
        <v>10</v>
      </c>
      <c r="N12" s="2327">
        <v>0</v>
      </c>
      <c r="O12" s="2116">
        <v>14.81</v>
      </c>
      <c r="P12" s="2116">
        <v>0</v>
      </c>
      <c r="Q12" s="2116">
        <v>0</v>
      </c>
      <c r="R12" s="2116">
        <v>0</v>
      </c>
      <c r="S12" s="2116">
        <v>0</v>
      </c>
      <c r="T12" s="2116">
        <v>0</v>
      </c>
      <c r="U12" s="2116">
        <v>3</v>
      </c>
      <c r="V12" s="3130">
        <v>111.85599999999999</v>
      </c>
      <c r="W12" s="3130">
        <v>3.88</v>
      </c>
      <c r="X12" s="2965"/>
      <c r="Y12" s="2118"/>
      <c r="Z12" s="2129">
        <v>133.54599999999999</v>
      </c>
      <c r="AA12" s="2773"/>
      <c r="AB12" s="2608"/>
      <c r="AC12" s="2305"/>
      <c r="AD12" s="2305"/>
      <c r="AE12" s="2305"/>
      <c r="AF12" s="2305"/>
      <c r="AG12" s="2305"/>
      <c r="AH12" s="2305"/>
      <c r="AI12" s="2305"/>
      <c r="AJ12" s="2305"/>
      <c r="AK12" s="2305"/>
      <c r="AL12" s="2305"/>
      <c r="AM12" s="2305"/>
      <c r="AN12" s="2305"/>
      <c r="AO12" s="2316"/>
      <c r="AP12" s="2266" t="s">
        <v>583</v>
      </c>
      <c r="AQ12" s="712" t="s">
        <v>497</v>
      </c>
      <c r="AR12" s="714"/>
    </row>
    <row r="13" spans="1:47" ht="15.6" customHeight="1">
      <c r="A13" s="3721"/>
      <c r="B13" s="803" t="s">
        <v>493</v>
      </c>
      <c r="C13" s="804" t="s">
        <v>201</v>
      </c>
      <c r="D13" s="805"/>
      <c r="E13" s="806"/>
      <c r="F13" s="807"/>
      <c r="G13" s="1271"/>
      <c r="H13" s="1270"/>
      <c r="I13" s="2281"/>
      <c r="J13" s="2280"/>
      <c r="K13" s="1806">
        <v>467.16800000000006</v>
      </c>
      <c r="L13" s="1619">
        <v>150</v>
      </c>
      <c r="M13" s="1614">
        <v>15</v>
      </c>
      <c r="N13" s="2327">
        <v>30.21</v>
      </c>
      <c r="O13" s="2116">
        <v>4.82</v>
      </c>
      <c r="P13" s="2116">
        <v>41</v>
      </c>
      <c r="Q13" s="2116">
        <v>34.299999999999997</v>
      </c>
      <c r="R13" s="2116">
        <v>9.74</v>
      </c>
      <c r="S13" s="2116">
        <v>6.04</v>
      </c>
      <c r="T13" s="2116">
        <v>43.269999999999996</v>
      </c>
      <c r="U13" s="2116">
        <v>53</v>
      </c>
      <c r="V13" s="3130">
        <v>27.3</v>
      </c>
      <c r="W13" s="3130">
        <v>47.28</v>
      </c>
      <c r="X13" s="2965"/>
      <c r="Y13" s="2118"/>
      <c r="Z13" s="2129">
        <v>296.96000000000004</v>
      </c>
      <c r="AA13" s="2773"/>
      <c r="AB13" s="2608"/>
      <c r="AC13" s="2305"/>
      <c r="AD13" s="2305"/>
      <c r="AE13" s="2305"/>
      <c r="AF13" s="2305"/>
      <c r="AG13" s="2305"/>
      <c r="AH13" s="2305"/>
      <c r="AI13" s="2305"/>
      <c r="AJ13" s="2305"/>
      <c r="AK13" s="2305"/>
      <c r="AL13" s="2305"/>
      <c r="AM13" s="2305"/>
      <c r="AN13" s="2305"/>
      <c r="AO13" s="2316"/>
      <c r="AP13" s="2266" t="s">
        <v>590</v>
      </c>
      <c r="AR13" s="714"/>
    </row>
    <row r="14" spans="1:47" ht="15.6" customHeight="1">
      <c r="A14" s="3721"/>
      <c r="B14" s="803" t="s">
        <v>462</v>
      </c>
      <c r="C14" s="804" t="s">
        <v>463</v>
      </c>
      <c r="D14" s="805">
        <v>556</v>
      </c>
      <c r="E14" s="806">
        <v>376</v>
      </c>
      <c r="F14" s="807">
        <v>577</v>
      </c>
      <c r="G14" s="1271">
        <v>353</v>
      </c>
      <c r="H14" s="1270">
        <v>233</v>
      </c>
      <c r="I14" s="2281">
        <v>133</v>
      </c>
      <c r="J14" s="2280">
        <v>158</v>
      </c>
      <c r="K14" s="1806">
        <v>61.089999999999996</v>
      </c>
      <c r="L14" s="1619">
        <v>40</v>
      </c>
      <c r="M14" s="1614">
        <v>4</v>
      </c>
      <c r="N14" s="2327">
        <v>0</v>
      </c>
      <c r="O14" s="2116">
        <v>0</v>
      </c>
      <c r="P14" s="2116">
        <v>3.83</v>
      </c>
      <c r="Q14" s="2116">
        <v>0</v>
      </c>
      <c r="R14" s="2116">
        <v>10.06</v>
      </c>
      <c r="S14" s="2116">
        <v>0</v>
      </c>
      <c r="T14" s="2116">
        <v>12.51</v>
      </c>
      <c r="U14" s="2116">
        <v>1.32</v>
      </c>
      <c r="V14" s="3130">
        <v>1.5</v>
      </c>
      <c r="W14" s="3130">
        <v>3.5</v>
      </c>
      <c r="X14" s="2965"/>
      <c r="Y14" s="2118">
        <v>0</v>
      </c>
      <c r="Z14" s="2129">
        <v>32.72</v>
      </c>
      <c r="AA14" s="2773"/>
      <c r="AB14" s="2608"/>
      <c r="AC14" s="2305"/>
      <c r="AD14" s="2305"/>
      <c r="AE14" s="2305"/>
      <c r="AF14" s="2305"/>
      <c r="AG14" s="2305"/>
      <c r="AH14" s="2305"/>
      <c r="AI14" s="2305"/>
      <c r="AJ14" s="2305"/>
      <c r="AK14" s="2305"/>
      <c r="AL14" s="2305"/>
      <c r="AM14" s="2305"/>
      <c r="AN14" s="2305"/>
      <c r="AO14" s="2316"/>
      <c r="AP14" s="2266" t="s">
        <v>586</v>
      </c>
      <c r="AQ14" s="554" t="s">
        <v>635</v>
      </c>
      <c r="AR14" s="714"/>
    </row>
    <row r="15" spans="1:47" ht="15.6" customHeight="1" thickBot="1">
      <c r="A15" s="3721"/>
      <c r="B15" s="371" t="s">
        <v>29</v>
      </c>
      <c r="C15" s="232" t="s">
        <v>201</v>
      </c>
      <c r="D15" s="185"/>
      <c r="E15" s="101"/>
      <c r="F15" s="138"/>
      <c r="G15" s="1271"/>
      <c r="H15" s="1270">
        <v>2156.27</v>
      </c>
      <c r="I15" s="1270">
        <v>1290.82</v>
      </c>
      <c r="J15" s="1270">
        <v>1230.922</v>
      </c>
      <c r="K15" s="1270">
        <v>1746.0559999999998</v>
      </c>
      <c r="L15" s="1805">
        <v>890</v>
      </c>
      <c r="M15" s="1806">
        <v>70</v>
      </c>
      <c r="N15" s="2128">
        <v>68.33</v>
      </c>
      <c r="O15" s="2114">
        <v>72.099999999999994</v>
      </c>
      <c r="P15" s="2114">
        <v>110.66</v>
      </c>
      <c r="Q15" s="2132">
        <v>76.539999999999992</v>
      </c>
      <c r="R15" s="2132">
        <v>63.080000000000005</v>
      </c>
      <c r="S15" s="2132">
        <v>67.400000000000006</v>
      </c>
      <c r="T15" s="2132">
        <v>109.2</v>
      </c>
      <c r="U15" s="2132">
        <v>139.1</v>
      </c>
      <c r="V15" s="3131">
        <v>192.946</v>
      </c>
      <c r="W15" s="2985">
        <v>115.71</v>
      </c>
      <c r="X15" s="3490">
        <v>0</v>
      </c>
      <c r="Y15" s="2114">
        <v>0</v>
      </c>
      <c r="Z15" s="2129">
        <v>1015.0660000000001</v>
      </c>
      <c r="AA15" s="2778"/>
      <c r="AB15" s="2608"/>
      <c r="AC15" s="2305"/>
      <c r="AD15" s="2305"/>
      <c r="AE15" s="2305"/>
      <c r="AF15" s="2305"/>
      <c r="AG15" s="2305"/>
      <c r="AH15" s="2305"/>
      <c r="AI15" s="2305"/>
      <c r="AJ15" s="2305"/>
      <c r="AK15" s="2305"/>
      <c r="AL15" s="2305"/>
      <c r="AM15" s="2305"/>
      <c r="AN15" s="2305"/>
      <c r="AO15" s="2316"/>
      <c r="AP15" s="2266" t="s">
        <v>584</v>
      </c>
      <c r="AR15" s="714"/>
    </row>
    <row r="16" spans="1:47" ht="15.6" customHeight="1">
      <c r="A16" s="3721"/>
      <c r="B16" s="1139" t="s">
        <v>379</v>
      </c>
      <c r="C16" s="795" t="s">
        <v>56</v>
      </c>
      <c r="D16" s="1227"/>
      <c r="E16" s="2118"/>
      <c r="F16" s="2118">
        <v>9.7349101727806246</v>
      </c>
      <c r="G16" s="2118">
        <v>6.4771566086479542</v>
      </c>
      <c r="H16" s="2118">
        <v>7.8398021662919328</v>
      </c>
      <c r="I16" s="2118">
        <v>4.180863585183106</v>
      </c>
      <c r="J16" s="2118">
        <v>3.926398110812273</v>
      </c>
      <c r="K16" s="2117">
        <v>3.3374206712577461</v>
      </c>
      <c r="L16" s="2115">
        <v>2.3849163960742215</v>
      </c>
      <c r="M16" s="721">
        <v>2.3849163960742215</v>
      </c>
      <c r="N16" s="2328">
        <v>2.593161814105668</v>
      </c>
      <c r="O16" s="2011">
        <v>2.3098308953590148</v>
      </c>
      <c r="P16" s="2011">
        <v>3.2301214582115567</v>
      </c>
      <c r="Q16" s="2011">
        <v>1.9174667247643558</v>
      </c>
      <c r="R16" s="2011">
        <v>2.5132071600759089</v>
      </c>
      <c r="S16" s="2011">
        <v>2.7538828267274691</v>
      </c>
      <c r="T16" s="2011">
        <v>1.7890415612604915</v>
      </c>
      <c r="U16" s="2011">
        <v>3.3208574295936031</v>
      </c>
      <c r="V16" s="3132">
        <v>2.2565141298650526</v>
      </c>
      <c r="W16" s="2986">
        <v>2.426097026974479</v>
      </c>
      <c r="X16" s="2964" t="e">
        <v>#DIV/0!</v>
      </c>
      <c r="Y16" s="2326" t="e">
        <v>#DIV/0!</v>
      </c>
      <c r="Z16" s="2131">
        <v>2.504691630097037</v>
      </c>
      <c r="AA16" s="2775">
        <v>7747.3902543423301</v>
      </c>
      <c r="AB16" s="2564">
        <v>10646.017973769314</v>
      </c>
      <c r="AC16" s="2564">
        <v>1215.7981143508161</v>
      </c>
      <c r="AD16" s="2564">
        <v>14754.713623450782</v>
      </c>
      <c r="AE16" s="2564">
        <v>7911.4804863331356</v>
      </c>
      <c r="AF16" s="2564">
        <v>6136.2439313626783</v>
      </c>
      <c r="AG16" s="2564">
        <v>20099.333018049081</v>
      </c>
      <c r="AH16" s="2564">
        <v>193.27334304069902</v>
      </c>
      <c r="AI16" s="2564">
        <v>13311.332466481877</v>
      </c>
      <c r="AJ16" s="2564">
        <v>10433.705723716046</v>
      </c>
      <c r="AK16" s="2564" t="e">
        <v>#DIV/0!</v>
      </c>
      <c r="AL16" s="2564" t="e">
        <v>#DIV/0!</v>
      </c>
      <c r="AM16" s="2564">
        <v>109631.73251627324</v>
      </c>
      <c r="AN16" s="2564">
        <v>92449.288934896758</v>
      </c>
      <c r="AO16" s="2322">
        <v>0.84327125744522913</v>
      </c>
      <c r="AP16" s="255" t="s">
        <v>617</v>
      </c>
      <c r="AR16" s="714"/>
    </row>
    <row r="17" spans="1:44" ht="15.6" customHeight="1" thickBot="1">
      <c r="A17" s="3712"/>
      <c r="B17" s="1228" t="s">
        <v>641</v>
      </c>
      <c r="C17" s="795" t="s">
        <v>56</v>
      </c>
      <c r="D17" s="2119">
        <v>5.0463282813080603</v>
      </c>
      <c r="E17" s="2120">
        <v>6.2361664615134718</v>
      </c>
      <c r="F17" s="2121">
        <v>10.39604409959378</v>
      </c>
      <c r="G17" s="2122">
        <v>11.080875269004844</v>
      </c>
      <c r="H17" s="2122">
        <v>12.472939130562299</v>
      </c>
      <c r="I17" s="2122">
        <v>4.7723774099444256</v>
      </c>
      <c r="J17" s="2123">
        <v>4.8366748760360867</v>
      </c>
      <c r="K17" s="2123">
        <v>4.4457959925817487</v>
      </c>
      <c r="L17" s="2124">
        <v>3.2988929251569545</v>
      </c>
      <c r="M17" s="2125">
        <v>3.2988929251569545</v>
      </c>
      <c r="N17" s="2124">
        <v>4.6543515397681476</v>
      </c>
      <c r="O17" s="2126">
        <v>3.296799257539849</v>
      </c>
      <c r="P17" s="2126">
        <v>3.5208992349165062</v>
      </c>
      <c r="Q17" s="2126">
        <v>4.040651104477031</v>
      </c>
      <c r="R17" s="2126">
        <v>2.0239800205948844</v>
      </c>
      <c r="S17" s="2126">
        <v>3.2868924060940761</v>
      </c>
      <c r="T17" s="2126">
        <v>1.9893727235831917</v>
      </c>
      <c r="U17" s="2126">
        <v>3.092951913739205</v>
      </c>
      <c r="V17" s="3185">
        <v>2.9340834090174459</v>
      </c>
      <c r="W17" s="2987">
        <v>2.9961434576421691</v>
      </c>
      <c r="X17" s="2966" t="e">
        <v>#DIV/0!</v>
      </c>
      <c r="Y17" s="2127" t="e">
        <v>#DIV/0!</v>
      </c>
      <c r="Z17" s="2126">
        <v>3.16005871355281</v>
      </c>
      <c r="AA17" s="2779"/>
      <c r="AB17" s="2609"/>
      <c r="AC17" s="2609"/>
      <c r="AD17" s="2609"/>
      <c r="AE17" s="2609"/>
      <c r="AF17" s="2609"/>
      <c r="AG17" s="2609"/>
      <c r="AH17" s="2609"/>
      <c r="AI17" s="2609"/>
      <c r="AJ17" s="2609"/>
      <c r="AK17" s="2609"/>
      <c r="AL17" s="2609"/>
      <c r="AM17" s="2609"/>
      <c r="AN17" s="2609"/>
      <c r="AO17" s="2329"/>
      <c r="AP17" s="2330"/>
      <c r="AR17" s="714"/>
    </row>
    <row r="18" spans="1:44" ht="15.6" customHeight="1">
      <c r="A18" s="3589" t="s">
        <v>281</v>
      </c>
      <c r="B18" s="3594" t="s">
        <v>319</v>
      </c>
      <c r="C18" s="330" t="s">
        <v>288</v>
      </c>
      <c r="D18" s="403"/>
      <c r="E18" s="404"/>
      <c r="F18" s="404"/>
      <c r="G18" s="404">
        <v>97</v>
      </c>
      <c r="H18" s="404">
        <v>53</v>
      </c>
      <c r="I18" s="405">
        <v>22</v>
      </c>
      <c r="J18" s="405">
        <v>15</v>
      </c>
      <c r="K18" s="405">
        <v>18</v>
      </c>
      <c r="L18" s="967">
        <v>6</v>
      </c>
      <c r="M18" s="1638">
        <v>0.6</v>
      </c>
      <c r="N18" s="1098">
        <v>0</v>
      </c>
      <c r="O18" s="1304">
        <v>1</v>
      </c>
      <c r="P18" s="1304">
        <v>0</v>
      </c>
      <c r="Q18" s="1304">
        <v>0</v>
      </c>
      <c r="R18" s="1304">
        <v>1</v>
      </c>
      <c r="S18" s="1304">
        <v>1</v>
      </c>
      <c r="T18" s="1304">
        <v>0</v>
      </c>
      <c r="U18" s="1304">
        <v>0</v>
      </c>
      <c r="V18" s="3134">
        <v>0</v>
      </c>
      <c r="W18" s="2988">
        <v>1</v>
      </c>
      <c r="X18" s="2967">
        <v>0</v>
      </c>
      <c r="Y18" s="1675">
        <v>0</v>
      </c>
      <c r="Z18" s="578">
        <v>4</v>
      </c>
      <c r="AA18" s="2780">
        <v>4489.9222499217149</v>
      </c>
      <c r="AB18" s="2610">
        <v>1496.640749973905</v>
      </c>
      <c r="AC18" s="2610">
        <v>4489.9222499217149</v>
      </c>
      <c r="AD18" s="2610">
        <v>4489.9222499217149</v>
      </c>
      <c r="AE18" s="2610">
        <v>1496.640749973905</v>
      </c>
      <c r="AF18" s="2610">
        <v>1496.640749973905</v>
      </c>
      <c r="AG18" s="2610">
        <v>4489.9222499217149</v>
      </c>
      <c r="AH18" s="2610">
        <v>4489.9222499217149</v>
      </c>
      <c r="AI18" s="2610">
        <v>4489.9222499217149</v>
      </c>
      <c r="AJ18" s="2610">
        <v>1496.640749973905</v>
      </c>
      <c r="AK18" s="2610">
        <v>4489.9222499217149</v>
      </c>
      <c r="AL18" s="2610">
        <v>4489.9222499217149</v>
      </c>
      <c r="AM18" s="2610">
        <v>46695.191399185846</v>
      </c>
      <c r="AN18" s="2562">
        <v>32926.096499425905</v>
      </c>
      <c r="AO18" s="406">
        <v>0.70512820512820484</v>
      </c>
      <c r="AP18" s="407"/>
      <c r="AR18" s="714"/>
    </row>
    <row r="19" spans="1:44" ht="15.6" customHeight="1">
      <c r="A19" s="3590"/>
      <c r="B19" s="3595"/>
      <c r="C19" s="257" t="s">
        <v>325</v>
      </c>
      <c r="D19" s="367"/>
      <c r="E19" s="408"/>
      <c r="F19" s="408"/>
      <c r="G19" s="408">
        <v>108.11666666666666</v>
      </c>
      <c r="H19" s="408">
        <v>77.849999999999994</v>
      </c>
      <c r="I19" s="363">
        <v>28</v>
      </c>
      <c r="J19" s="1309">
        <v>21.35</v>
      </c>
      <c r="K19" s="1309">
        <v>50.95</v>
      </c>
      <c r="L19" s="2269">
        <v>17</v>
      </c>
      <c r="M19" s="1710">
        <v>1.7</v>
      </c>
      <c r="N19" s="2255">
        <v>0</v>
      </c>
      <c r="O19" s="2133">
        <v>3.5</v>
      </c>
      <c r="P19" s="2133">
        <v>0</v>
      </c>
      <c r="Q19" s="2133">
        <v>0</v>
      </c>
      <c r="R19" s="2133">
        <v>5.083333333333333</v>
      </c>
      <c r="S19" s="2133">
        <v>2.0499999999999998</v>
      </c>
      <c r="T19" s="2133">
        <v>0</v>
      </c>
      <c r="U19" s="2133">
        <v>0</v>
      </c>
      <c r="V19" s="3135">
        <v>0</v>
      </c>
      <c r="W19" s="2989">
        <v>1.5</v>
      </c>
      <c r="X19" s="2968">
        <v>0</v>
      </c>
      <c r="Y19" s="2257">
        <v>0</v>
      </c>
      <c r="Z19" s="3255">
        <v>12.133333333333333</v>
      </c>
      <c r="AA19" s="2781">
        <v>12708.97436852841</v>
      </c>
      <c r="AB19" s="2611">
        <v>2232.4891187110748</v>
      </c>
      <c r="AC19" s="2611">
        <v>12708.97436852841</v>
      </c>
      <c r="AD19" s="2611">
        <v>12708.97436852841</v>
      </c>
      <c r="AE19" s="2611">
        <v>-2506.873256206291</v>
      </c>
      <c r="AF19" s="2611">
        <v>6572.7472936353997</v>
      </c>
      <c r="AG19" s="2611">
        <v>12708.97436852841</v>
      </c>
      <c r="AH19" s="2611">
        <v>12708.97436852841</v>
      </c>
      <c r="AI19" s="2611">
        <v>12708.97436852841</v>
      </c>
      <c r="AJ19" s="2611">
        <v>8219.0521186066944</v>
      </c>
      <c r="AK19" s="2611">
        <v>12708.97436852841</v>
      </c>
      <c r="AL19" s="2611">
        <v>12708.97436852841</v>
      </c>
      <c r="AM19" s="2611">
        <v>-27958.595977947163</v>
      </c>
      <c r="AN19" s="2564">
        <v>90771.261485917334</v>
      </c>
      <c r="AO19" s="2331">
        <v>-3.246631610454072</v>
      </c>
      <c r="AP19" s="2263" t="s">
        <v>616</v>
      </c>
      <c r="AQ19" s="113"/>
      <c r="AR19" s="714"/>
    </row>
    <row r="20" spans="1:44" ht="15.6" customHeight="1">
      <c r="A20" s="3590"/>
      <c r="B20" s="3705" t="s">
        <v>323</v>
      </c>
      <c r="C20" s="257" t="s">
        <v>288</v>
      </c>
      <c r="D20" s="367"/>
      <c r="E20" s="408"/>
      <c r="F20" s="408"/>
      <c r="G20" s="408">
        <v>35</v>
      </c>
      <c r="H20" s="408">
        <v>27</v>
      </c>
      <c r="I20" s="363">
        <v>18</v>
      </c>
      <c r="J20" s="1309">
        <v>13</v>
      </c>
      <c r="K20" s="1309">
        <v>18</v>
      </c>
      <c r="L20" s="1807">
        <v>10</v>
      </c>
      <c r="M20" s="1808">
        <v>1</v>
      </c>
      <c r="N20" s="2332">
        <v>0</v>
      </c>
      <c r="O20" s="2134">
        <v>0</v>
      </c>
      <c r="P20" s="2134">
        <v>0</v>
      </c>
      <c r="Q20" s="2134">
        <v>0</v>
      </c>
      <c r="R20" s="2134">
        <v>0</v>
      </c>
      <c r="S20" s="2134">
        <v>0</v>
      </c>
      <c r="T20" s="2134">
        <v>0</v>
      </c>
      <c r="U20" s="2134">
        <v>3</v>
      </c>
      <c r="V20" s="3136">
        <v>0</v>
      </c>
      <c r="W20" s="2990">
        <v>0</v>
      </c>
      <c r="X20" s="2969">
        <v>0</v>
      </c>
      <c r="Y20" s="2333">
        <v>0</v>
      </c>
      <c r="Z20" s="2137">
        <v>3</v>
      </c>
      <c r="AA20" s="2773"/>
      <c r="AB20" s="2305"/>
      <c r="AC20" s="2305"/>
      <c r="AD20" s="2305"/>
      <c r="AE20" s="2305"/>
      <c r="AF20" s="2305"/>
      <c r="AG20" s="2305"/>
      <c r="AH20" s="2305"/>
      <c r="AI20" s="2305"/>
      <c r="AJ20" s="2305"/>
      <c r="AK20" s="2305"/>
      <c r="AL20" s="2305"/>
      <c r="AM20" s="2305"/>
      <c r="AN20" s="2305"/>
      <c r="AO20" s="2316"/>
      <c r="AP20" s="2317"/>
      <c r="AR20" s="714"/>
    </row>
    <row r="21" spans="1:44" ht="15.6" customHeight="1">
      <c r="A21" s="3590"/>
      <c r="B21" s="3595"/>
      <c r="C21" s="257" t="s">
        <v>325</v>
      </c>
      <c r="D21" s="367"/>
      <c r="E21" s="408"/>
      <c r="F21" s="408"/>
      <c r="G21" s="408">
        <v>73.766666666666666</v>
      </c>
      <c r="H21" s="408">
        <v>45</v>
      </c>
      <c r="I21" s="363">
        <v>32</v>
      </c>
      <c r="J21" s="1309">
        <v>40.18</v>
      </c>
      <c r="K21" s="1309">
        <v>48.783333333333339</v>
      </c>
      <c r="L21" s="2270">
        <v>39.913636363636392</v>
      </c>
      <c r="M21" s="1710">
        <v>3.9913636363636393</v>
      </c>
      <c r="N21" s="2334">
        <v>0</v>
      </c>
      <c r="O21" s="2135">
        <v>0</v>
      </c>
      <c r="P21" s="2135">
        <v>0</v>
      </c>
      <c r="Q21" s="2135">
        <v>0</v>
      </c>
      <c r="R21" s="2135">
        <v>0</v>
      </c>
      <c r="S21" s="2135">
        <v>0</v>
      </c>
      <c r="T21" s="2135">
        <v>0</v>
      </c>
      <c r="U21" s="2135">
        <v>9</v>
      </c>
      <c r="V21" s="3137">
        <v>0</v>
      </c>
      <c r="W21" s="2991">
        <v>0</v>
      </c>
      <c r="X21" s="2970">
        <v>0</v>
      </c>
      <c r="Y21" s="2335">
        <v>0</v>
      </c>
      <c r="Z21" s="3255">
        <v>9</v>
      </c>
      <c r="AA21" s="2781">
        <v>8771.769673453593</v>
      </c>
      <c r="AB21" s="2611">
        <v>9068.6964222929582</v>
      </c>
      <c r="AC21" s="2611">
        <v>10005.446370843059</v>
      </c>
      <c r="AD21" s="2611">
        <v>8301.0493062177284</v>
      </c>
      <c r="AE21" s="2611">
        <v>8473.6702281338221</v>
      </c>
      <c r="AF21" s="2611">
        <v>8730.7252966393062</v>
      </c>
      <c r="AG21" s="2611">
        <v>10466.316087643494</v>
      </c>
      <c r="AH21" s="2611">
        <v>-9550.30295874476</v>
      </c>
      <c r="AI21" s="2611">
        <v>9633.7015865536468</v>
      </c>
      <c r="AJ21" s="2611">
        <v>10448.725640437369</v>
      </c>
      <c r="AK21" s="2611" t="e">
        <v>#DIV/0!</v>
      </c>
      <c r="AL21" s="2611" t="e">
        <v>#DIV/0!</v>
      </c>
      <c r="AM21" s="2611">
        <v>9076.6196449241961</v>
      </c>
      <c r="AN21" s="2611">
        <v>74349.797653470217</v>
      </c>
      <c r="AO21" s="2331">
        <v>8.1913532308305896</v>
      </c>
      <c r="AP21" s="2266"/>
      <c r="AR21" s="714"/>
    </row>
    <row r="22" spans="1:44" ht="15.6" customHeight="1">
      <c r="A22" s="3590"/>
      <c r="B22" s="3705" t="s">
        <v>19</v>
      </c>
      <c r="C22" s="257" t="s">
        <v>288</v>
      </c>
      <c r="D22" s="367"/>
      <c r="E22" s="408"/>
      <c r="F22" s="408"/>
      <c r="G22" s="408">
        <v>20</v>
      </c>
      <c r="H22" s="408">
        <v>21</v>
      </c>
      <c r="I22" s="363">
        <v>16</v>
      </c>
      <c r="J22" s="1309">
        <v>21</v>
      </c>
      <c r="K22" s="1309">
        <v>14</v>
      </c>
      <c r="L22" s="1807">
        <v>8</v>
      </c>
      <c r="M22" s="1808">
        <v>0.8</v>
      </c>
      <c r="N22" s="2332">
        <v>0</v>
      </c>
      <c r="O22" s="2134">
        <v>1</v>
      </c>
      <c r="P22" s="2134">
        <v>1</v>
      </c>
      <c r="Q22" s="2134">
        <v>0</v>
      </c>
      <c r="R22" s="2134">
        <v>0</v>
      </c>
      <c r="S22" s="2134">
        <v>2</v>
      </c>
      <c r="T22" s="2134">
        <v>1</v>
      </c>
      <c r="U22" s="2134">
        <v>0</v>
      </c>
      <c r="V22" s="3136">
        <v>2</v>
      </c>
      <c r="W22" s="2990">
        <v>0</v>
      </c>
      <c r="X22" s="2969">
        <v>0</v>
      </c>
      <c r="Y22" s="2333">
        <v>0</v>
      </c>
      <c r="Z22" s="2137">
        <v>7</v>
      </c>
      <c r="AA22" s="2773"/>
      <c r="AB22" s="2305"/>
      <c r="AC22" s="2305"/>
      <c r="AD22" s="2305"/>
      <c r="AE22" s="2305"/>
      <c r="AF22" s="2305"/>
      <c r="AG22" s="2305"/>
      <c r="AH22" s="2305"/>
      <c r="AI22" s="2305"/>
      <c r="AJ22" s="2305"/>
      <c r="AK22" s="2305"/>
      <c r="AL22" s="2305"/>
      <c r="AM22" s="2305"/>
      <c r="AN22" s="2305"/>
      <c r="AO22" s="2316"/>
      <c r="AP22" s="2317"/>
      <c r="AR22" s="714"/>
    </row>
    <row r="23" spans="1:44" ht="15.6" customHeight="1" thickBot="1">
      <c r="A23" s="3598"/>
      <c r="B23" s="3597"/>
      <c r="C23" s="236" t="s">
        <v>325</v>
      </c>
      <c r="D23" s="409"/>
      <c r="E23" s="410"/>
      <c r="F23" s="410"/>
      <c r="G23" s="410">
        <v>7.5666666666666664</v>
      </c>
      <c r="H23" s="410">
        <v>19</v>
      </c>
      <c r="I23" s="411">
        <v>35</v>
      </c>
      <c r="J23" s="1531">
        <v>19.52</v>
      </c>
      <c r="K23" s="1531">
        <v>27.916666666666668</v>
      </c>
      <c r="L23" s="2271">
        <v>22.840909090909026</v>
      </c>
      <c r="M23" s="1714">
        <v>2.2840909090909025</v>
      </c>
      <c r="N23" s="2336">
        <v>0</v>
      </c>
      <c r="O23" s="1512">
        <v>8.3333333333333329E-2</v>
      </c>
      <c r="P23" s="1512">
        <v>1</v>
      </c>
      <c r="Q23" s="1512">
        <v>0</v>
      </c>
      <c r="R23" s="1512">
        <v>0</v>
      </c>
      <c r="S23" s="1512">
        <v>1.5333333333333334</v>
      </c>
      <c r="T23" s="1512">
        <v>0.25</v>
      </c>
      <c r="U23" s="1512">
        <v>0</v>
      </c>
      <c r="V23" s="3138">
        <v>0.18333333333333332</v>
      </c>
      <c r="W23" s="2992">
        <v>0</v>
      </c>
      <c r="X23" s="2971">
        <v>0</v>
      </c>
      <c r="Y23" s="1677">
        <v>0</v>
      </c>
      <c r="Z23" s="1511">
        <v>3.05</v>
      </c>
      <c r="AA23" s="2782">
        <v>5019.7178691611789</v>
      </c>
      <c r="AB23" s="1920">
        <v>5007.9705813542414</v>
      </c>
      <c r="AC23" s="1920">
        <v>3536.6637131764305</v>
      </c>
      <c r="AD23" s="1920">
        <v>4750.344239123574</v>
      </c>
      <c r="AE23" s="1920">
        <v>4849.1279918428945</v>
      </c>
      <c r="AF23" s="1920">
        <v>1654.2893824620428</v>
      </c>
      <c r="AG23" s="1920">
        <v>5441.5915733672673</v>
      </c>
      <c r="AH23" s="1920">
        <v>5616.1784630262146</v>
      </c>
      <c r="AI23" s="1920">
        <v>5111.1854540280201</v>
      </c>
      <c r="AJ23" s="1920">
        <v>5979.369814736111</v>
      </c>
      <c r="AK23" s="1920" t="e">
        <v>#DIV/0!</v>
      </c>
      <c r="AL23" s="1920" t="e">
        <v>#DIV/0!</v>
      </c>
      <c r="AM23" s="1920">
        <v>5194.1707909971092</v>
      </c>
      <c r="AN23" s="1920">
        <v>46966.439082277975</v>
      </c>
      <c r="AO23" s="2337">
        <v>9.0421437746489595</v>
      </c>
      <c r="AP23" s="1922"/>
      <c r="AR23" s="714"/>
    </row>
    <row r="24" spans="1:44" ht="15.6" customHeight="1">
      <c r="A24" s="3713" t="s">
        <v>98</v>
      </c>
      <c r="B24" s="2803" t="s">
        <v>99</v>
      </c>
      <c r="C24" s="238" t="s">
        <v>36</v>
      </c>
      <c r="D24" s="378">
        <v>103.82</v>
      </c>
      <c r="E24" s="379">
        <v>103.88</v>
      </c>
      <c r="F24" s="379">
        <v>104.1</v>
      </c>
      <c r="G24" s="379">
        <v>103.62</v>
      </c>
      <c r="H24" s="379">
        <v>102.28</v>
      </c>
      <c r="I24" s="381">
        <v>101.81</v>
      </c>
      <c r="J24" s="381">
        <v>101.58</v>
      </c>
      <c r="K24" s="381">
        <v>99.984010721754942</v>
      </c>
      <c r="L24" s="378">
        <v>100</v>
      </c>
      <c r="M24" s="724">
        <v>100</v>
      </c>
      <c r="N24" s="2338">
        <v>99.622247799999997</v>
      </c>
      <c r="O24" s="381">
        <v>100.06858792211101</v>
      </c>
      <c r="P24" s="381">
        <v>100.7185573</v>
      </c>
      <c r="Q24" s="381">
        <v>100.8135599</v>
      </c>
      <c r="R24" s="381">
        <v>100.5854544</v>
      </c>
      <c r="S24" s="381">
        <v>100.080066</v>
      </c>
      <c r="T24" s="381">
        <v>100.220308</v>
      </c>
      <c r="U24" s="381">
        <v>100.20377581177</v>
      </c>
      <c r="V24" s="3139">
        <v>100.71383498362999</v>
      </c>
      <c r="W24" s="2993">
        <v>100.346099148183</v>
      </c>
      <c r="X24" s="838"/>
      <c r="Y24" s="379"/>
      <c r="Z24" s="1056">
        <v>100.3372491265694</v>
      </c>
      <c r="AA24" s="2783">
        <v>9502.1259669158953</v>
      </c>
      <c r="AB24" s="2809">
        <v>-2210.9862174032073</v>
      </c>
      <c r="AC24" s="2809">
        <v>-21001.464393208895</v>
      </c>
      <c r="AD24" s="2809">
        <v>-21750.235950475198</v>
      </c>
      <c r="AE24" s="2809">
        <v>-14567.274558024737</v>
      </c>
      <c r="AF24" s="2809">
        <v>-2548.7082970768656</v>
      </c>
      <c r="AG24" s="2809">
        <v>-7739.7756381341514</v>
      </c>
      <c r="AH24" s="2809">
        <v>-6470.6906138933582</v>
      </c>
      <c r="AI24" s="2809">
        <v>-22678.639204469258</v>
      </c>
      <c r="AJ24" s="2809">
        <v>-10460.34235015724</v>
      </c>
      <c r="AK24" s="2809">
        <v>0</v>
      </c>
      <c r="AL24" s="2809">
        <v>0</v>
      </c>
      <c r="AM24" s="2809">
        <v>-4643.6931414636501</v>
      </c>
      <c r="AN24" s="2809">
        <v>-99925.991255927016</v>
      </c>
      <c r="AO24" s="2806">
        <v>21.518646519444918</v>
      </c>
      <c r="AP24" s="382" t="s">
        <v>560</v>
      </c>
      <c r="AR24" s="714"/>
    </row>
    <row r="25" spans="1:44" ht="15.6" customHeight="1" thickBot="1">
      <c r="A25" s="3708"/>
      <c r="B25" s="2804" t="s">
        <v>100</v>
      </c>
      <c r="C25" s="257" t="s">
        <v>56</v>
      </c>
      <c r="D25" s="373">
        <v>6.0291210618090219</v>
      </c>
      <c r="E25" s="258">
        <v>5.969108417572941</v>
      </c>
      <c r="F25" s="258">
        <v>4.2878337453015725</v>
      </c>
      <c r="G25" s="258">
        <v>5.4081180600117547</v>
      </c>
      <c r="H25" s="258">
        <v>5.35</v>
      </c>
      <c r="I25" s="376">
        <v>4.5</v>
      </c>
      <c r="J25" s="768">
        <v>4.18</v>
      </c>
      <c r="K25" s="768">
        <v>4.1374715776825299</v>
      </c>
      <c r="L25" s="1227">
        <v>3.5</v>
      </c>
      <c r="M25" s="723">
        <v>3.5</v>
      </c>
      <c r="N25" s="2321">
        <v>3.80206434275172</v>
      </c>
      <c r="O25" s="2010">
        <v>4.8069420836404904</v>
      </c>
      <c r="P25" s="2010">
        <v>5.9326465085499098</v>
      </c>
      <c r="Q25" s="2010">
        <v>3.97261849417916</v>
      </c>
      <c r="R25" s="2010">
        <v>5.4446246168049504</v>
      </c>
      <c r="S25" s="2010">
        <v>4.6098125783057897</v>
      </c>
      <c r="T25" s="2010">
        <v>4.36157894668598</v>
      </c>
      <c r="U25" s="2010">
        <v>3.4564467871272302</v>
      </c>
      <c r="V25" s="3089">
        <v>2.9983209402734499</v>
      </c>
      <c r="W25" s="2924">
        <v>3.3739692027913502</v>
      </c>
      <c r="X25" s="2009"/>
      <c r="Y25" s="2087"/>
      <c r="Z25" s="1444">
        <v>4.275902450111003</v>
      </c>
      <c r="AA25" s="2775">
        <v>5357.1681654369731</v>
      </c>
      <c r="AB25" s="2564">
        <v>-7714.0126002958441</v>
      </c>
      <c r="AC25" s="2564">
        <v>-22623.155380758821</v>
      </c>
      <c r="AD25" s="2564">
        <v>1905.1758826568005</v>
      </c>
      <c r="AE25" s="2564">
        <v>-13954.874768832209</v>
      </c>
      <c r="AF25" s="2564">
        <v>-5524.2167308592334</v>
      </c>
      <c r="AG25" s="2564">
        <v>-3235.504099369422</v>
      </c>
      <c r="AH25" s="2564">
        <v>8838.346351387645</v>
      </c>
      <c r="AI25" s="2564">
        <v>15602.565622015174</v>
      </c>
      <c r="AJ25" s="2564">
        <v>9722.0491532309043</v>
      </c>
      <c r="AK25" s="2564">
        <v>0</v>
      </c>
      <c r="AL25" s="2564">
        <v>0</v>
      </c>
      <c r="AM25" s="2564">
        <v>112580.09262027605</v>
      </c>
      <c r="AN25" s="2564">
        <v>-11626.45840538803</v>
      </c>
      <c r="AO25" s="2322">
        <v>-0.10327277349649353</v>
      </c>
      <c r="AP25" s="2339" t="s">
        <v>561</v>
      </c>
      <c r="AR25" s="714"/>
    </row>
    <row r="26" spans="1:44" ht="15.6" customHeight="1">
      <c r="A26" s="3715" t="s">
        <v>58</v>
      </c>
      <c r="B26" s="3718" t="s">
        <v>59</v>
      </c>
      <c r="C26" s="247" t="s">
        <v>102</v>
      </c>
      <c r="D26" s="393">
        <v>20.02</v>
      </c>
      <c r="E26" s="394">
        <v>18.89</v>
      </c>
      <c r="F26" s="394">
        <v>18.96</v>
      </c>
      <c r="G26" s="394">
        <v>19.028502392263018</v>
      </c>
      <c r="H26" s="394">
        <v>19.101947616711083</v>
      </c>
      <c r="I26" s="412">
        <v>20.55</v>
      </c>
      <c r="J26" s="412">
        <v>20.22</v>
      </c>
      <c r="K26" s="412">
        <v>19.778588486790369</v>
      </c>
      <c r="L26" s="393">
        <v>19</v>
      </c>
      <c r="M26" s="726">
        <v>19</v>
      </c>
      <c r="N26" s="2323">
        <v>19.843488637383409</v>
      </c>
      <c r="O26" s="412">
        <v>18.508702989539355</v>
      </c>
      <c r="P26" s="412">
        <v>20.58138472610813</v>
      </c>
      <c r="Q26" s="412">
        <v>18.97166279798688</v>
      </c>
      <c r="R26" s="412">
        <v>19.389789969879214</v>
      </c>
      <c r="S26" s="412">
        <v>21.213221038512344</v>
      </c>
      <c r="T26" s="412">
        <v>19.295262200427114</v>
      </c>
      <c r="U26" s="412">
        <v>20.093297017502927</v>
      </c>
      <c r="V26" s="3127">
        <v>18.665752306913255</v>
      </c>
      <c r="W26" s="2981">
        <v>21.003877124305038</v>
      </c>
      <c r="X26" s="2962"/>
      <c r="Y26" s="394"/>
      <c r="Z26" s="1057">
        <v>19.756643880855766</v>
      </c>
      <c r="AA26" s="2776">
        <v>-970.28937103457781</v>
      </c>
      <c r="AB26" s="2562">
        <v>18895.401829496299</v>
      </c>
      <c r="AC26" s="2562">
        <v>-13064.548524555328</v>
      </c>
      <c r="AD26" s="2562">
        <v>12042.432352082624</v>
      </c>
      <c r="AE26" s="2562">
        <v>5360.0245579605098</v>
      </c>
      <c r="AF26" s="2562">
        <v>-21666.981757434114</v>
      </c>
      <c r="AG26" s="2562">
        <v>9010.9152737976237</v>
      </c>
      <c r="AH26" s="2562">
        <v>-5274.2326612064298</v>
      </c>
      <c r="AI26" s="2562">
        <v>19682.88569717262</v>
      </c>
      <c r="AJ26" s="2562">
        <v>-20147.840297323099</v>
      </c>
      <c r="AK26" s="2562">
        <v>0</v>
      </c>
      <c r="AL26" s="2562">
        <v>0</v>
      </c>
      <c r="AM26" s="2562">
        <v>128706.79306830597</v>
      </c>
      <c r="AN26" s="2562">
        <v>3867.7670989561266</v>
      </c>
      <c r="AO26" s="397">
        <v>3.0050994254075342E-2</v>
      </c>
      <c r="AP26" s="255" t="s">
        <v>564</v>
      </c>
      <c r="AR26" s="714"/>
    </row>
    <row r="27" spans="1:44" ht="15.6" customHeight="1">
      <c r="A27" s="3716"/>
      <c r="B27" s="3719"/>
      <c r="C27" s="294" t="s">
        <v>284</v>
      </c>
      <c r="D27" s="368"/>
      <c r="E27" s="413"/>
      <c r="F27" s="413"/>
      <c r="G27" s="414">
        <v>13826</v>
      </c>
      <c r="H27" s="414">
        <v>10697</v>
      </c>
      <c r="I27" s="365">
        <v>12092</v>
      </c>
      <c r="J27" s="1310">
        <v>11574.74</v>
      </c>
      <c r="K27" s="1310">
        <v>11976.65438949101</v>
      </c>
      <c r="L27" s="1809">
        <v>11409.32</v>
      </c>
      <c r="M27" s="1810">
        <v>11409.32</v>
      </c>
      <c r="N27" s="2340">
        <v>12608.029218830508</v>
      </c>
      <c r="O27" s="2136">
        <v>11860.669410952254</v>
      </c>
      <c r="P27" s="2136">
        <v>13078.456583392281</v>
      </c>
      <c r="Q27" s="2136">
        <v>11681.069231386396</v>
      </c>
      <c r="R27" s="2136">
        <v>12014.182122535154</v>
      </c>
      <c r="S27" s="2136">
        <v>12904.174130999063</v>
      </c>
      <c r="T27" s="2136">
        <v>9884.8000275363265</v>
      </c>
      <c r="U27" s="2136">
        <v>10611.639724714776</v>
      </c>
      <c r="V27" s="3140">
        <v>8981.9880960983774</v>
      </c>
      <c r="W27" s="2994">
        <v>9311.0660601990057</v>
      </c>
      <c r="X27" s="2972"/>
      <c r="Y27" s="2341"/>
      <c r="Z27" s="3076">
        <v>11293.607460664414</v>
      </c>
      <c r="AA27" s="2773"/>
      <c r="AB27" s="2305"/>
      <c r="AC27" s="2305"/>
      <c r="AD27" s="2305"/>
      <c r="AE27" s="2305"/>
      <c r="AF27" s="2305"/>
      <c r="AG27" s="2305"/>
      <c r="AH27" s="2305"/>
      <c r="AI27" s="2305"/>
      <c r="AJ27" s="2305"/>
      <c r="AK27" s="2305"/>
      <c r="AL27" s="2305"/>
      <c r="AM27" s="2305"/>
      <c r="AN27" s="2305"/>
      <c r="AO27" s="2316"/>
      <c r="AP27" s="2317"/>
      <c r="AR27" s="714"/>
    </row>
    <row r="28" spans="1:44" ht="15.6" customHeight="1">
      <c r="A28" s="3716"/>
      <c r="B28" s="3720" t="s">
        <v>61</v>
      </c>
      <c r="C28" s="294" t="s">
        <v>104</v>
      </c>
      <c r="D28" s="368">
        <v>75.48</v>
      </c>
      <c r="E28" s="413">
        <v>70.39</v>
      </c>
      <c r="F28" s="413">
        <v>75.72</v>
      </c>
      <c r="G28" s="413">
        <v>80.17</v>
      </c>
      <c r="H28" s="413">
        <v>81.21731478694231</v>
      </c>
      <c r="I28" s="364">
        <v>85.08</v>
      </c>
      <c r="J28" s="1307">
        <v>82.8</v>
      </c>
      <c r="K28" s="1307">
        <v>82.462816674231007</v>
      </c>
      <c r="L28" s="1811">
        <v>81.225874424117535</v>
      </c>
      <c r="M28" s="1797">
        <v>81.225874424117535</v>
      </c>
      <c r="N28" s="2318">
        <v>79.290355297528436</v>
      </c>
      <c r="O28" s="2130">
        <v>78.765102545199298</v>
      </c>
      <c r="P28" s="2130">
        <v>78.709590987448664</v>
      </c>
      <c r="Q28" s="2130">
        <v>76.58236562344598</v>
      </c>
      <c r="R28" s="2130">
        <v>82.539588602059794</v>
      </c>
      <c r="S28" s="2130">
        <v>74.823900757777963</v>
      </c>
      <c r="T28" s="2130">
        <v>69.994703218135356</v>
      </c>
      <c r="U28" s="2130">
        <v>74.467009414445101</v>
      </c>
      <c r="V28" s="3126">
        <v>64.833699111404613</v>
      </c>
      <c r="W28" s="2980">
        <v>71.735139925999434</v>
      </c>
      <c r="X28" s="2206"/>
      <c r="Y28" s="2319"/>
      <c r="Z28" s="2010">
        <v>75.174145548344455</v>
      </c>
      <c r="AA28" s="2784">
        <v>7959.5220951737701</v>
      </c>
      <c r="AB28" s="2563">
        <v>9233.3645195545905</v>
      </c>
      <c r="AC28" s="2563">
        <v>10250.117328931699</v>
      </c>
      <c r="AD28" s="2563">
        <v>14727.410519334651</v>
      </c>
      <c r="AE28" s="2563">
        <v>-177.61502692551466</v>
      </c>
      <c r="AF28" s="2563">
        <v>19360.85562324911</v>
      </c>
      <c r="AG28" s="2563">
        <v>39008.954980874201</v>
      </c>
      <c r="AH28" s="2563">
        <v>22487.861874002112</v>
      </c>
      <c r="AI28" s="2563">
        <v>52326.680810029968</v>
      </c>
      <c r="AJ28" s="2563">
        <v>29602.667830022521</v>
      </c>
      <c r="AK28" s="2563">
        <v>0</v>
      </c>
      <c r="AL28" s="2563">
        <v>0</v>
      </c>
      <c r="AM28" s="2563">
        <v>34314.525322770227</v>
      </c>
      <c r="AN28" s="2563">
        <v>204779.8205542471</v>
      </c>
      <c r="AO28" s="2320">
        <v>5.9677299519093312</v>
      </c>
      <c r="AP28" s="2263" t="s">
        <v>563</v>
      </c>
      <c r="AR28" s="714"/>
    </row>
    <row r="29" spans="1:44" ht="15.6" customHeight="1">
      <c r="A29" s="3716"/>
      <c r="B29" s="3719"/>
      <c r="C29" s="294" t="s">
        <v>284</v>
      </c>
      <c r="D29" s="368"/>
      <c r="E29" s="413"/>
      <c r="F29" s="413"/>
      <c r="G29" s="414">
        <v>8430</v>
      </c>
      <c r="H29" s="414">
        <v>8310</v>
      </c>
      <c r="I29" s="365">
        <v>8913</v>
      </c>
      <c r="J29" s="1310">
        <v>8445.14</v>
      </c>
      <c r="K29" s="1310">
        <v>8428.0276622529946</v>
      </c>
      <c r="L29" s="1809">
        <v>8301.6072473191998</v>
      </c>
      <c r="M29" s="1810">
        <v>8301.6072473191998</v>
      </c>
      <c r="N29" s="2340">
        <v>9637.891110827044</v>
      </c>
      <c r="O29" s="1311">
        <v>8828.7027439707108</v>
      </c>
      <c r="P29" s="2136">
        <v>7013.5746430152576</v>
      </c>
      <c r="Q29" s="2136">
        <v>6817.2064461635991</v>
      </c>
      <c r="R29" s="2136">
        <v>7338.9236187083561</v>
      </c>
      <c r="S29" s="2136">
        <v>8722.8327519735867</v>
      </c>
      <c r="T29" s="2136">
        <v>8249.3938608850949</v>
      </c>
      <c r="U29" s="2136">
        <v>8647.7884479914519</v>
      </c>
      <c r="V29" s="3140">
        <v>6032.4878970357595</v>
      </c>
      <c r="W29" s="2994">
        <v>6381.8886884681342</v>
      </c>
      <c r="X29" s="2972"/>
      <c r="Y29" s="2341"/>
      <c r="Z29" s="2010">
        <v>7767.0690209038994</v>
      </c>
      <c r="AA29" s="2773"/>
      <c r="AB29" s="2305"/>
      <c r="AC29" s="2305"/>
      <c r="AD29" s="2305"/>
      <c r="AE29" s="2305"/>
      <c r="AF29" s="2305"/>
      <c r="AG29" s="2305"/>
      <c r="AH29" s="2305"/>
      <c r="AI29" s="2305"/>
      <c r="AJ29" s="2305"/>
      <c r="AK29" s="2305"/>
      <c r="AL29" s="2305"/>
      <c r="AM29" s="2305"/>
      <c r="AN29" s="2305"/>
      <c r="AO29" s="2316"/>
      <c r="AP29" s="2317"/>
      <c r="AR29" s="714"/>
    </row>
    <row r="30" spans="1:44" ht="15.6" customHeight="1">
      <c r="A30" s="3716"/>
      <c r="B30" s="416" t="s">
        <v>105</v>
      </c>
      <c r="C30" s="294" t="s">
        <v>106</v>
      </c>
      <c r="D30" s="369">
        <v>10.3</v>
      </c>
      <c r="E30" s="417">
        <v>12.67</v>
      </c>
      <c r="F30" s="417">
        <v>8.89</v>
      </c>
      <c r="G30" s="413">
        <v>10.385022137857394</v>
      </c>
      <c r="H30" s="413">
        <v>12.894324301022847</v>
      </c>
      <c r="I30" s="364">
        <v>12.42</v>
      </c>
      <c r="J30" s="1307">
        <v>11.36</v>
      </c>
      <c r="K30" s="1307">
        <v>10.144948041854921</v>
      </c>
      <c r="L30" s="1811">
        <v>9.2200000000000006</v>
      </c>
      <c r="M30" s="1797">
        <v>9.2200000000000006</v>
      </c>
      <c r="N30" s="2318">
        <v>7.5021808430221499</v>
      </c>
      <c r="O30" s="1312">
        <v>9.6219261317135683</v>
      </c>
      <c r="P30" s="2130">
        <v>7.8160917832810597</v>
      </c>
      <c r="Q30" s="2130">
        <v>8.1108639979525403</v>
      </c>
      <c r="R30" s="2130">
        <v>7.8793625489999997</v>
      </c>
      <c r="S30" s="2130">
        <v>10.6345815174527</v>
      </c>
      <c r="T30" s="2130">
        <v>8.9711406428490896</v>
      </c>
      <c r="U30" s="2130">
        <v>10.520796558626699</v>
      </c>
      <c r="V30" s="3126">
        <v>8.408829517008936</v>
      </c>
      <c r="W30" s="2980">
        <v>10.6406829384111</v>
      </c>
      <c r="X30" s="2206"/>
      <c r="Y30" s="2319"/>
      <c r="Z30" s="2010">
        <v>9.0106456479317849</v>
      </c>
      <c r="AA30" s="2784">
        <v>11767.886091383925</v>
      </c>
      <c r="AB30" s="2563">
        <v>2317.9039193346698</v>
      </c>
      <c r="AC30" s="2563">
        <v>11287.967216850007</v>
      </c>
      <c r="AD30" s="2563">
        <v>9041.3554938276829</v>
      </c>
      <c r="AE30" s="2563">
        <v>9302.64854659292</v>
      </c>
      <c r="AF30" s="2563">
        <v>-2202.4842827182847</v>
      </c>
      <c r="AG30" s="2563">
        <v>6517.924298521013</v>
      </c>
      <c r="AH30" s="2563">
        <v>-1876.0637322737409</v>
      </c>
      <c r="AI30" s="2563">
        <v>9145.7828051727665</v>
      </c>
      <c r="AJ30" s="2563">
        <v>-2427.8595737973219</v>
      </c>
      <c r="AK30" s="2563">
        <v>0</v>
      </c>
      <c r="AL30" s="2563">
        <v>0</v>
      </c>
      <c r="AM30" s="2563">
        <v>45540.18681994373</v>
      </c>
      <c r="AN30" s="2563">
        <v>52875.060782893648</v>
      </c>
      <c r="AO30" s="2320">
        <v>1.1610637653277633</v>
      </c>
      <c r="AP30" s="2263" t="s">
        <v>487</v>
      </c>
      <c r="AR30" s="714"/>
    </row>
    <row r="31" spans="1:44" ht="15.6" customHeight="1">
      <c r="A31" s="3716"/>
      <c r="B31" s="416" t="s">
        <v>107</v>
      </c>
      <c r="C31" s="294" t="s">
        <v>102</v>
      </c>
      <c r="D31" s="369">
        <v>1.25</v>
      </c>
      <c r="E31" s="417">
        <v>1.3</v>
      </c>
      <c r="F31" s="417">
        <v>1.1200000000000001</v>
      </c>
      <c r="G31" s="417">
        <v>1.18</v>
      </c>
      <c r="H31" s="413">
        <v>1.3297110344024723</v>
      </c>
      <c r="I31" s="364">
        <v>1.18</v>
      </c>
      <c r="J31" s="1307">
        <v>1.05</v>
      </c>
      <c r="K31" s="1307">
        <v>0.95723359147669773</v>
      </c>
      <c r="L31" s="1812">
        <v>0.96</v>
      </c>
      <c r="M31" s="1813">
        <v>0.96</v>
      </c>
      <c r="N31" s="2318">
        <v>0.78255681308295599</v>
      </c>
      <c r="O31" s="1312">
        <v>0.95106383410808326</v>
      </c>
      <c r="P31" s="2130">
        <v>0.94764588837252794</v>
      </c>
      <c r="Q31" s="2130">
        <v>0.84911176947959899</v>
      </c>
      <c r="R31" s="2130">
        <v>0.92321895700000001</v>
      </c>
      <c r="S31" s="2130">
        <v>1.1012730205516801</v>
      </c>
      <c r="T31" s="2130">
        <v>0.80022250373756998</v>
      </c>
      <c r="U31" s="2130">
        <v>0.98720591804272395</v>
      </c>
      <c r="V31" s="3126">
        <v>0.92102268883271499</v>
      </c>
      <c r="W31" s="2980">
        <v>1.0561479195143</v>
      </c>
      <c r="X31" s="2206"/>
      <c r="Y31" s="2319"/>
      <c r="Z31" s="2010">
        <v>0.93194693127221551</v>
      </c>
      <c r="AA31" s="2784">
        <v>2463.0718012324141</v>
      </c>
      <c r="AB31" s="2563">
        <v>86.585662304159399</v>
      </c>
      <c r="AC31" s="2563">
        <v>147.16006913980863</v>
      </c>
      <c r="AD31" s="2563">
        <v>1521.8798204434647</v>
      </c>
      <c r="AE31" s="2563">
        <v>442.27696170474189</v>
      </c>
      <c r="AF31" s="2563">
        <v>-2051.7547969934485</v>
      </c>
      <c r="AG31" s="2563">
        <v>2760.8648163230796</v>
      </c>
      <c r="AH31" s="2563">
        <v>-473.75908747391981</v>
      </c>
      <c r="AI31" s="2563">
        <v>604.0643610454282</v>
      </c>
      <c r="AJ31" s="2563">
        <v>-1534.0362693926008</v>
      </c>
      <c r="AK31" s="2563">
        <v>0</v>
      </c>
      <c r="AL31" s="2563">
        <v>0</v>
      </c>
      <c r="AM31" s="2563">
        <v>-431.31656232595009</v>
      </c>
      <c r="AN31" s="2563">
        <v>3966.3533383331278</v>
      </c>
      <c r="AO31" s="2320">
        <v>-9.1959217075826469</v>
      </c>
      <c r="AP31" s="2263" t="s">
        <v>265</v>
      </c>
      <c r="AR31" s="714"/>
    </row>
    <row r="32" spans="1:44" ht="15.6" customHeight="1" thickBot="1">
      <c r="A32" s="3717"/>
      <c r="B32" s="398" t="s">
        <v>89</v>
      </c>
      <c r="C32" s="236" t="s">
        <v>109</v>
      </c>
      <c r="D32" s="188">
        <v>0.17</v>
      </c>
      <c r="E32" s="418">
        <v>0.34</v>
      </c>
      <c r="F32" s="418">
        <v>0.35</v>
      </c>
      <c r="G32" s="419">
        <v>0.33255950224809949</v>
      </c>
      <c r="H32" s="419">
        <v>0.24203781851766429</v>
      </c>
      <c r="I32" s="420">
        <v>0.36</v>
      </c>
      <c r="J32" s="1444">
        <v>0.34</v>
      </c>
      <c r="K32" s="1444">
        <v>0.28923301933330509</v>
      </c>
      <c r="L32" s="1814">
        <v>0.28000000000000003</v>
      </c>
      <c r="M32" s="1815">
        <v>0.28000000000000003</v>
      </c>
      <c r="N32" s="2342">
        <v>0.38673885748888198</v>
      </c>
      <c r="O32" s="1444">
        <v>0.34595068813627478</v>
      </c>
      <c r="P32" s="2343">
        <v>0.35924238834393302</v>
      </c>
      <c r="Q32" s="1444">
        <v>0.20266682854790899</v>
      </c>
      <c r="R32" s="1444">
        <v>0.131625564</v>
      </c>
      <c r="S32" s="1444">
        <v>0.15833597153221199</v>
      </c>
      <c r="T32" s="1444">
        <v>0.159897633410478</v>
      </c>
      <c r="U32" s="1444">
        <v>6.45131278265062E-2</v>
      </c>
      <c r="V32" s="3141">
        <v>0.170067082542979</v>
      </c>
      <c r="W32" s="2995">
        <v>0.183299472088333</v>
      </c>
      <c r="X32" s="2973"/>
      <c r="Y32" s="1443"/>
      <c r="Z32" s="1444">
        <v>0.21623376139175071</v>
      </c>
      <c r="AA32" s="2785">
        <v>-2226.3803683265332</v>
      </c>
      <c r="AB32" s="1878">
        <v>-1288.9115503196315</v>
      </c>
      <c r="AC32" s="1878">
        <v>-1740.0367263844169</v>
      </c>
      <c r="AD32" s="1878">
        <v>1973.068466603733</v>
      </c>
      <c r="AE32" s="1878">
        <v>3318.4258026340281</v>
      </c>
      <c r="AF32" s="1878">
        <v>3019.26173731479</v>
      </c>
      <c r="AG32" s="1878">
        <v>3682.637986542733</v>
      </c>
      <c r="AH32" s="1878">
        <v>5751.8222909425913</v>
      </c>
      <c r="AI32" s="1878">
        <v>3219.0138087962155</v>
      </c>
      <c r="AJ32" s="1878">
        <v>2660.3377877921012</v>
      </c>
      <c r="AK32" s="1878">
        <v>0</v>
      </c>
      <c r="AL32" s="1878">
        <v>0</v>
      </c>
      <c r="AM32" s="1878">
        <v>2331.043679314535</v>
      </c>
      <c r="AN32" s="1878">
        <v>18369.239235595611</v>
      </c>
      <c r="AO32" s="2344">
        <v>7.8802638485938861</v>
      </c>
      <c r="AP32" s="1815" t="s">
        <v>343</v>
      </c>
      <c r="AR32" s="714"/>
    </row>
    <row r="33" spans="1:44" ht="15.6" customHeight="1">
      <c r="A33" s="3713" t="s">
        <v>110</v>
      </c>
      <c r="B33" s="2803" t="s">
        <v>111</v>
      </c>
      <c r="C33" s="238" t="s">
        <v>106</v>
      </c>
      <c r="D33" s="383">
        <v>2.1800000000000002</v>
      </c>
      <c r="E33" s="217">
        <v>1.02</v>
      </c>
      <c r="F33" s="217">
        <v>1.27</v>
      </c>
      <c r="G33" s="379">
        <v>1.1929619727718364</v>
      </c>
      <c r="H33" s="379">
        <v>0.86263579417339953</v>
      </c>
      <c r="I33" s="381">
        <v>1.03</v>
      </c>
      <c r="J33" s="381">
        <v>0.93</v>
      </c>
      <c r="K33" s="381">
        <v>1.5107186589069637</v>
      </c>
      <c r="L33" s="383">
        <v>1.47</v>
      </c>
      <c r="M33" s="382">
        <v>1.47</v>
      </c>
      <c r="N33" s="2338">
        <v>0</v>
      </c>
      <c r="O33" s="381">
        <v>0.827753713</v>
      </c>
      <c r="P33" s="381">
        <v>0.76166694766519905</v>
      </c>
      <c r="Q33" s="381">
        <v>0.79209396275376598</v>
      </c>
      <c r="R33" s="381">
        <v>0.84737998299999995</v>
      </c>
      <c r="S33" s="381">
        <v>0.77350414182856697</v>
      </c>
      <c r="T33" s="381">
        <v>1.2616324979934499</v>
      </c>
      <c r="U33" s="381">
        <v>0.70535314716962605</v>
      </c>
      <c r="V33" s="3139">
        <v>0.67613418536901404</v>
      </c>
      <c r="W33" s="2993">
        <v>1.4397072070996</v>
      </c>
      <c r="X33" s="838"/>
      <c r="Y33" s="379"/>
      <c r="Z33" s="1056">
        <v>0.80852257858792209</v>
      </c>
      <c r="AA33" s="2783">
        <v>17116.545315570944</v>
      </c>
      <c r="AB33" s="2809">
        <v>7701.3512897025284</v>
      </c>
      <c r="AC33" s="2809">
        <v>9237.9972575353277</v>
      </c>
      <c r="AD33" s="2809">
        <v>8127.5521222420675</v>
      </c>
      <c r="AE33" s="2809">
        <v>6930.338556005745</v>
      </c>
      <c r="AF33" s="2809">
        <v>8437.7871775817239</v>
      </c>
      <c r="AG33" s="2809">
        <v>3519.2898854166751</v>
      </c>
      <c r="AH33" s="2809">
        <v>10228.707220687635</v>
      </c>
      <c r="AI33" s="2809">
        <v>11186.771985855004</v>
      </c>
      <c r="AJ33" s="2809">
        <v>884.90253020076352</v>
      </c>
      <c r="AK33" s="2809">
        <v>0</v>
      </c>
      <c r="AL33" s="2809">
        <v>0</v>
      </c>
      <c r="AM33" s="2809">
        <v>5101.1008450363743</v>
      </c>
      <c r="AN33" s="2809">
        <v>83371.243340798406</v>
      </c>
      <c r="AO33" s="2806">
        <v>16.343774779893401</v>
      </c>
      <c r="AP33" s="382" t="s">
        <v>112</v>
      </c>
      <c r="AR33" s="714"/>
    </row>
    <row r="34" spans="1:44" ht="15.6" customHeight="1" thickBot="1">
      <c r="A34" s="3708"/>
      <c r="B34" s="2804" t="s">
        <v>91</v>
      </c>
      <c r="C34" s="257" t="s">
        <v>114</v>
      </c>
      <c r="D34" s="370">
        <v>0.56000000000000005</v>
      </c>
      <c r="E34" s="216">
        <v>0.41</v>
      </c>
      <c r="F34" s="216">
        <v>0.48</v>
      </c>
      <c r="G34" s="258">
        <v>0.48649455339370778</v>
      </c>
      <c r="H34" s="258">
        <v>0.35233195521157751</v>
      </c>
      <c r="I34" s="376">
        <v>0.31</v>
      </c>
      <c r="J34" s="768">
        <v>0.27</v>
      </c>
      <c r="K34" s="768">
        <v>0.27824003334002306</v>
      </c>
      <c r="L34" s="1253">
        <v>0.28999999999999998</v>
      </c>
      <c r="M34" s="769">
        <v>0.28999999999999998</v>
      </c>
      <c r="N34" s="2321">
        <v>0.40811475721295137</v>
      </c>
      <c r="O34" s="2010">
        <v>0.40851554699999998</v>
      </c>
      <c r="P34" s="2010">
        <v>0.37247779059395197</v>
      </c>
      <c r="Q34" s="1444">
        <v>0</v>
      </c>
      <c r="R34" s="2010">
        <v>0</v>
      </c>
      <c r="S34" s="2010">
        <v>0.398796806904475</v>
      </c>
      <c r="T34" s="2010">
        <v>0.32270173477710101</v>
      </c>
      <c r="U34" s="2010">
        <v>0.35952816346018301</v>
      </c>
      <c r="V34" s="3089">
        <v>0.341347307046516</v>
      </c>
      <c r="W34" s="2924">
        <v>0.36786555284028999</v>
      </c>
      <c r="X34" s="2009"/>
      <c r="Y34" s="2087"/>
      <c r="Z34" s="1056">
        <v>0.29793476598354685</v>
      </c>
      <c r="AA34" s="2775">
        <v>-6361.4610212270891</v>
      </c>
      <c r="AB34" s="2564">
        <v>-6350.8378833805809</v>
      </c>
      <c r="AC34" s="2564">
        <v>-5024.47491815386</v>
      </c>
      <c r="AD34" s="2564">
        <v>13604.323615541729</v>
      </c>
      <c r="AE34" s="2564">
        <v>12567.198081508493</v>
      </c>
      <c r="AF34" s="2564">
        <v>-5965.2138467337772</v>
      </c>
      <c r="AG34" s="2564">
        <v>-2715.7590319786796</v>
      </c>
      <c r="AH34" s="2564">
        <v>-4463.2844503925635</v>
      </c>
      <c r="AI34" s="2564">
        <v>-3656.9044770552969</v>
      </c>
      <c r="AJ34" s="2564">
        <v>-4828.3466585791284</v>
      </c>
      <c r="AK34" s="2564">
        <v>0</v>
      </c>
      <c r="AL34" s="2564">
        <v>0</v>
      </c>
      <c r="AM34" s="2564">
        <v>-6369.0732873969027</v>
      </c>
      <c r="AN34" s="2564">
        <v>-13194.760590450753</v>
      </c>
      <c r="AO34" s="2322">
        <v>2.0716923789463206</v>
      </c>
      <c r="AP34" s="2339" t="s">
        <v>246</v>
      </c>
      <c r="AR34" s="714"/>
    </row>
    <row r="35" spans="1:44" ht="15.6" customHeight="1">
      <c r="A35" s="3715" t="s">
        <v>115</v>
      </c>
      <c r="B35" s="392" t="s">
        <v>116</v>
      </c>
      <c r="C35" s="247" t="s">
        <v>106</v>
      </c>
      <c r="D35" s="421">
        <v>0.08</v>
      </c>
      <c r="E35" s="422">
        <v>0.06</v>
      </c>
      <c r="F35" s="422">
        <v>7.0000000000000007E-2</v>
      </c>
      <c r="G35" s="422">
        <v>7.0000000000000007E-2</v>
      </c>
      <c r="H35" s="394">
        <v>7.9920743537899089E-2</v>
      </c>
      <c r="I35" s="412">
        <v>0.14000000000000001</v>
      </c>
      <c r="J35" s="412">
        <v>0.13</v>
      </c>
      <c r="K35" s="412">
        <v>0.14111543781775723</v>
      </c>
      <c r="L35" s="421">
        <v>0.16</v>
      </c>
      <c r="M35" s="255">
        <v>0.16</v>
      </c>
      <c r="N35" s="2323">
        <v>0.12288001258291331</v>
      </c>
      <c r="O35" s="412">
        <v>0.12934870300000001</v>
      </c>
      <c r="P35" s="412">
        <v>0.122497378556099</v>
      </c>
      <c r="Q35" s="381">
        <v>9.0260365049020394E-2</v>
      </c>
      <c r="R35" s="412">
        <v>0.15729873999999999</v>
      </c>
      <c r="S35" s="412">
        <v>0.105197824508989</v>
      </c>
      <c r="T35" s="412">
        <v>0.21148773159668999</v>
      </c>
      <c r="U35" s="412">
        <v>0.153484638489957</v>
      </c>
      <c r="V35" s="3127">
        <v>0.114960499572347</v>
      </c>
      <c r="W35" s="2981">
        <v>0.1651649502358</v>
      </c>
      <c r="X35" s="2962"/>
      <c r="Y35" s="394"/>
      <c r="Z35" s="1057">
        <v>0.13725808435918158</v>
      </c>
      <c r="AA35" s="2776">
        <v>333.90057435674515</v>
      </c>
      <c r="AB35" s="2562">
        <v>204.68046947731608</v>
      </c>
      <c r="AC35" s="2562">
        <v>341.97167182273029</v>
      </c>
      <c r="AD35" s="2562">
        <v>1267.7094056457033</v>
      </c>
      <c r="AE35" s="2562">
        <v>-231.48583304003404</v>
      </c>
      <c r="AF35" s="2562">
        <v>768.21579079159494</v>
      </c>
      <c r="AG35" s="2562">
        <v>-2246.0545556072834</v>
      </c>
      <c r="AH35" s="2562">
        <v>-362.65129574215433</v>
      </c>
      <c r="AI35" s="2562">
        <v>767.85432306431164</v>
      </c>
      <c r="AJ35" s="2562">
        <v>-491.43056256799491</v>
      </c>
      <c r="AK35" s="2562">
        <v>0</v>
      </c>
      <c r="AL35" s="2562">
        <v>0</v>
      </c>
      <c r="AM35" s="2562">
        <v>-11622.362160844947</v>
      </c>
      <c r="AN35" s="2562">
        <v>352.70998820093496</v>
      </c>
      <c r="AO35" s="397"/>
      <c r="AP35" s="255" t="s">
        <v>117</v>
      </c>
      <c r="AR35" s="714"/>
    </row>
    <row r="36" spans="1:44" ht="15.6" customHeight="1" thickBot="1">
      <c r="A36" s="3717"/>
      <c r="B36" s="398" t="s">
        <v>118</v>
      </c>
      <c r="C36" s="236" t="s">
        <v>106</v>
      </c>
      <c r="D36" s="188">
        <v>1.72</v>
      </c>
      <c r="E36" s="418">
        <v>1.59</v>
      </c>
      <c r="F36" s="418">
        <v>1.76</v>
      </c>
      <c r="G36" s="418">
        <v>1.74</v>
      </c>
      <c r="H36" s="419">
        <v>1.547402994966701</v>
      </c>
      <c r="I36" s="420">
        <v>1.45</v>
      </c>
      <c r="J36" s="1444">
        <v>1.31</v>
      </c>
      <c r="K36" s="1444">
        <v>1.6841320490416061</v>
      </c>
      <c r="L36" s="1816">
        <v>1.62</v>
      </c>
      <c r="M36" s="1815">
        <v>1.62</v>
      </c>
      <c r="N36" s="2342">
        <v>1.9575600970949807</v>
      </c>
      <c r="O36" s="1444">
        <v>2.5744001650000001</v>
      </c>
      <c r="P36" s="1444">
        <v>1.14054021687372</v>
      </c>
      <c r="Q36" s="1444">
        <v>1.2696101873521399</v>
      </c>
      <c r="R36" s="1444">
        <v>2.0250396149999998</v>
      </c>
      <c r="S36" s="1444">
        <v>2.15817711727966</v>
      </c>
      <c r="T36" s="1444">
        <v>1.1882623445604299</v>
      </c>
      <c r="U36" s="1444">
        <v>1.84057951960875</v>
      </c>
      <c r="V36" s="3141">
        <v>1.85534876433772</v>
      </c>
      <c r="W36" s="2995">
        <v>1.01672926329831</v>
      </c>
      <c r="X36" s="2973"/>
      <c r="Y36" s="1443"/>
      <c r="Z36" s="1444">
        <v>1.7026247290405709</v>
      </c>
      <c r="AA36" s="2785">
        <v>-2933.237665419304</v>
      </c>
      <c r="AB36" s="1878">
        <v>-11066.103902812116</v>
      </c>
      <c r="AC36" s="1878">
        <v>12201.192643291617</v>
      </c>
      <c r="AD36" s="1878">
        <v>6268.7113129080963</v>
      </c>
      <c r="AE36" s="1878">
        <v>-4309.6607219880734</v>
      </c>
      <c r="AF36" s="1878">
        <v>-7028.8217135480072</v>
      </c>
      <c r="AG36" s="1878">
        <v>5341.5243245017737</v>
      </c>
      <c r="AH36" s="1878">
        <v>-3807.9564651995738</v>
      </c>
      <c r="AI36" s="1878">
        <v>-5315.4873038528085</v>
      </c>
      <c r="AJ36" s="1878">
        <v>21005.482889813629</v>
      </c>
      <c r="AK36" s="1878">
        <v>0</v>
      </c>
      <c r="AL36" s="1878">
        <v>0</v>
      </c>
      <c r="AM36" s="1878">
        <v>12350.08689664522</v>
      </c>
      <c r="AN36" s="1878">
        <v>10355.643397695236</v>
      </c>
      <c r="AO36" s="2344">
        <v>0.83850773556162139</v>
      </c>
      <c r="AP36" s="1815" t="s">
        <v>559</v>
      </c>
      <c r="AQ36" s="690"/>
      <c r="AR36" s="714"/>
    </row>
    <row r="37" spans="1:44" ht="15.6" customHeight="1" thickBot="1">
      <c r="A37" s="2805" t="s">
        <v>305</v>
      </c>
      <c r="B37" s="385" t="s">
        <v>291</v>
      </c>
      <c r="C37" s="234" t="s">
        <v>284</v>
      </c>
      <c r="D37" s="386"/>
      <c r="E37" s="387"/>
      <c r="F37" s="387"/>
      <c r="G37" s="2811"/>
      <c r="H37" s="389">
        <v>143.37170477617013</v>
      </c>
      <c r="I37" s="390">
        <v>860</v>
      </c>
      <c r="J37" s="390">
        <v>71.52</v>
      </c>
      <c r="K37" s="390">
        <v>23.333646133822892</v>
      </c>
      <c r="L37" s="1639">
        <v>34.81</v>
      </c>
      <c r="M37" s="1254">
        <v>34.81</v>
      </c>
      <c r="N37" s="2345">
        <v>0</v>
      </c>
      <c r="O37" s="542">
        <v>0</v>
      </c>
      <c r="P37" s="542">
        <v>0</v>
      </c>
      <c r="Q37" s="3001">
        <v>0</v>
      </c>
      <c r="R37" s="542">
        <v>0</v>
      </c>
      <c r="S37" s="542">
        <v>19.207552409607501</v>
      </c>
      <c r="T37" s="542">
        <v>0</v>
      </c>
      <c r="U37" s="542">
        <v>0</v>
      </c>
      <c r="V37" s="3142">
        <v>0</v>
      </c>
      <c r="W37" s="2996">
        <v>0</v>
      </c>
      <c r="X37" s="839"/>
      <c r="Y37" s="1678"/>
      <c r="Z37" s="1056">
        <v>1.9207552409607502</v>
      </c>
      <c r="AA37" s="2774">
        <v>577.23100476896934</v>
      </c>
      <c r="AB37" s="2808">
        <v>574.49420141393341</v>
      </c>
      <c r="AC37" s="2808">
        <v>628.32328968943341</v>
      </c>
      <c r="AD37" s="2808">
        <v>576.20199097446778</v>
      </c>
      <c r="AE37" s="2808">
        <v>532.27523544523956</v>
      </c>
      <c r="AF37" s="2808">
        <v>103.11178360407574</v>
      </c>
      <c r="AG37" s="2808">
        <v>719.81778289061162</v>
      </c>
      <c r="AH37" s="2808">
        <v>647.06044087135456</v>
      </c>
      <c r="AI37" s="2808">
        <v>682.89135453799167</v>
      </c>
      <c r="AJ37" s="2808">
        <v>634.86907743935478</v>
      </c>
      <c r="AK37" s="2808">
        <v>0</v>
      </c>
      <c r="AL37" s="2808">
        <v>0</v>
      </c>
      <c r="AM37" s="2808">
        <v>-3139.1270730154247</v>
      </c>
      <c r="AN37" s="2808">
        <v>5676.276161635431</v>
      </c>
      <c r="AO37" s="2807">
        <v>-1.8082339547289616</v>
      </c>
      <c r="AP37" s="2800" t="s">
        <v>295</v>
      </c>
      <c r="AR37" s="714"/>
    </row>
    <row r="38" spans="1:44" ht="15.6" customHeight="1" thickBot="1">
      <c r="A38" s="423" t="s">
        <v>293</v>
      </c>
      <c r="B38" s="424" t="s">
        <v>311</v>
      </c>
      <c r="C38" s="266" t="s">
        <v>119</v>
      </c>
      <c r="D38" s="425">
        <v>1025</v>
      </c>
      <c r="E38" s="426">
        <v>856</v>
      </c>
      <c r="F38" s="426">
        <v>980</v>
      </c>
      <c r="G38" s="427"/>
      <c r="H38" s="426">
        <v>6617.8326432033155</v>
      </c>
      <c r="I38" s="428">
        <v>7820</v>
      </c>
      <c r="J38" s="428">
        <v>5759</v>
      </c>
      <c r="K38" s="428">
        <v>6270.6033332895695</v>
      </c>
      <c r="L38" s="1640">
        <v>6532.36</v>
      </c>
      <c r="M38" s="277">
        <v>6532.36</v>
      </c>
      <c r="N38" s="2346">
        <v>4855.9523068427943</v>
      </c>
      <c r="O38" s="428">
        <v>6622.2340409999997</v>
      </c>
      <c r="P38" s="428">
        <v>5456.6663869060103</v>
      </c>
      <c r="Q38" s="3001">
        <v>5494.0822157897201</v>
      </c>
      <c r="R38" s="428">
        <v>4394.7677683483198</v>
      </c>
      <c r="S38" s="428">
        <v>6084.1668544071499</v>
      </c>
      <c r="T38" s="428">
        <v>4847.8562620668699</v>
      </c>
      <c r="U38" s="428">
        <v>9318.7816863493608</v>
      </c>
      <c r="V38" s="3143">
        <v>5346.4099420563798</v>
      </c>
      <c r="W38" s="2997">
        <v>4396.5049648434597</v>
      </c>
      <c r="X38" s="2974"/>
      <c r="Y38" s="426"/>
      <c r="Z38" s="1058">
        <v>5681.7422428610062</v>
      </c>
      <c r="AA38" s="2786">
        <v>34995.835143384022</v>
      </c>
      <c r="AB38" s="2565">
        <v>-8657.4469099323469</v>
      </c>
      <c r="AC38" s="2565">
        <v>21917.515026088276</v>
      </c>
      <c r="AD38" s="2565">
        <v>19175.443536385985</v>
      </c>
      <c r="AE38" s="2565">
        <v>42790.604231301673</v>
      </c>
      <c r="AF38" s="2565">
        <v>4659.0793014730752</v>
      </c>
      <c r="AG38" s="2565">
        <v>43890.210580383362</v>
      </c>
      <c r="AH38" s="2565">
        <v>-84528.393791246941</v>
      </c>
      <c r="AI38" s="2565">
        <v>27047.794981319199</v>
      </c>
      <c r="AJ38" s="2565">
        <v>50991.049379175965</v>
      </c>
      <c r="AK38" s="2565">
        <v>0</v>
      </c>
      <c r="AL38" s="2565">
        <v>0</v>
      </c>
      <c r="AM38" s="2565">
        <v>-71598.301045303975</v>
      </c>
      <c r="AN38" s="2612">
        <v>152281.69147833227</v>
      </c>
      <c r="AO38" s="429">
        <v>-2.1268897341848336</v>
      </c>
      <c r="AP38" s="430"/>
      <c r="AR38" s="714"/>
    </row>
    <row r="39" spans="1:44" ht="15.6" customHeight="1">
      <c r="A39" s="3713" t="s">
        <v>120</v>
      </c>
      <c r="B39" s="2803" t="s">
        <v>328</v>
      </c>
      <c r="C39" s="238" t="s">
        <v>119</v>
      </c>
      <c r="D39" s="383"/>
      <c r="E39" s="220">
        <v>4635</v>
      </c>
      <c r="F39" s="220">
        <v>4706</v>
      </c>
      <c r="G39" s="220">
        <v>5059</v>
      </c>
      <c r="H39" s="220">
        <v>3837.0636378627969</v>
      </c>
      <c r="I39" s="391">
        <v>2952</v>
      </c>
      <c r="J39" s="391">
        <v>2816</v>
      </c>
      <c r="K39" s="391">
        <v>4379.3263231981045</v>
      </c>
      <c r="L39" s="1641">
        <v>1775</v>
      </c>
      <c r="M39" s="382">
        <v>1775</v>
      </c>
      <c r="N39" s="2347">
        <v>4305.3091086403738</v>
      </c>
      <c r="O39" s="391">
        <v>4041.577589</v>
      </c>
      <c r="P39" s="391">
        <v>3378.1287085869999</v>
      </c>
      <c r="Q39" s="381">
        <v>2116.0731409560599</v>
      </c>
      <c r="R39" s="391">
        <v>3408.8870220579402</v>
      </c>
      <c r="S39" s="391">
        <v>1359.1245463165301</v>
      </c>
      <c r="T39" s="391">
        <v>1630.3885407115399</v>
      </c>
      <c r="U39" s="391">
        <v>1224.6846071913801</v>
      </c>
      <c r="V39" s="3144">
        <v>3452.4269224752502</v>
      </c>
      <c r="W39" s="2979">
        <v>1130.4305992474001</v>
      </c>
      <c r="X39" s="3491"/>
      <c r="Y39" s="220"/>
      <c r="Z39" s="1059">
        <v>2604.703078518347</v>
      </c>
      <c r="AA39" s="2783">
        <v>734.69191101145327</v>
      </c>
      <c r="AB39" s="2809">
        <v>3267.1245655944731</v>
      </c>
      <c r="AC39" s="2809">
        <v>11684.526821199628</v>
      </c>
      <c r="AD39" s="2809">
        <v>30422.626643165742</v>
      </c>
      <c r="AE39" s="2809">
        <v>8086.2825206805337</v>
      </c>
      <c r="AF39" s="2809">
        <v>35706.848941484481</v>
      </c>
      <c r="AG39" s="2809">
        <v>43621.106860720676</v>
      </c>
      <c r="AH39" s="2809">
        <v>53104.513079662516</v>
      </c>
      <c r="AI39" s="2809">
        <v>16590.386993658223</v>
      </c>
      <c r="AJ39" s="2809">
        <v>45483.110621191321</v>
      </c>
      <c r="AK39" s="2809">
        <v>0</v>
      </c>
      <c r="AL39" s="2809">
        <v>0</v>
      </c>
      <c r="AM39" s="2809">
        <v>712361.3791843775</v>
      </c>
      <c r="AN39" s="2809">
        <v>248701.21895836905</v>
      </c>
      <c r="AO39" s="2806">
        <v>0.34912226606546387</v>
      </c>
      <c r="AP39" s="382"/>
      <c r="AQ39" s="714"/>
      <c r="AR39" s="714"/>
    </row>
    <row r="40" spans="1:44" ht="15.6" customHeight="1">
      <c r="A40" s="3707"/>
      <c r="B40" s="371" t="s">
        <v>121</v>
      </c>
      <c r="C40" s="232" t="s">
        <v>119</v>
      </c>
      <c r="D40" s="187"/>
      <c r="E40" s="103">
        <v>1652</v>
      </c>
      <c r="F40" s="103">
        <v>1696</v>
      </c>
      <c r="G40" s="103">
        <v>1418</v>
      </c>
      <c r="H40" s="103">
        <v>1808.8376984726422</v>
      </c>
      <c r="I40" s="366">
        <v>1699</v>
      </c>
      <c r="J40" s="1306">
        <v>1437</v>
      </c>
      <c r="K40" s="1306">
        <v>1819.8876303629272</v>
      </c>
      <c r="L40" s="1817">
        <v>1833</v>
      </c>
      <c r="M40" s="1818">
        <v>1833</v>
      </c>
      <c r="N40" s="2348">
        <v>3230.175116563033</v>
      </c>
      <c r="O40" s="2129">
        <v>1830.609393</v>
      </c>
      <c r="P40" s="2129">
        <v>2463.1593198264</v>
      </c>
      <c r="Q40" s="2130">
        <v>2030.1336334872999</v>
      </c>
      <c r="R40" s="2129">
        <v>2299.6667306723002</v>
      </c>
      <c r="S40" s="2129">
        <v>1847.1403667699401</v>
      </c>
      <c r="T40" s="2129">
        <v>1831.26109519893</v>
      </c>
      <c r="U40" s="2129">
        <v>1509.7395295290401</v>
      </c>
      <c r="V40" s="3125">
        <v>1988.00059221847</v>
      </c>
      <c r="W40" s="2979">
        <v>1952.4910068602201</v>
      </c>
      <c r="X40" s="2961"/>
      <c r="Y40" s="2315"/>
      <c r="Z40" s="2136">
        <v>2098.2376784125627</v>
      </c>
      <c r="AA40" s="2784">
        <v>-13998.457176522801</v>
      </c>
      <c r="AB40" s="2563">
        <v>-103.71418321143754</v>
      </c>
      <c r="AC40" s="2563">
        <v>-7507.3344154679307</v>
      </c>
      <c r="AD40" s="2563">
        <v>-2826.1246715377861</v>
      </c>
      <c r="AE40" s="2563">
        <v>-3997.807331237882</v>
      </c>
      <c r="AF40" s="2563">
        <v>-322.20010913709905</v>
      </c>
      <c r="AG40" s="2563">
        <v>-180.47812073038452</v>
      </c>
      <c r="AH40" s="2563">
        <v>5220.9617953744655</v>
      </c>
      <c r="AI40" s="2563">
        <v>-3009.0202816599899</v>
      </c>
      <c r="AJ40" s="2563">
        <v>-1856.3889254764413</v>
      </c>
      <c r="AK40" s="2563">
        <v>0</v>
      </c>
      <c r="AL40" s="2563">
        <v>0</v>
      </c>
      <c r="AM40" s="2563">
        <v>-3586.6264668285198</v>
      </c>
      <c r="AN40" s="2563">
        <v>-28580.563419607286</v>
      </c>
      <c r="AO40" s="2320">
        <v>7.968647887907796</v>
      </c>
      <c r="AP40" s="2263"/>
      <c r="AQ40" s="714"/>
      <c r="AR40" s="714"/>
    </row>
    <row r="41" spans="1:44" ht="15.6" customHeight="1" thickBot="1">
      <c r="A41" s="3708"/>
      <c r="B41" s="2804" t="s">
        <v>122</v>
      </c>
      <c r="C41" s="257" t="s">
        <v>119</v>
      </c>
      <c r="D41" s="370"/>
      <c r="E41" s="219">
        <v>2950</v>
      </c>
      <c r="F41" s="219">
        <v>2721</v>
      </c>
      <c r="G41" s="219">
        <v>2737</v>
      </c>
      <c r="H41" s="219">
        <v>2748.7798342693204</v>
      </c>
      <c r="I41" s="204">
        <v>2650</v>
      </c>
      <c r="J41" s="834">
        <v>2064</v>
      </c>
      <c r="K41" s="834">
        <v>2675.6321990295987</v>
      </c>
      <c r="L41" s="1255">
        <v>2676</v>
      </c>
      <c r="M41" s="769">
        <v>2676</v>
      </c>
      <c r="N41" s="2349">
        <v>2814.8914563427602</v>
      </c>
      <c r="O41" s="2137">
        <v>2888.4324179999999</v>
      </c>
      <c r="P41" s="2137">
        <v>2503.23883621595</v>
      </c>
      <c r="Q41" s="2130">
        <v>2279.8257802602102</v>
      </c>
      <c r="R41" s="2137">
        <v>3353.1550776468298</v>
      </c>
      <c r="S41" s="2137">
        <v>2484.5370800335299</v>
      </c>
      <c r="T41" s="2137">
        <v>2048.9123947984499</v>
      </c>
      <c r="U41" s="2137">
        <v>1997.8673238377401</v>
      </c>
      <c r="V41" s="3145">
        <v>1919.1457527878999</v>
      </c>
      <c r="W41" s="2998">
        <v>2232.1030089517099</v>
      </c>
      <c r="X41" s="2975"/>
      <c r="Y41" s="2350"/>
      <c r="Z41" s="1059">
        <v>2452.2109128875081</v>
      </c>
      <c r="AA41" s="2775">
        <v>-1382.281817720148</v>
      </c>
      <c r="AB41" s="2564">
        <v>-2058.4675901532432</v>
      </c>
      <c r="AC41" s="2564">
        <v>2011.9253603848283</v>
      </c>
      <c r="AD41" s="2564">
        <v>5320.425923033933</v>
      </c>
      <c r="AE41" s="2564">
        <v>-5645.5271383659401</v>
      </c>
      <c r="AF41" s="2564">
        <v>2259.2545305012527</v>
      </c>
      <c r="AG41" s="2564">
        <v>9945.0092054713496</v>
      </c>
      <c r="AH41" s="2564">
        <v>11409.338023058455</v>
      </c>
      <c r="AI41" s="2564">
        <v>13540.199603990917</v>
      </c>
      <c r="AJ41" s="2564">
        <v>6209.2135082468094</v>
      </c>
      <c r="AK41" s="2564">
        <v>0</v>
      </c>
      <c r="AL41" s="2564">
        <v>0</v>
      </c>
      <c r="AM41" s="2564">
        <v>-100.60459943386118</v>
      </c>
      <c r="AN41" s="2564">
        <v>41609.089608448216</v>
      </c>
      <c r="AO41" s="2322">
        <v>-413.59033128304031</v>
      </c>
      <c r="AP41" s="2339"/>
      <c r="AQ41" s="714"/>
      <c r="AR41" s="714"/>
    </row>
    <row r="42" spans="1:44" ht="15.6" customHeight="1">
      <c r="A42" s="3711" t="s">
        <v>297</v>
      </c>
      <c r="B42" s="2802" t="s">
        <v>299</v>
      </c>
      <c r="C42" s="330" t="s">
        <v>301</v>
      </c>
      <c r="D42" s="432"/>
      <c r="E42" s="433"/>
      <c r="F42" s="433"/>
      <c r="G42" s="433">
        <v>4</v>
      </c>
      <c r="H42" s="433">
        <v>14</v>
      </c>
      <c r="I42" s="434">
        <v>16</v>
      </c>
      <c r="J42" s="434">
        <v>10</v>
      </c>
      <c r="K42" s="434">
        <v>7</v>
      </c>
      <c r="L42" s="435">
        <v>18</v>
      </c>
      <c r="M42" s="1785">
        <v>1.8</v>
      </c>
      <c r="N42" s="2351"/>
      <c r="O42" s="434"/>
      <c r="P42" s="434"/>
      <c r="Q42" s="434"/>
      <c r="R42" s="434"/>
      <c r="S42" s="434"/>
      <c r="T42" s="434"/>
      <c r="U42" s="434"/>
      <c r="V42" s="3186"/>
      <c r="W42" s="2999"/>
      <c r="X42" s="2976"/>
      <c r="Y42" s="433"/>
      <c r="Z42" s="434">
        <v>0</v>
      </c>
      <c r="AA42" s="2787"/>
      <c r="AB42" s="2613"/>
      <c r="AC42" s="2613"/>
      <c r="AD42" s="2613"/>
      <c r="AE42" s="2613"/>
      <c r="AF42" s="2613"/>
      <c r="AG42" s="2613"/>
      <c r="AH42" s="2613"/>
      <c r="AI42" s="2613"/>
      <c r="AJ42" s="2613"/>
      <c r="AK42" s="2613"/>
      <c r="AL42" s="2613"/>
      <c r="AM42" s="2614">
        <v>-3008.83</v>
      </c>
      <c r="AN42" s="2614"/>
      <c r="AO42" s="436"/>
      <c r="AP42" s="437"/>
      <c r="AQ42" s="714"/>
      <c r="AR42" s="714"/>
    </row>
    <row r="43" spans="1:44" ht="15.6" customHeight="1" thickBot="1">
      <c r="A43" s="3712"/>
      <c r="B43" s="398" t="s">
        <v>298</v>
      </c>
      <c r="C43" s="236" t="s">
        <v>300</v>
      </c>
      <c r="D43" s="188"/>
      <c r="E43" s="438"/>
      <c r="F43" s="438"/>
      <c r="G43" s="438">
        <v>-40715.40512100701</v>
      </c>
      <c r="H43" s="438">
        <v>1492216.1689492157</v>
      </c>
      <c r="I43" s="1778">
        <v>1896509</v>
      </c>
      <c r="J43" s="1513">
        <v>1766066.6837757656</v>
      </c>
      <c r="K43" s="1513">
        <v>82785.042955935292</v>
      </c>
      <c r="L43" s="1819">
        <v>1642794.5401776629</v>
      </c>
      <c r="M43" s="1820">
        <v>164279.45401776629</v>
      </c>
      <c r="N43" s="2352"/>
      <c r="O43" s="1513"/>
      <c r="P43" s="1513"/>
      <c r="Q43" s="1513"/>
      <c r="R43" s="1513"/>
      <c r="S43" s="1513"/>
      <c r="T43" s="1513"/>
      <c r="U43" s="1513"/>
      <c r="V43" s="3146"/>
      <c r="W43" s="3000"/>
      <c r="X43" s="2977"/>
      <c r="Y43" s="1679"/>
      <c r="Z43" s="1513"/>
      <c r="AA43" s="2788"/>
      <c r="AB43" s="1914"/>
      <c r="AC43" s="1914"/>
      <c r="AD43" s="1914"/>
      <c r="AE43" s="1914"/>
      <c r="AF43" s="1914"/>
      <c r="AG43" s="1914"/>
      <c r="AH43" s="1914"/>
      <c r="AI43" s="1914"/>
      <c r="AJ43" s="1914"/>
      <c r="AK43" s="1914"/>
      <c r="AL43" s="1914"/>
      <c r="AM43" s="1882"/>
      <c r="AN43" s="1882"/>
      <c r="AO43" s="1915"/>
      <c r="AP43" s="2353"/>
      <c r="AQ43" s="714"/>
      <c r="AR43" s="714"/>
    </row>
    <row r="44" spans="1:44" ht="15.6" customHeight="1" thickBot="1">
      <c r="A44" s="3659" t="s">
        <v>94</v>
      </c>
      <c r="B44" s="3660"/>
      <c r="C44" s="237" t="s">
        <v>196</v>
      </c>
      <c r="D44" s="569"/>
      <c r="E44" s="569"/>
      <c r="F44" s="569"/>
      <c r="G44" s="572"/>
      <c r="H44" s="570"/>
      <c r="I44" s="571"/>
      <c r="J44" s="571"/>
      <c r="K44" s="571"/>
      <c r="L44" s="572"/>
      <c r="M44" s="728">
        <v>164279.45401776629</v>
      </c>
      <c r="N44" s="2354">
        <v>219288.60659620955</v>
      </c>
      <c r="O44" s="571">
        <v>219817.79733685969</v>
      </c>
      <c r="P44" s="2744">
        <v>69047.283103698981</v>
      </c>
      <c r="Q44" s="2744">
        <v>51032.265572962082</v>
      </c>
      <c r="R44" s="2744">
        <v>239445.93615095725</v>
      </c>
      <c r="S44" s="2744">
        <v>35361.561543903888</v>
      </c>
      <c r="T44" s="3368">
        <v>171619.71947566466</v>
      </c>
      <c r="U44" s="2744">
        <v>-168990.68351541812</v>
      </c>
      <c r="V44" s="3147">
        <v>122299.81034360947</v>
      </c>
      <c r="W44" s="3213">
        <v>94042.165867245436</v>
      </c>
      <c r="X44" s="3299" t="e">
        <v>#DIV/0!</v>
      </c>
      <c r="Y44" s="1519" t="e">
        <v>#DIV/0!</v>
      </c>
      <c r="Z44" s="3300"/>
      <c r="AA44" s="2789">
        <v>219288.60659620955</v>
      </c>
      <c r="AB44" s="1519">
        <v>219817.79733685969</v>
      </c>
      <c r="AC44" s="1519">
        <v>69047.283103698981</v>
      </c>
      <c r="AD44" s="1519">
        <v>51032.265572962082</v>
      </c>
      <c r="AE44" s="1519">
        <v>239445.93615095725</v>
      </c>
      <c r="AF44" s="1519">
        <v>35361.561543903888</v>
      </c>
      <c r="AG44" s="1519">
        <v>171619.71947566466</v>
      </c>
      <c r="AH44" s="1519">
        <v>-168990.68351541812</v>
      </c>
      <c r="AI44" s="1519">
        <v>122299.81034360947</v>
      </c>
      <c r="AJ44" s="1519">
        <v>94042.165867245436</v>
      </c>
      <c r="AK44" s="1519" t="e">
        <v>#DIV/0!</v>
      </c>
      <c r="AL44" s="1519" t="e">
        <v>#DIV/0!</v>
      </c>
      <c r="AM44" s="1519">
        <v>1642794.5401776629</v>
      </c>
      <c r="AN44" s="1519">
        <v>1052964.4624756929</v>
      </c>
      <c r="AO44" s="573">
        <v>0.64095931458465782</v>
      </c>
      <c r="AP44" s="574"/>
      <c r="AQ44" s="714"/>
    </row>
    <row r="45" spans="1:44" ht="15.6" customHeight="1">
      <c r="A45" s="142" t="s">
        <v>329</v>
      </c>
      <c r="AM45" s="17"/>
      <c r="AN45" s="17"/>
      <c r="AQ45" s="714"/>
    </row>
    <row r="46" spans="1:44" hidden="1">
      <c r="N46" s="712"/>
      <c r="X46" s="714">
        <v>27507</v>
      </c>
      <c r="AF46" s="46"/>
      <c r="AG46" s="46"/>
      <c r="AM46" s="714"/>
      <c r="AN46" s="714"/>
      <c r="AQ46" s="714"/>
    </row>
    <row r="47" spans="1:44" hidden="1">
      <c r="A47" s="712"/>
      <c r="B47" s="712"/>
      <c r="C47" s="712"/>
      <c r="D47" s="712"/>
      <c r="E47" s="712"/>
      <c r="F47" s="712">
        <v>875.15999999999985</v>
      </c>
      <c r="N47" s="127"/>
      <c r="O47" s="712"/>
      <c r="P47" s="712"/>
      <c r="Q47" s="712"/>
      <c r="R47" s="712"/>
      <c r="S47" s="712"/>
      <c r="T47" s="712"/>
      <c r="V47" s="712"/>
      <c r="W47" s="36"/>
      <c r="AM47" s="714"/>
      <c r="AN47" s="714"/>
    </row>
    <row r="48" spans="1:44" hidden="1">
      <c r="A48" s="712"/>
      <c r="B48" s="712"/>
      <c r="C48" s="712"/>
      <c r="D48" s="712"/>
      <c r="E48" s="712"/>
      <c r="I48" s="716"/>
      <c r="J48" s="716"/>
      <c r="K48" s="716"/>
      <c r="L48" s="716"/>
      <c r="M48" s="716"/>
      <c r="N48" s="712"/>
      <c r="O48" s="712"/>
      <c r="P48" s="712"/>
      <c r="Q48" s="712"/>
      <c r="R48" s="712"/>
      <c r="S48" s="712"/>
      <c r="T48" s="712"/>
      <c r="V48" s="712"/>
      <c r="W48" s="712"/>
      <c r="X48" s="712"/>
      <c r="Y48" s="712"/>
      <c r="Z48" s="712"/>
      <c r="AA48" s="110"/>
      <c r="AB48" s="712"/>
      <c r="AC48" s="712"/>
      <c r="AD48" s="712"/>
      <c r="AE48" s="712"/>
      <c r="AF48" s="712"/>
      <c r="AG48" s="712"/>
      <c r="AM48" s="714"/>
      <c r="AN48" s="714"/>
    </row>
    <row r="49" spans="1:40" hidden="1">
      <c r="A49" s="712"/>
      <c r="B49" s="712"/>
      <c r="C49" s="712"/>
      <c r="D49" s="712"/>
      <c r="E49" s="712"/>
      <c r="H49" s="712"/>
      <c r="I49" s="712"/>
      <c r="J49" s="712"/>
      <c r="K49" s="712"/>
      <c r="L49" s="712"/>
      <c r="M49" s="712"/>
      <c r="N49" s="712"/>
      <c r="AG49" s="106"/>
      <c r="AM49" s="714"/>
      <c r="AN49" s="714"/>
    </row>
    <row r="50" spans="1:40" hidden="1">
      <c r="B50" s="712"/>
      <c r="C50" s="712"/>
      <c r="D50" s="712"/>
      <c r="E50" s="712"/>
      <c r="I50" s="716"/>
      <c r="J50" s="716"/>
      <c r="K50" s="716"/>
      <c r="L50" s="716"/>
      <c r="M50" s="716"/>
      <c r="AG50" s="36"/>
      <c r="AM50" s="714"/>
      <c r="AN50" s="714"/>
    </row>
    <row r="51" spans="1:40" hidden="1">
      <c r="B51" s="712"/>
      <c r="C51" s="712"/>
      <c r="D51" s="712"/>
      <c r="E51" s="712"/>
      <c r="I51" s="716"/>
      <c r="J51" s="716"/>
      <c r="K51" s="716"/>
      <c r="L51" s="716"/>
      <c r="M51" s="716"/>
      <c r="AM51" s="714"/>
      <c r="AN51" s="714"/>
    </row>
    <row r="52" spans="1:40">
      <c r="B52" s="712"/>
      <c r="C52" s="712"/>
      <c r="D52" s="712"/>
      <c r="E52" s="712"/>
      <c r="I52" s="716"/>
      <c r="J52" s="716"/>
      <c r="K52" s="716"/>
      <c r="L52" s="3714" t="s">
        <v>496</v>
      </c>
      <c r="M52" s="3714"/>
      <c r="AM52" s="714"/>
      <c r="AN52" s="714"/>
    </row>
    <row r="53" spans="1:40">
      <c r="A53" s="712"/>
      <c r="B53" s="712"/>
      <c r="C53" s="712"/>
      <c r="D53" s="712"/>
      <c r="E53" s="712"/>
      <c r="I53" s="716"/>
      <c r="J53" s="716"/>
      <c r="K53" s="716"/>
      <c r="L53" s="1366" t="s">
        <v>24</v>
      </c>
      <c r="M53" s="1367"/>
      <c r="N53" s="1368" t="s">
        <v>17</v>
      </c>
      <c r="O53" s="1368" t="s">
        <v>4</v>
      </c>
      <c r="P53" s="1368" t="s">
        <v>5</v>
      </c>
      <c r="Q53" s="1368" t="s">
        <v>6</v>
      </c>
      <c r="R53" s="1368" t="s">
        <v>7</v>
      </c>
      <c r="S53" s="1368" t="s">
        <v>8</v>
      </c>
      <c r="T53" s="1368" t="s">
        <v>9</v>
      </c>
      <c r="U53" s="1368" t="s">
        <v>10</v>
      </c>
      <c r="V53" s="1368" t="s">
        <v>11</v>
      </c>
      <c r="W53" s="1368" t="s">
        <v>12</v>
      </c>
      <c r="X53" s="1368" t="s">
        <v>13</v>
      </c>
      <c r="Y53" s="1368" t="s">
        <v>14</v>
      </c>
      <c r="Z53" s="1369"/>
      <c r="AA53" s="1558"/>
      <c r="AM53" s="714"/>
      <c r="AN53" s="714"/>
    </row>
    <row r="54" spans="1:40">
      <c r="A54" s="712"/>
      <c r="B54" s="712"/>
      <c r="C54" s="712"/>
      <c r="D54" s="712"/>
      <c r="E54" s="712"/>
      <c r="I54" s="716"/>
      <c r="J54" s="716"/>
      <c r="K54" s="716"/>
      <c r="L54" s="1366" t="s">
        <v>181</v>
      </c>
      <c r="M54" s="1367"/>
      <c r="N54" s="1368">
        <f>N56-N55</f>
        <v>8138.0199999999986</v>
      </c>
      <c r="O54" s="1368">
        <f>O56-O55</f>
        <v>7731.04</v>
      </c>
      <c r="P54" s="1368">
        <f>P56-P55</f>
        <v>8163.4399999999987</v>
      </c>
      <c r="Q54" s="1368">
        <f>Q56-Q55</f>
        <v>11079.06</v>
      </c>
      <c r="R54" s="1368">
        <f>R56-R55</f>
        <v>6357.33</v>
      </c>
      <c r="S54" s="1368">
        <f t="shared" ref="S54" si="0">S56-S55</f>
        <v>9505.9</v>
      </c>
      <c r="T54" s="1368">
        <f>CGL!T54</f>
        <v>14185.220000000001</v>
      </c>
      <c r="U54" s="1368">
        <v>13030.62</v>
      </c>
      <c r="V54" s="1368">
        <v>13047.96</v>
      </c>
      <c r="W54" s="1368">
        <v>9081.83</v>
      </c>
      <c r="X54" s="1368"/>
      <c r="Y54" s="1368">
        <f>Y56-Y55</f>
        <v>0</v>
      </c>
      <c r="Z54" s="1368">
        <f>Z56-Z55</f>
        <v>0</v>
      </c>
      <c r="AA54" s="1558"/>
      <c r="AM54" s="714"/>
      <c r="AN54" s="714"/>
    </row>
    <row r="55" spans="1:40">
      <c r="A55" s="712"/>
      <c r="B55" s="712"/>
      <c r="C55" s="712"/>
      <c r="D55" s="712"/>
      <c r="E55" s="712"/>
      <c r="I55" s="716"/>
      <c r="J55" s="716"/>
      <c r="K55" s="716"/>
      <c r="L55" s="1366" t="s">
        <v>182</v>
      </c>
      <c r="M55" s="1367"/>
      <c r="N55" s="1367">
        <v>1787.94</v>
      </c>
      <c r="O55" s="1370">
        <v>1942.2</v>
      </c>
      <c r="P55" s="1368">
        <v>3507.11</v>
      </c>
      <c r="Q55" s="1368">
        <v>2362.9299999999998</v>
      </c>
      <c r="R55" s="1368">
        <v>1975.27</v>
      </c>
      <c r="S55" s="1368">
        <v>2316.77</v>
      </c>
      <c r="T55" s="1368">
        <f>CGL!T55</f>
        <v>1683.13</v>
      </c>
      <c r="U55" s="1368">
        <v>3803.15</v>
      </c>
      <c r="V55" s="1368">
        <v>4850.84</v>
      </c>
      <c r="W55" s="1368">
        <v>4917.7299999999996</v>
      </c>
      <c r="X55" s="1368"/>
      <c r="Y55" s="1368"/>
      <c r="Z55" s="1369"/>
      <c r="AA55" s="1558"/>
      <c r="AM55" s="714"/>
      <c r="AN55" s="714"/>
    </row>
    <row r="56" spans="1:40">
      <c r="A56" s="712"/>
      <c r="B56" s="712"/>
      <c r="C56" s="712"/>
      <c r="D56" s="712"/>
      <c r="E56" s="712"/>
      <c r="I56" s="716"/>
      <c r="J56" s="716"/>
      <c r="K56" s="716"/>
      <c r="L56" s="1366" t="s">
        <v>193</v>
      </c>
      <c r="M56" s="1367"/>
      <c r="N56" s="1367">
        <v>9925.9599999999991</v>
      </c>
      <c r="O56" s="1368">
        <v>9673.24</v>
      </c>
      <c r="P56" s="1368">
        <v>11670.55</v>
      </c>
      <c r="Q56" s="1368">
        <v>13441.99</v>
      </c>
      <c r="R56" s="1368">
        <v>8332.6</v>
      </c>
      <c r="S56" s="1368">
        <v>11822.67</v>
      </c>
      <c r="T56" s="1368">
        <f>CGL!T56</f>
        <v>15868.35</v>
      </c>
      <c r="U56" s="1368">
        <v>16833.77</v>
      </c>
      <c r="V56" s="1368">
        <v>17898.8</v>
      </c>
      <c r="W56" s="1368">
        <v>13999.56</v>
      </c>
      <c r="X56" s="1368"/>
      <c r="Y56" s="1368"/>
      <c r="Z56" s="1369"/>
      <c r="AA56" s="1558"/>
      <c r="AM56" s="714"/>
      <c r="AN56" s="714"/>
    </row>
    <row r="57" spans="1:40">
      <c r="A57" s="712"/>
      <c r="B57" s="712"/>
      <c r="C57" s="712"/>
      <c r="D57" s="712"/>
      <c r="E57" s="712"/>
      <c r="I57" s="716"/>
      <c r="J57" s="716"/>
      <c r="K57" s="716"/>
      <c r="AB57" s="2810"/>
      <c r="AM57" s="714"/>
      <c r="AN57" s="714"/>
    </row>
    <row r="58" spans="1:40">
      <c r="A58" s="712"/>
      <c r="B58" s="712"/>
      <c r="C58" s="712"/>
      <c r="D58" s="712"/>
      <c r="E58" s="712"/>
      <c r="I58" s="716"/>
      <c r="J58" s="716"/>
      <c r="K58" s="716"/>
      <c r="O58" s="46"/>
      <c r="P58" s="46"/>
      <c r="AB58" s="2810"/>
      <c r="AJ58" s="107"/>
      <c r="AM58" s="714"/>
      <c r="AN58" s="714"/>
    </row>
    <row r="59" spans="1:40">
      <c r="A59" s="712"/>
      <c r="B59" s="712"/>
      <c r="C59" s="712"/>
      <c r="D59" s="712"/>
      <c r="E59" s="712"/>
      <c r="I59" s="716"/>
      <c r="J59" s="716"/>
      <c r="K59" s="716"/>
      <c r="AB59" s="2810"/>
      <c r="AM59" s="714"/>
      <c r="AN59" s="714"/>
    </row>
    <row r="60" spans="1:40">
      <c r="A60" s="712"/>
      <c r="B60" s="712"/>
      <c r="C60" s="712"/>
      <c r="D60" s="712"/>
      <c r="E60" s="712"/>
      <c r="I60" s="716"/>
      <c r="J60" s="716"/>
      <c r="K60" s="716"/>
      <c r="AB60" s="2810"/>
      <c r="AM60" s="714"/>
      <c r="AN60" s="714"/>
    </row>
    <row r="61" spans="1:40">
      <c r="A61" s="712"/>
      <c r="B61" s="712"/>
      <c r="C61" s="712"/>
      <c r="D61" s="712"/>
      <c r="E61" s="712"/>
      <c r="I61" s="716"/>
      <c r="J61" s="716"/>
      <c r="K61" s="716"/>
      <c r="AB61" s="2810"/>
      <c r="AM61" s="714"/>
      <c r="AN61" s="714"/>
    </row>
    <row r="62" spans="1:40">
      <c r="A62" s="712"/>
      <c r="B62" s="712"/>
      <c r="C62" s="712"/>
      <c r="D62" s="712"/>
      <c r="E62" s="712"/>
      <c r="F62" s="712"/>
      <c r="G62" s="712"/>
      <c r="H62" s="712"/>
      <c r="I62" s="712"/>
      <c r="J62" s="712"/>
      <c r="K62" s="712"/>
    </row>
    <row r="63" spans="1:40">
      <c r="A63" s="712"/>
      <c r="B63" s="712"/>
      <c r="C63" s="712"/>
      <c r="D63" s="712"/>
      <c r="E63" s="712"/>
      <c r="F63" s="712"/>
      <c r="G63" s="712"/>
      <c r="H63" s="712"/>
      <c r="I63" s="712"/>
      <c r="J63" s="712"/>
      <c r="K63" s="712"/>
    </row>
    <row r="64" spans="1:40">
      <c r="A64" s="712"/>
      <c r="B64" s="712"/>
      <c r="C64" s="712"/>
      <c r="D64" s="712"/>
      <c r="E64" s="712"/>
      <c r="F64" s="712"/>
      <c r="G64" s="712"/>
      <c r="H64" s="712"/>
      <c r="I64" s="712"/>
      <c r="J64" s="712"/>
      <c r="K64" s="712"/>
    </row>
    <row r="65" spans="1:42">
      <c r="A65" s="712"/>
      <c r="B65" s="712"/>
      <c r="C65" s="712"/>
      <c r="D65" s="712"/>
      <c r="E65" s="712"/>
      <c r="F65" s="712"/>
      <c r="G65" s="712"/>
      <c r="H65" s="712"/>
      <c r="I65" s="712"/>
      <c r="J65" s="712"/>
      <c r="K65" s="712"/>
    </row>
    <row r="66" spans="1:42">
      <c r="A66" s="712"/>
      <c r="B66" s="712"/>
      <c r="C66" s="712"/>
      <c r="D66" s="712"/>
      <c r="E66" s="712"/>
      <c r="F66" s="712"/>
      <c r="G66" s="712"/>
      <c r="H66" s="712"/>
      <c r="I66" s="712"/>
      <c r="J66" s="712"/>
      <c r="K66" s="712"/>
    </row>
    <row r="67" spans="1:42">
      <c r="A67" s="714"/>
      <c r="B67" s="714"/>
      <c r="C67" s="714"/>
      <c r="D67" s="714"/>
      <c r="E67" s="714"/>
      <c r="F67" s="714"/>
      <c r="G67" s="714"/>
      <c r="H67" s="714"/>
      <c r="I67" s="714"/>
      <c r="J67" s="714"/>
      <c r="K67" s="714"/>
    </row>
    <row r="79" spans="1:42">
      <c r="A79" s="712"/>
      <c r="B79" s="712"/>
      <c r="C79" s="712"/>
      <c r="D79" s="712"/>
      <c r="E79" s="712"/>
      <c r="F79" s="712"/>
      <c r="G79" s="712"/>
      <c r="H79" s="712"/>
      <c r="I79" s="712"/>
      <c r="J79" s="712"/>
      <c r="K79" s="712"/>
      <c r="L79" s="712"/>
      <c r="M79" s="712"/>
      <c r="N79" s="712"/>
      <c r="O79" s="712"/>
      <c r="P79" s="712"/>
      <c r="Q79" s="712"/>
      <c r="R79" s="712"/>
      <c r="S79" s="712"/>
      <c r="T79" s="712"/>
      <c r="U79" s="712"/>
      <c r="V79" s="712"/>
      <c r="W79" s="712"/>
      <c r="X79" s="712"/>
      <c r="Y79" s="712"/>
      <c r="Z79" s="712"/>
      <c r="AA79" s="110"/>
      <c r="AB79" s="712"/>
      <c r="AC79" s="712"/>
      <c r="AD79" s="712"/>
      <c r="AE79" s="712"/>
      <c r="AF79" s="712"/>
      <c r="AG79" s="712"/>
      <c r="AH79" s="712"/>
      <c r="AI79" s="712"/>
      <c r="AJ79" s="712"/>
      <c r="AK79" s="712"/>
      <c r="AL79" s="712"/>
      <c r="AM79" s="712"/>
      <c r="AN79" s="712"/>
      <c r="AO79" s="712"/>
      <c r="AP79" s="712"/>
    </row>
    <row r="80" spans="1:42">
      <c r="A80" s="712"/>
      <c r="B80" s="712"/>
      <c r="C80" s="712"/>
      <c r="D80" s="712"/>
      <c r="E80" s="712"/>
      <c r="F80" s="712"/>
      <c r="G80" s="712"/>
      <c r="H80" s="712"/>
      <c r="I80" s="712"/>
      <c r="J80" s="712"/>
      <c r="K80" s="712"/>
      <c r="L80" s="712"/>
      <c r="M80" s="712"/>
      <c r="N80" s="712"/>
      <c r="O80" s="712"/>
      <c r="P80" s="712"/>
      <c r="Q80" s="712"/>
      <c r="R80" s="712"/>
      <c r="S80" s="712"/>
      <c r="T80" s="712"/>
      <c r="U80" s="712"/>
      <c r="V80" s="712"/>
      <c r="W80" s="712"/>
      <c r="X80" s="712"/>
      <c r="Y80" s="712"/>
      <c r="Z80" s="712"/>
      <c r="AA80" s="110"/>
      <c r="AB80" s="712"/>
      <c r="AC80" s="712"/>
      <c r="AD80" s="712"/>
      <c r="AE80" s="712"/>
      <c r="AF80" s="712"/>
      <c r="AG80" s="712"/>
      <c r="AH80" s="712"/>
      <c r="AI80" s="712"/>
      <c r="AJ80" s="712"/>
      <c r="AK80" s="712"/>
      <c r="AL80" s="712"/>
      <c r="AM80" s="712"/>
      <c r="AN80" s="712"/>
      <c r="AO80" s="712"/>
      <c r="AP80" s="712"/>
    </row>
  </sheetData>
  <mergeCells count="28">
    <mergeCell ref="A1:AP1"/>
    <mergeCell ref="A3:A4"/>
    <mergeCell ref="B3:B4"/>
    <mergeCell ref="C3:C4"/>
    <mergeCell ref="D3:K3"/>
    <mergeCell ref="L3:M3"/>
    <mergeCell ref="N3:AL3"/>
    <mergeCell ref="AM3:AM4"/>
    <mergeCell ref="AN3:AN4"/>
    <mergeCell ref="AO3:AO4"/>
    <mergeCell ref="AP3:AP4"/>
    <mergeCell ref="A5:A7"/>
    <mergeCell ref="A8:A9"/>
    <mergeCell ref="A10:A17"/>
    <mergeCell ref="A18:A23"/>
    <mergeCell ref="B18:B19"/>
    <mergeCell ref="B20:B21"/>
    <mergeCell ref="B22:B23"/>
    <mergeCell ref="A39:A41"/>
    <mergeCell ref="A42:A43"/>
    <mergeCell ref="A44:B44"/>
    <mergeCell ref="L52:M52"/>
    <mergeCell ref="A24:A25"/>
    <mergeCell ref="A26:A32"/>
    <mergeCell ref="B26:B27"/>
    <mergeCell ref="B28:B29"/>
    <mergeCell ref="A33:A34"/>
    <mergeCell ref="A35:A36"/>
  </mergeCells>
  <phoneticPr fontId="22" type="noConversion"/>
  <pageMargins left="0.7" right="0.7" top="0.75" bottom="0.75" header="0.3" footer="0.3"/>
  <pageSetup paperSize="9" scale="65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65"/>
  <sheetViews>
    <sheetView zoomScale="70" zoomScaleNormal="70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AH50" sqref="AH50:AH51"/>
    </sheetView>
  </sheetViews>
  <sheetFormatPr defaultColWidth="8.8984375" defaultRowHeight="17.399999999999999"/>
  <cols>
    <col min="1" max="1" width="8.8984375" style="26"/>
    <col min="2" max="2" width="14.3984375" style="26" customWidth="1"/>
    <col min="3" max="3" width="8.69921875" style="26" customWidth="1"/>
    <col min="4" max="8" width="8.69921875" style="18" hidden="1" customWidth="1"/>
    <col min="9" max="9" width="9.5" style="18" customWidth="1"/>
    <col min="10" max="10" width="9.09765625" style="713" customWidth="1"/>
    <col min="11" max="11" width="8.69921875" style="713" customWidth="1"/>
    <col min="12" max="12" width="9.09765625" style="18" customWidth="1"/>
    <col min="13" max="13" width="8.69921875" style="18" customWidth="1"/>
    <col min="14" max="19" width="8.796875" style="18" hidden="1" customWidth="1"/>
    <col min="20" max="20" width="8.796875" style="18" customWidth="1"/>
    <col min="21" max="21" width="9.19921875" style="18" customWidth="1"/>
    <col min="22" max="23" width="8.796875" style="18" customWidth="1"/>
    <col min="24" max="25" width="8.796875" style="18" hidden="1" customWidth="1"/>
    <col min="26" max="26" width="8.796875" style="713" customWidth="1"/>
    <col min="27" max="36" width="8.796875" style="18" customWidth="1"/>
    <col min="37" max="38" width="8.796875" style="18" hidden="1" customWidth="1"/>
    <col min="39" max="40" width="9.796875" style="18" customWidth="1"/>
    <col min="41" max="41" width="7.796875" style="26" bestFit="1" customWidth="1"/>
    <col min="42" max="42" width="19.69921875" style="26" customWidth="1"/>
    <col min="43" max="43" width="11.69921875" style="26" bestFit="1" customWidth="1"/>
    <col min="44" max="16384" width="8.8984375" style="26"/>
  </cols>
  <sheetData>
    <row r="1" spans="1:42" ht="30">
      <c r="A1" s="3667" t="s">
        <v>536</v>
      </c>
      <c r="B1" s="3667"/>
      <c r="C1" s="3667"/>
      <c r="D1" s="3667"/>
      <c r="E1" s="3667"/>
      <c r="F1" s="3667"/>
      <c r="G1" s="3667"/>
      <c r="H1" s="3667"/>
      <c r="I1" s="3667"/>
      <c r="J1" s="3667"/>
      <c r="K1" s="3667"/>
      <c r="L1" s="3667"/>
      <c r="M1" s="3667"/>
      <c r="N1" s="3667"/>
      <c r="O1" s="3667"/>
      <c r="P1" s="3667"/>
      <c r="Q1" s="3667"/>
      <c r="R1" s="3667"/>
      <c r="S1" s="3667"/>
      <c r="T1" s="3667"/>
      <c r="U1" s="3667"/>
      <c r="V1" s="3667"/>
      <c r="W1" s="3667"/>
      <c r="X1" s="3667"/>
      <c r="Y1" s="3667"/>
      <c r="Z1" s="3667"/>
      <c r="AA1" s="3667"/>
      <c r="AB1" s="3667"/>
      <c r="AC1" s="3667"/>
      <c r="AD1" s="3667"/>
      <c r="AE1" s="3667"/>
      <c r="AF1" s="3667"/>
      <c r="AG1" s="3667"/>
      <c r="AH1" s="3667"/>
      <c r="AI1" s="3667"/>
      <c r="AJ1" s="3667"/>
      <c r="AK1" s="3667"/>
      <c r="AL1" s="3667"/>
      <c r="AM1" s="3667"/>
      <c r="AN1" s="3667"/>
      <c r="AO1" s="3667"/>
      <c r="AP1" s="3667"/>
    </row>
    <row r="2" spans="1:42" ht="18" thickBot="1">
      <c r="L2" s="3669" t="s">
        <v>180</v>
      </c>
      <c r="M2" s="3669"/>
      <c r="N2" s="3670"/>
      <c r="O2" s="3670"/>
      <c r="P2" s="3670"/>
      <c r="Q2" s="3670"/>
      <c r="R2" s="3670"/>
      <c r="S2" s="3670"/>
      <c r="T2" s="3670"/>
      <c r="U2" s="3670"/>
      <c r="V2" s="3670"/>
      <c r="W2" s="3670"/>
      <c r="X2" s="3670"/>
      <c r="Y2" s="3670"/>
      <c r="Z2" s="3670"/>
      <c r="AA2" s="3670"/>
      <c r="AB2" s="3670"/>
      <c r="AC2" s="3670"/>
      <c r="AD2" s="3670"/>
      <c r="AE2" s="3670"/>
      <c r="AF2" s="3670"/>
      <c r="AG2" s="3670"/>
      <c r="AH2" s="3670"/>
      <c r="AI2" s="3670"/>
      <c r="AJ2" s="3670"/>
      <c r="AK2" s="3670"/>
      <c r="AL2" s="3670"/>
      <c r="AM2" s="3670"/>
      <c r="AN2" s="3670"/>
      <c r="AO2" s="3670"/>
      <c r="AP2" s="3671"/>
    </row>
    <row r="3" spans="1:42" ht="18" thickBot="1">
      <c r="A3" s="3657" t="s">
        <v>123</v>
      </c>
      <c r="B3" s="3626" t="s">
        <v>124</v>
      </c>
      <c r="C3" s="3739" t="s">
        <v>125</v>
      </c>
      <c r="D3" s="3666" t="s">
        <v>126</v>
      </c>
      <c r="E3" s="3643"/>
      <c r="F3" s="3643"/>
      <c r="G3" s="3643"/>
      <c r="H3" s="3643"/>
      <c r="I3" s="3643"/>
      <c r="J3" s="3643"/>
      <c r="K3" s="3693"/>
      <c r="L3" s="3657" t="s">
        <v>127</v>
      </c>
      <c r="M3" s="3626"/>
      <c r="N3" s="3619" t="s">
        <v>533</v>
      </c>
      <c r="O3" s="3619"/>
      <c r="P3" s="3619"/>
      <c r="Q3" s="3619"/>
      <c r="R3" s="3619"/>
      <c r="S3" s="3619"/>
      <c r="T3" s="3619"/>
      <c r="U3" s="3619"/>
      <c r="V3" s="3619"/>
      <c r="W3" s="3619"/>
      <c r="X3" s="3619"/>
      <c r="Y3" s="3619"/>
      <c r="Z3" s="3619"/>
      <c r="AA3" s="3643"/>
      <c r="AB3" s="3643"/>
      <c r="AC3" s="3643"/>
      <c r="AD3" s="3643"/>
      <c r="AE3" s="3643"/>
      <c r="AF3" s="3643"/>
      <c r="AG3" s="3643"/>
      <c r="AH3" s="3643"/>
      <c r="AI3" s="3643"/>
      <c r="AJ3" s="3643"/>
      <c r="AK3" s="3643"/>
      <c r="AL3" s="3644"/>
      <c r="AM3" s="3609" t="s">
        <v>530</v>
      </c>
      <c r="AN3" s="3609" t="s">
        <v>199</v>
      </c>
      <c r="AO3" s="3609" t="s">
        <v>149</v>
      </c>
      <c r="AP3" s="3626" t="s">
        <v>128</v>
      </c>
    </row>
    <row r="4" spans="1:42" ht="16.5" customHeight="1">
      <c r="A4" s="3749"/>
      <c r="B4" s="3741"/>
      <c r="C4" s="3740"/>
      <c r="D4" s="1860" t="s">
        <v>42</v>
      </c>
      <c r="E4" s="1861" t="s">
        <v>43</v>
      </c>
      <c r="F4" s="1861" t="s">
        <v>32</v>
      </c>
      <c r="G4" s="1861" t="s">
        <v>44</v>
      </c>
      <c r="H4" s="1862" t="s">
        <v>259</v>
      </c>
      <c r="I4" s="1589" t="s">
        <v>282</v>
      </c>
      <c r="J4" s="1589" t="s">
        <v>283</v>
      </c>
      <c r="K4" s="2151" t="s">
        <v>449</v>
      </c>
      <c r="L4" s="1933" t="s">
        <v>515</v>
      </c>
      <c r="M4" s="1934" t="s">
        <v>352</v>
      </c>
      <c r="N4" s="1313" t="s">
        <v>154</v>
      </c>
      <c r="O4" s="1305" t="s">
        <v>156</v>
      </c>
      <c r="P4" s="1305" t="s">
        <v>157</v>
      </c>
      <c r="Q4" s="2099" t="s">
        <v>158</v>
      </c>
      <c r="R4" s="2099" t="s">
        <v>159</v>
      </c>
      <c r="S4" s="2099" t="s">
        <v>160</v>
      </c>
      <c r="T4" s="2099" t="s">
        <v>161</v>
      </c>
      <c r="U4" s="2099" t="s">
        <v>162</v>
      </c>
      <c r="V4" s="3080" t="s">
        <v>163</v>
      </c>
      <c r="W4" s="2915" t="s">
        <v>164</v>
      </c>
      <c r="X4" s="3444" t="s">
        <v>165</v>
      </c>
      <c r="Y4" s="1680" t="s">
        <v>166</v>
      </c>
      <c r="Z4" s="2099" t="s">
        <v>425</v>
      </c>
      <c r="AA4" s="2183" t="s">
        <v>155</v>
      </c>
      <c r="AB4" s="225" t="s">
        <v>167</v>
      </c>
      <c r="AC4" s="225" t="s">
        <v>168</v>
      </c>
      <c r="AD4" s="225" t="s">
        <v>169</v>
      </c>
      <c r="AE4" s="225" t="s">
        <v>170</v>
      </c>
      <c r="AF4" s="225" t="s">
        <v>171</v>
      </c>
      <c r="AG4" s="225" t="s">
        <v>172</v>
      </c>
      <c r="AH4" s="225" t="s">
        <v>173</v>
      </c>
      <c r="AI4" s="225" t="s">
        <v>174</v>
      </c>
      <c r="AJ4" s="225" t="s">
        <v>175</v>
      </c>
      <c r="AK4" s="225" t="s">
        <v>176</v>
      </c>
      <c r="AL4" s="225" t="s">
        <v>177</v>
      </c>
      <c r="AM4" s="3672"/>
      <c r="AN4" s="3672"/>
      <c r="AO4" s="3672"/>
      <c r="AP4" s="3741"/>
    </row>
    <row r="5" spans="1:42">
      <c r="A5" s="3735" t="s">
        <v>129</v>
      </c>
      <c r="B5" s="1863" t="s">
        <v>130</v>
      </c>
      <c r="C5" s="1864" t="s">
        <v>131</v>
      </c>
      <c r="D5" s="1865">
        <v>117306.192</v>
      </c>
      <c r="E5" s="1866">
        <v>131569.45000000001</v>
      </c>
      <c r="F5" s="1866">
        <v>124779.053</v>
      </c>
      <c r="G5" s="1866">
        <v>102108.323</v>
      </c>
      <c r="H5" s="1866">
        <v>119735.24</v>
      </c>
      <c r="I5" s="1590">
        <v>125950</v>
      </c>
      <c r="J5" s="1590">
        <v>143690.20500000002</v>
      </c>
      <c r="K5" s="2152">
        <v>151508.71799999999</v>
      </c>
      <c r="L5" s="2158">
        <v>167380</v>
      </c>
      <c r="M5" s="2159">
        <v>13948.333333333334</v>
      </c>
      <c r="N5" s="1321">
        <v>13714.31</v>
      </c>
      <c r="O5" s="1316">
        <v>11408.93</v>
      </c>
      <c r="P5" s="1316">
        <v>13299.08</v>
      </c>
      <c r="Q5" s="2737">
        <v>12905.32</v>
      </c>
      <c r="R5" s="2737">
        <v>12638.958000000001</v>
      </c>
      <c r="S5" s="2737">
        <v>13592.15</v>
      </c>
      <c r="T5" s="2737">
        <v>15058.49</v>
      </c>
      <c r="U5" s="2737">
        <v>12414.97</v>
      </c>
      <c r="V5" s="3148">
        <v>13015.86</v>
      </c>
      <c r="W5" s="3007">
        <v>13640.470000000001</v>
      </c>
      <c r="X5" s="3493">
        <v>0</v>
      </c>
      <c r="Y5" s="1681">
        <v>0</v>
      </c>
      <c r="Z5" s="3260">
        <v>131688.538</v>
      </c>
      <c r="AA5" s="3256"/>
      <c r="AB5" s="1867"/>
      <c r="AC5" s="1867"/>
      <c r="AD5" s="1867"/>
      <c r="AE5" s="1867"/>
      <c r="AF5" s="1867"/>
      <c r="AG5" s="1867"/>
      <c r="AH5" s="1867"/>
      <c r="AI5" s="1867"/>
      <c r="AJ5" s="1867"/>
      <c r="AK5" s="1867"/>
      <c r="AL5" s="1867"/>
      <c r="AM5" s="1529"/>
      <c r="AN5" s="1529"/>
      <c r="AO5" s="1529"/>
      <c r="AP5" s="1868"/>
    </row>
    <row r="6" spans="1:42">
      <c r="A6" s="3590"/>
      <c r="B6" s="1863" t="s">
        <v>132</v>
      </c>
      <c r="C6" s="1869" t="s">
        <v>133</v>
      </c>
      <c r="D6" s="812">
        <v>21.77</v>
      </c>
      <c r="E6" s="1870">
        <v>22.81</v>
      </c>
      <c r="F6" s="1871">
        <v>21.43</v>
      </c>
      <c r="G6" s="1871">
        <v>20.03</v>
      </c>
      <c r="H6" s="1871">
        <v>19.959255318262262</v>
      </c>
      <c r="I6" s="1574">
        <v>22.3</v>
      </c>
      <c r="J6" s="1574">
        <v>23.635136290988044</v>
      </c>
      <c r="K6" s="2153">
        <v>23.126629659404287</v>
      </c>
      <c r="L6" s="2160">
        <v>24.5</v>
      </c>
      <c r="M6" s="2161">
        <v>24.5</v>
      </c>
      <c r="N6" s="1322">
        <v>23.168020947715178</v>
      </c>
      <c r="O6" s="1317">
        <v>22.388742436631237</v>
      </c>
      <c r="P6" s="1317">
        <v>24.288338964478129</v>
      </c>
      <c r="Q6" s="2101">
        <v>22.942111344849042</v>
      </c>
      <c r="R6" s="2101">
        <v>21.184386401095065</v>
      </c>
      <c r="S6" s="2101">
        <v>22.248172195547795</v>
      </c>
      <c r="T6" s="2101">
        <v>23.236019956794568</v>
      </c>
      <c r="U6" s="2101">
        <v>22.968708951312014</v>
      </c>
      <c r="V6" s="3082">
        <v>22.938130764260119</v>
      </c>
      <c r="W6" s="2917">
        <v>22.080294609615283</v>
      </c>
      <c r="X6" s="3446" t="e">
        <v>#DIV/0!</v>
      </c>
      <c r="Y6" s="1658" t="e">
        <v>#DIV/0!</v>
      </c>
      <c r="Z6" s="2109">
        <v>22.732617557023499</v>
      </c>
      <c r="AA6" s="3222">
        <v>1113.2316251604568</v>
      </c>
      <c r="AB6" s="1872">
        <v>-17084.283593932734</v>
      </c>
      <c r="AC6" s="1872">
        <v>28900.996523740872</v>
      </c>
      <c r="AD6" s="1872">
        <v>-4715.9201175723119</v>
      </c>
      <c r="AE6" s="1872">
        <v>-52649.053791808707</v>
      </c>
      <c r="AF6" s="1872">
        <v>-24384.065997604426</v>
      </c>
      <c r="AG6" s="1872">
        <v>3220.9950214657383</v>
      </c>
      <c r="AH6" s="1872">
        <v>-3878.2851644771054</v>
      </c>
      <c r="AI6" s="1872">
        <v>-4859.764451398979</v>
      </c>
      <c r="AJ6" s="1872">
        <v>-29368.841193495366</v>
      </c>
      <c r="AK6" s="1872" t="e">
        <v>#DIV/0!</v>
      </c>
      <c r="AL6" s="1872" t="e">
        <v>#DIV/0!</v>
      </c>
      <c r="AM6" s="1306">
        <v>426148.53729105281</v>
      </c>
      <c r="AN6" s="1873">
        <v>-103704.99113992255</v>
      </c>
      <c r="AO6" s="1874">
        <v>-0.2433540938545887</v>
      </c>
      <c r="AP6" s="1818" t="s">
        <v>623</v>
      </c>
    </row>
    <row r="7" spans="1:42">
      <c r="A7" s="3590"/>
      <c r="B7" s="1863" t="s">
        <v>134</v>
      </c>
      <c r="C7" s="1869" t="s">
        <v>135</v>
      </c>
      <c r="D7" s="738">
        <v>86.72</v>
      </c>
      <c r="E7" s="1875">
        <v>89.84</v>
      </c>
      <c r="F7" s="1876">
        <v>78.11</v>
      </c>
      <c r="G7" s="1876">
        <v>78.27</v>
      </c>
      <c r="H7" s="1876">
        <v>79.456908293395784</v>
      </c>
      <c r="I7" s="1268">
        <v>83.23</v>
      </c>
      <c r="J7" s="1268">
        <v>84.853947953038173</v>
      </c>
      <c r="K7" s="2154">
        <v>85.941544812145807</v>
      </c>
      <c r="L7" s="2162">
        <v>89</v>
      </c>
      <c r="M7" s="2161">
        <v>89</v>
      </c>
      <c r="N7" s="1323">
        <v>88.834696480828384</v>
      </c>
      <c r="O7" s="1318">
        <v>86.240938707584689</v>
      </c>
      <c r="P7" s="1318">
        <v>87.226529311809685</v>
      </c>
      <c r="Q7" s="2738">
        <v>87.676321600207814</v>
      </c>
      <c r="R7" s="2738">
        <v>88.782242063492063</v>
      </c>
      <c r="S7" s="2738">
        <v>88.181096490172962</v>
      </c>
      <c r="T7" s="2738">
        <v>87.105734767025083</v>
      </c>
      <c r="U7" s="2738">
        <v>84.986897274633122</v>
      </c>
      <c r="V7" s="3149">
        <v>85.191672505254729</v>
      </c>
      <c r="W7" s="3008">
        <v>87.896608963718279</v>
      </c>
      <c r="X7" s="3028" t="e">
        <v>#DIV/0!</v>
      </c>
      <c r="Y7" s="1682" t="e">
        <v>#DIV/0!</v>
      </c>
      <c r="Z7" s="2109">
        <v>87.239468294446013</v>
      </c>
      <c r="AA7" s="3257">
        <v>17995.343400670339</v>
      </c>
      <c r="AB7" s="1872">
        <v>1603.1053687836998</v>
      </c>
      <c r="AC7" s="1872">
        <v>7393.083044547574</v>
      </c>
      <c r="AD7" s="1872">
        <v>10253.754363370377</v>
      </c>
      <c r="AE7" s="1872">
        <v>17808.373049684862</v>
      </c>
      <c r="AF7" s="1872">
        <v>14376.687145855783</v>
      </c>
      <c r="AG7" s="1872">
        <v>7927.7043232941987</v>
      </c>
      <c r="AH7" s="1872">
        <v>-5421.9568723754765</v>
      </c>
      <c r="AI7" s="1872">
        <v>-4471.0144340685783</v>
      </c>
      <c r="AJ7" s="1872">
        <v>12690.811568039548</v>
      </c>
      <c r="AK7" s="1872" t="e">
        <v>#DIV/0!</v>
      </c>
      <c r="AL7" s="1872" t="e">
        <v>#DIV/0!</v>
      </c>
      <c r="AM7" s="1350">
        <v>246602.68384770799</v>
      </c>
      <c r="AN7" s="1873">
        <v>80155.890957802316</v>
      </c>
      <c r="AO7" s="1874">
        <v>0.32504062691914337</v>
      </c>
      <c r="AP7" s="1818" t="s">
        <v>623</v>
      </c>
    </row>
    <row r="8" spans="1:42" ht="18" thickBot="1">
      <c r="A8" s="3590"/>
      <c r="B8" s="1863" t="s">
        <v>365</v>
      </c>
      <c r="C8" s="1869" t="s">
        <v>366</v>
      </c>
      <c r="D8" s="738"/>
      <c r="E8" s="1875"/>
      <c r="F8" s="1876"/>
      <c r="G8" s="1877">
        <v>620.37000000000023</v>
      </c>
      <c r="H8" s="467">
        <v>420.60000000000008</v>
      </c>
      <c r="I8" s="703">
        <v>1029.94</v>
      </c>
      <c r="J8" s="703">
        <v>384</v>
      </c>
      <c r="K8" s="2155">
        <v>1686.7099999999998</v>
      </c>
      <c r="L8" s="2163">
        <v>200</v>
      </c>
      <c r="M8" s="2161">
        <v>16.666666666666668</v>
      </c>
      <c r="N8" s="1323">
        <v>0</v>
      </c>
      <c r="O8" s="1318">
        <v>0</v>
      </c>
      <c r="P8" s="1318">
        <v>3.51</v>
      </c>
      <c r="Q8" s="2790">
        <v>0</v>
      </c>
      <c r="R8" s="2790">
        <v>39.479999999999997</v>
      </c>
      <c r="S8" s="2790">
        <v>14.17</v>
      </c>
      <c r="T8" s="2790">
        <v>0</v>
      </c>
      <c r="U8" s="2790">
        <v>1.65</v>
      </c>
      <c r="V8" s="3150">
        <v>0</v>
      </c>
      <c r="W8" s="3009">
        <v>0</v>
      </c>
      <c r="X8" s="3494"/>
      <c r="Y8" s="843"/>
      <c r="Z8" s="1683">
        <v>58.809999999999995</v>
      </c>
      <c r="AA8" s="2018">
        <v>7391.1843038749994</v>
      </c>
      <c r="AB8" s="1835">
        <v>7391.1843038749994</v>
      </c>
      <c r="AC8" s="1835">
        <v>7206.6139373749993</v>
      </c>
      <c r="AD8" s="1835">
        <v>7391.1843038749994</v>
      </c>
      <c r="AE8" s="1835">
        <v>5315.1620618749985</v>
      </c>
      <c r="AF8" s="1835">
        <v>6646.0668983749983</v>
      </c>
      <c r="AG8" s="1835">
        <v>7391.1843038749994</v>
      </c>
      <c r="AH8" s="1835">
        <v>7304.4204563749981</v>
      </c>
      <c r="AI8" s="1835">
        <v>7391.1843038749994</v>
      </c>
      <c r="AJ8" s="1835">
        <v>7391.1843038749994</v>
      </c>
      <c r="AK8" s="1835">
        <v>7391.1843038749994</v>
      </c>
      <c r="AL8" s="1835">
        <v>7391.1843038749994</v>
      </c>
      <c r="AM8" s="1232">
        <v>78177.381646499998</v>
      </c>
      <c r="AN8" s="1878">
        <v>70819.369177250002</v>
      </c>
      <c r="AO8" s="813">
        <v>0.9058805460827376</v>
      </c>
      <c r="AP8" s="1818" t="s">
        <v>623</v>
      </c>
    </row>
    <row r="9" spans="1:42">
      <c r="A9" s="3656" t="s">
        <v>136</v>
      </c>
      <c r="B9" s="246" t="s">
        <v>137</v>
      </c>
      <c r="C9" s="247" t="s">
        <v>135</v>
      </c>
      <c r="D9" s="441">
        <v>100.41446490736</v>
      </c>
      <c r="E9" s="442">
        <v>100.42935120169599</v>
      </c>
      <c r="F9" s="442">
        <v>100.606244705544</v>
      </c>
      <c r="G9" s="442">
        <v>100.05369360660397</v>
      </c>
      <c r="H9" s="442">
        <v>100.05700705029608</v>
      </c>
      <c r="I9" s="709">
        <v>100.32</v>
      </c>
      <c r="J9" s="709">
        <v>100.5338473118038</v>
      </c>
      <c r="K9" s="709">
        <v>100.40908537375219</v>
      </c>
      <c r="L9" s="443">
        <v>100.42999999999999</v>
      </c>
      <c r="M9" s="1252">
        <v>100.42999999999999</v>
      </c>
      <c r="N9" s="853">
        <v>100.36160945520129</v>
      </c>
      <c r="O9" s="543">
        <v>100.58263871021329</v>
      </c>
      <c r="P9" s="543">
        <v>100.56326965082182</v>
      </c>
      <c r="Q9" s="543">
        <v>100.51074275427105</v>
      </c>
      <c r="R9" s="543">
        <v>100.51921499650693</v>
      </c>
      <c r="S9" s="543">
        <v>100.52191401959753</v>
      </c>
      <c r="T9" s="543">
        <v>100.32393926352069</v>
      </c>
      <c r="U9" s="543">
        <v>100.58894527804263</v>
      </c>
      <c r="V9" s="3151">
        <v>100.54621220361106</v>
      </c>
      <c r="W9" s="3010">
        <v>100.50741609556901</v>
      </c>
      <c r="X9" s="3495" t="e">
        <v>#DIV/0!</v>
      </c>
      <c r="Y9" s="844" t="e">
        <v>#DIV/0!</v>
      </c>
      <c r="Z9" s="3242">
        <v>100.49780776223356</v>
      </c>
      <c r="AA9" s="3223">
        <v>-4561.2880794877001</v>
      </c>
      <c r="AB9" s="252">
        <v>13840.632604400333</v>
      </c>
      <c r="AC9" s="252">
        <v>14332.947757048414</v>
      </c>
      <c r="AD9" s="252">
        <v>9174.7595605757233</v>
      </c>
      <c r="AE9" s="252">
        <v>9733.6576542436578</v>
      </c>
      <c r="AF9" s="252">
        <v>10725.09919080844</v>
      </c>
      <c r="AG9" s="252">
        <v>-8984.0962027664464</v>
      </c>
      <c r="AH9" s="252">
        <v>15603.650127946996</v>
      </c>
      <c r="AI9" s="252">
        <v>12482.311305416095</v>
      </c>
      <c r="AJ9" s="252">
        <v>9382.3855420715154</v>
      </c>
      <c r="AK9" s="252" t="e">
        <v>#DIV/0!</v>
      </c>
      <c r="AL9" s="252" t="e">
        <v>#DIV/0!</v>
      </c>
      <c r="AM9" s="444">
        <v>24501.908887719092</v>
      </c>
      <c r="AN9" s="1448">
        <v>81730.05946025702</v>
      </c>
      <c r="AO9" s="254">
        <v>3.335660900331809</v>
      </c>
      <c r="AP9" s="255" t="s">
        <v>622</v>
      </c>
    </row>
    <row r="10" spans="1:42" ht="18" thickBot="1">
      <c r="A10" s="3592"/>
      <c r="B10" s="1523" t="s">
        <v>138</v>
      </c>
      <c r="C10" s="1879" t="s">
        <v>95</v>
      </c>
      <c r="D10" s="968">
        <v>138.85</v>
      </c>
      <c r="E10" s="969">
        <v>144.58000000000001</v>
      </c>
      <c r="F10" s="969">
        <v>223.98999999999995</v>
      </c>
      <c r="G10" s="969">
        <v>118.37</v>
      </c>
      <c r="H10" s="969">
        <v>139.78</v>
      </c>
      <c r="I10" s="706">
        <v>125.91</v>
      </c>
      <c r="J10" s="706">
        <v>92.647999999999996</v>
      </c>
      <c r="K10" s="706">
        <v>83.9</v>
      </c>
      <c r="L10" s="2164">
        <v>60</v>
      </c>
      <c r="M10" s="2165">
        <v>5</v>
      </c>
      <c r="N10" s="2205">
        <v>1.82</v>
      </c>
      <c r="O10" s="1445">
        <v>1.69</v>
      </c>
      <c r="P10" s="1445">
        <v>4.66</v>
      </c>
      <c r="Q10" s="1445">
        <v>4.93</v>
      </c>
      <c r="R10" s="1445">
        <v>4.53</v>
      </c>
      <c r="S10" s="1445">
        <v>3.47</v>
      </c>
      <c r="T10" s="1445">
        <v>4.5999999999999996</v>
      </c>
      <c r="U10" s="1445">
        <v>4.83</v>
      </c>
      <c r="V10" s="3152">
        <v>0</v>
      </c>
      <c r="W10" s="3011">
        <v>2.2799999999999998</v>
      </c>
      <c r="X10" s="3496">
        <v>0</v>
      </c>
      <c r="Y10" s="1683">
        <v>0</v>
      </c>
      <c r="Z10" s="1689">
        <v>32.809999999999995</v>
      </c>
      <c r="AA10" s="1880"/>
      <c r="AB10" s="1880"/>
      <c r="AC10" s="1880"/>
      <c r="AD10" s="1880"/>
      <c r="AE10" s="1880"/>
      <c r="AF10" s="1880"/>
      <c r="AG10" s="1880"/>
      <c r="AH10" s="1880"/>
      <c r="AI10" s="1880"/>
      <c r="AJ10" s="1880"/>
      <c r="AK10" s="1880"/>
      <c r="AL10" s="1880"/>
      <c r="AM10" s="1881"/>
      <c r="AN10" s="1882"/>
      <c r="AO10" s="1883"/>
      <c r="AP10" s="1815" t="s">
        <v>139</v>
      </c>
    </row>
    <row r="11" spans="1:42">
      <c r="A11" s="3589" t="s">
        <v>257</v>
      </c>
      <c r="B11" s="1828" t="s">
        <v>263</v>
      </c>
      <c r="C11" s="330" t="s">
        <v>140</v>
      </c>
      <c r="D11" s="2208">
        <v>79.333333333333329</v>
      </c>
      <c r="E11" s="2209">
        <v>76</v>
      </c>
      <c r="F11" s="2210">
        <v>66.583333333333329</v>
      </c>
      <c r="G11" s="2211">
        <v>720</v>
      </c>
      <c r="H11" s="2138">
        <v>742.44</v>
      </c>
      <c r="I11" s="2139">
        <v>542.54</v>
      </c>
      <c r="J11" s="2139">
        <v>423.25</v>
      </c>
      <c r="K11" s="2139">
        <v>437.47500000000008</v>
      </c>
      <c r="L11" s="2140">
        <v>429.52090909090919</v>
      </c>
      <c r="M11" s="2141">
        <v>35.793409090909101</v>
      </c>
      <c r="N11" s="2142">
        <v>50.5</v>
      </c>
      <c r="O11" s="2143">
        <v>29.68</v>
      </c>
      <c r="P11" s="2143">
        <v>34.93</v>
      </c>
      <c r="Q11" s="2143">
        <v>39.979999999999997</v>
      </c>
      <c r="R11" s="2143">
        <v>32.44</v>
      </c>
      <c r="S11" s="2143">
        <v>37.299999999999997</v>
      </c>
      <c r="T11" s="2143">
        <v>50.38</v>
      </c>
      <c r="U11" s="2143">
        <v>25.17</v>
      </c>
      <c r="V11" s="3153">
        <v>40.65</v>
      </c>
      <c r="W11" s="3012">
        <v>23.59</v>
      </c>
      <c r="X11" s="3497">
        <v>0</v>
      </c>
      <c r="Y11" s="2144">
        <v>0</v>
      </c>
      <c r="Z11" s="2145">
        <v>364.61999999999995</v>
      </c>
      <c r="AA11" s="3258"/>
      <c r="AB11" s="2146"/>
      <c r="AC11" s="2146"/>
      <c r="AD11" s="2146"/>
      <c r="AE11" s="2146"/>
      <c r="AF11" s="2146"/>
      <c r="AG11" s="2146"/>
      <c r="AH11" s="2146"/>
      <c r="AI11" s="2146"/>
      <c r="AJ11" s="2146"/>
      <c r="AK11" s="2146"/>
      <c r="AL11" s="2146"/>
      <c r="AM11" s="2147"/>
      <c r="AN11" s="2148"/>
      <c r="AO11" s="2149"/>
      <c r="AP11" s="2150" t="s">
        <v>569</v>
      </c>
    </row>
    <row r="12" spans="1:42" ht="16.5" customHeight="1">
      <c r="A12" s="3590"/>
      <c r="B12" s="794" t="s">
        <v>249</v>
      </c>
      <c r="C12" s="795" t="s">
        <v>370</v>
      </c>
      <c r="D12" s="1884">
        <v>0</v>
      </c>
      <c r="E12" s="1885">
        <v>0</v>
      </c>
      <c r="F12" s="1886">
        <v>0</v>
      </c>
      <c r="G12" s="1870">
        <v>0</v>
      </c>
      <c r="H12" s="1870">
        <v>60</v>
      </c>
      <c r="I12" s="1887">
        <v>58.59</v>
      </c>
      <c r="J12" s="1231">
        <v>5.56</v>
      </c>
      <c r="K12" s="1231">
        <v>13.93</v>
      </c>
      <c r="L12" s="2166">
        <v>10</v>
      </c>
      <c r="M12" s="2167">
        <v>0.83333333333333337</v>
      </c>
      <c r="N12" s="2009">
        <v>0</v>
      </c>
      <c r="O12" s="768">
        <v>0</v>
      </c>
      <c r="P12" s="768">
        <v>2</v>
      </c>
      <c r="Q12" s="2010">
        <v>0</v>
      </c>
      <c r="R12" s="2010">
        <v>0</v>
      </c>
      <c r="S12" s="2010">
        <v>3.43</v>
      </c>
      <c r="T12" s="2010">
        <v>1.19</v>
      </c>
      <c r="U12" s="2010">
        <v>0</v>
      </c>
      <c r="V12" s="3089">
        <v>0</v>
      </c>
      <c r="W12" s="2924">
        <v>0</v>
      </c>
      <c r="X12" s="3453"/>
      <c r="Y12" s="836"/>
      <c r="Z12" s="2231">
        <v>6.6199999999999992</v>
      </c>
      <c r="AA12" s="3236"/>
      <c r="AB12" s="771"/>
      <c r="AC12" s="771"/>
      <c r="AD12" s="771"/>
      <c r="AE12" s="771"/>
      <c r="AF12" s="771"/>
      <c r="AG12" s="771"/>
      <c r="AH12" s="771"/>
      <c r="AI12" s="771"/>
      <c r="AJ12" s="771"/>
      <c r="AK12" s="771"/>
      <c r="AL12" s="771"/>
      <c r="AM12" s="1517"/>
      <c r="AN12" s="1518"/>
      <c r="AO12" s="774"/>
      <c r="AP12" s="769" t="s">
        <v>570</v>
      </c>
    </row>
    <row r="13" spans="1:42" ht="16.5" customHeight="1">
      <c r="A13" s="3590"/>
      <c r="B13" s="794" t="s">
        <v>250</v>
      </c>
      <c r="C13" s="795" t="s">
        <v>371</v>
      </c>
      <c r="D13" s="1888">
        <v>0</v>
      </c>
      <c r="E13" s="1889">
        <v>600</v>
      </c>
      <c r="F13" s="1890">
        <v>878</v>
      </c>
      <c r="G13" s="1891">
        <v>973</v>
      </c>
      <c r="H13" s="1891">
        <v>527</v>
      </c>
      <c r="I13" s="1887">
        <v>145</v>
      </c>
      <c r="J13" s="1231">
        <v>52.56</v>
      </c>
      <c r="K13" s="1231">
        <v>21.73</v>
      </c>
      <c r="L13" s="2272">
        <v>20</v>
      </c>
      <c r="M13" s="2273">
        <v>1.6666666666666667</v>
      </c>
      <c r="N13" s="2206">
        <v>0.3</v>
      </c>
      <c r="O13" s="1307">
        <v>0.53</v>
      </c>
      <c r="P13" s="1307">
        <v>3.83</v>
      </c>
      <c r="Q13" s="2130">
        <v>5.75</v>
      </c>
      <c r="R13" s="2133">
        <v>2.33</v>
      </c>
      <c r="S13" s="2130">
        <v>1.6</v>
      </c>
      <c r="T13" s="2130">
        <v>5.23</v>
      </c>
      <c r="U13" s="2130">
        <v>4.3899999999999997</v>
      </c>
      <c r="V13" s="3126">
        <v>4.51</v>
      </c>
      <c r="W13" s="2980">
        <v>3.26</v>
      </c>
      <c r="X13" s="3324"/>
      <c r="Y13" s="1673"/>
      <c r="Z13" s="2231">
        <v>31.729999999999997</v>
      </c>
      <c r="AA13" s="2018">
        <v>1062.3851155512718</v>
      </c>
      <c r="AB13" s="1835">
        <v>900.65412167805027</v>
      </c>
      <c r="AC13" s="1835">
        <v>-1419.8340512855668</v>
      </c>
      <c r="AD13" s="1835">
        <v>-2769.9362610098528</v>
      </c>
      <c r="AE13" s="1835">
        <v>-365.06669993846805</v>
      </c>
      <c r="AF13" s="1835">
        <v>148.2534110504532</v>
      </c>
      <c r="AG13" s="1835">
        <v>-2404.2835792095257</v>
      </c>
      <c r="AH13" s="1835">
        <v>-1813.61386245515</v>
      </c>
      <c r="AI13" s="1835">
        <v>-1897.9952505629178</v>
      </c>
      <c r="AJ13" s="1835">
        <v>-1019.022457773669</v>
      </c>
      <c r="AK13" s="1835">
        <v>1273.3385858206916</v>
      </c>
      <c r="AL13" s="1835">
        <v>1273.3385858206916</v>
      </c>
      <c r="AM13" s="815">
        <v>1216.4983452203205</v>
      </c>
      <c r="AN13" s="1449">
        <v>-9578.4595139553749</v>
      </c>
      <c r="AO13" s="1892">
        <v>-7.8737957610789975</v>
      </c>
      <c r="AP13" s="1893" t="s">
        <v>571</v>
      </c>
    </row>
    <row r="14" spans="1:42" ht="16.5" customHeight="1">
      <c r="A14" s="3590"/>
      <c r="B14" s="794" t="s">
        <v>251</v>
      </c>
      <c r="C14" s="795" t="s">
        <v>370</v>
      </c>
      <c r="D14" s="1884">
        <v>0</v>
      </c>
      <c r="E14" s="1885">
        <v>0</v>
      </c>
      <c r="F14" s="1886">
        <v>0</v>
      </c>
      <c r="G14" s="1870">
        <v>0</v>
      </c>
      <c r="H14" s="1870">
        <v>832</v>
      </c>
      <c r="I14" s="1887">
        <v>422.05</v>
      </c>
      <c r="J14" s="1231">
        <v>492.53</v>
      </c>
      <c r="K14" s="1231">
        <v>542.02199999999993</v>
      </c>
      <c r="L14" s="2166">
        <v>532.16705454545456</v>
      </c>
      <c r="M14" s="2167">
        <v>44.347254545454547</v>
      </c>
      <c r="N14" s="2009">
        <v>54.22</v>
      </c>
      <c r="O14" s="768">
        <v>34.29</v>
      </c>
      <c r="P14" s="768">
        <v>38.35</v>
      </c>
      <c r="Q14" s="2130">
        <v>40.44</v>
      </c>
      <c r="R14" s="2130">
        <v>42.87</v>
      </c>
      <c r="S14" s="2130">
        <v>37.99</v>
      </c>
      <c r="T14" s="2130">
        <v>43.74</v>
      </c>
      <c r="U14" s="2130">
        <v>32.67</v>
      </c>
      <c r="V14" s="3126">
        <v>47.07</v>
      </c>
      <c r="W14" s="2980">
        <v>55.73</v>
      </c>
      <c r="X14" s="3324"/>
      <c r="Y14" s="1673"/>
      <c r="Z14" s="2231">
        <v>427.37</v>
      </c>
      <c r="AA14" s="3221"/>
      <c r="AB14" s="1894"/>
      <c r="AC14" s="1894"/>
      <c r="AD14" s="1894"/>
      <c r="AE14" s="1894"/>
      <c r="AF14" s="1894"/>
      <c r="AG14" s="1894"/>
      <c r="AH14" s="1894"/>
      <c r="AI14" s="1894"/>
      <c r="AJ14" s="1894"/>
      <c r="AK14" s="1894"/>
      <c r="AL14" s="1894"/>
      <c r="AM14" s="1529"/>
      <c r="AN14" s="1895"/>
      <c r="AO14" s="774"/>
      <c r="AP14" s="1893" t="s">
        <v>572</v>
      </c>
    </row>
    <row r="15" spans="1:42" s="714" customFormat="1" ht="16.5" customHeight="1">
      <c r="A15" s="3590"/>
      <c r="B15" s="794" t="s">
        <v>472</v>
      </c>
      <c r="C15" s="795" t="s">
        <v>435</v>
      </c>
      <c r="D15" s="1884"/>
      <c r="E15" s="1885">
        <v>196</v>
      </c>
      <c r="F15" s="1886">
        <v>196</v>
      </c>
      <c r="G15" s="1896">
        <v>196</v>
      </c>
      <c r="H15" s="1896">
        <v>196</v>
      </c>
      <c r="I15" s="1897">
        <v>196</v>
      </c>
      <c r="J15" s="1591">
        <v>196</v>
      </c>
      <c r="K15" s="1591">
        <v>81.070000000000007</v>
      </c>
      <c r="L15" s="2166">
        <v>70.75200000000001</v>
      </c>
      <c r="M15" s="1389">
        <v>5.8960000000000008</v>
      </c>
      <c r="N15" s="2009">
        <v>26.77</v>
      </c>
      <c r="O15" s="768">
        <v>0</v>
      </c>
      <c r="P15" s="768">
        <v>0</v>
      </c>
      <c r="Q15" s="381">
        <v>8.3800000000000008</v>
      </c>
      <c r="R15" s="381">
        <v>0</v>
      </c>
      <c r="S15" s="381">
        <v>0</v>
      </c>
      <c r="T15" s="381">
        <v>0</v>
      </c>
      <c r="U15" s="381">
        <v>0</v>
      </c>
      <c r="V15" s="3139">
        <v>0</v>
      </c>
      <c r="W15" s="2993">
        <v>0</v>
      </c>
      <c r="X15" s="3498"/>
      <c r="Y15" s="379"/>
      <c r="Z15" s="2231">
        <v>35.15</v>
      </c>
      <c r="AA15" s="3227"/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233"/>
      <c r="AN15" s="1450"/>
      <c r="AO15" s="774"/>
      <c r="AP15" s="1898" t="s">
        <v>573</v>
      </c>
    </row>
    <row r="16" spans="1:42" s="714" customFormat="1" ht="16.5" customHeight="1">
      <c r="A16" s="3590"/>
      <c r="B16" s="794" t="s">
        <v>493</v>
      </c>
      <c r="C16" s="795" t="s">
        <v>201</v>
      </c>
      <c r="D16" s="2212"/>
      <c r="E16" s="2213"/>
      <c r="F16" s="2214"/>
      <c r="G16" s="2215"/>
      <c r="H16" s="2215"/>
      <c r="I16" s="2216"/>
      <c r="J16" s="2217"/>
      <c r="K16" s="2217">
        <v>201.822</v>
      </c>
      <c r="L16" s="2218">
        <v>187.93409119863321</v>
      </c>
      <c r="M16" s="2219">
        <v>15.661174266552768</v>
      </c>
      <c r="N16" s="2307">
        <v>0</v>
      </c>
      <c r="O16" s="770">
        <v>0</v>
      </c>
      <c r="P16" s="770">
        <v>31.02</v>
      </c>
      <c r="Q16" s="2308">
        <v>13.83</v>
      </c>
      <c r="R16" s="2308">
        <v>0</v>
      </c>
      <c r="S16" s="2308">
        <v>8.74</v>
      </c>
      <c r="T16" s="2308">
        <v>6.46</v>
      </c>
      <c r="U16" s="2308">
        <v>26.853999999999999</v>
      </c>
      <c r="V16" s="3154">
        <v>46.933000000000007</v>
      </c>
      <c r="W16" s="3013">
        <v>10.412000000000001</v>
      </c>
      <c r="X16" s="3499"/>
      <c r="Y16" s="2309"/>
      <c r="Z16" s="3261">
        <v>144.249</v>
      </c>
      <c r="AA16" s="3221"/>
      <c r="AB16" s="1894"/>
      <c r="AC16" s="1894"/>
      <c r="AD16" s="1894"/>
      <c r="AE16" s="1894"/>
      <c r="AF16" s="1894"/>
      <c r="AG16" s="1894"/>
      <c r="AH16" s="1894"/>
      <c r="AI16" s="1894"/>
      <c r="AJ16" s="1894"/>
      <c r="AK16" s="1894"/>
      <c r="AL16" s="1894"/>
      <c r="AM16" s="1899"/>
      <c r="AN16" s="1895"/>
      <c r="AO16" s="774"/>
      <c r="AP16" s="1898" t="s">
        <v>574</v>
      </c>
    </row>
    <row r="17" spans="1:44" s="714" customFormat="1" ht="16.5" customHeight="1">
      <c r="A17" s="3590"/>
      <c r="B17" s="1998" t="s">
        <v>624</v>
      </c>
      <c r="C17" s="795" t="s">
        <v>201</v>
      </c>
      <c r="D17" s="2299"/>
      <c r="E17" s="2213"/>
      <c r="F17" s="2300"/>
      <c r="G17" s="2215"/>
      <c r="H17" s="2215"/>
      <c r="I17" s="2301"/>
      <c r="J17" s="2302"/>
      <c r="K17" s="2302"/>
      <c r="L17" s="2218"/>
      <c r="M17" s="2219"/>
      <c r="N17" s="2307">
        <v>9.0300000000000011</v>
      </c>
      <c r="O17" s="2310">
        <v>0</v>
      </c>
      <c r="P17" s="2310">
        <v>0</v>
      </c>
      <c r="Q17" s="2308">
        <v>0.41</v>
      </c>
      <c r="R17" s="2308">
        <v>0</v>
      </c>
      <c r="S17" s="2308">
        <v>0</v>
      </c>
      <c r="T17" s="2308">
        <v>0</v>
      </c>
      <c r="U17" s="2308">
        <v>0</v>
      </c>
      <c r="V17" s="3154">
        <v>0</v>
      </c>
      <c r="W17" s="3013">
        <v>0</v>
      </c>
      <c r="X17" s="3499"/>
      <c r="Y17" s="2309"/>
      <c r="Z17" s="3261">
        <v>9.4400000000000013</v>
      </c>
      <c r="AA17" s="3221"/>
      <c r="AB17" s="2303"/>
      <c r="AC17" s="2303"/>
      <c r="AD17" s="2303"/>
      <c r="AE17" s="2303"/>
      <c r="AF17" s="2303"/>
      <c r="AG17" s="2303"/>
      <c r="AH17" s="2303"/>
      <c r="AI17" s="2303"/>
      <c r="AJ17" s="2303"/>
      <c r="AK17" s="2303"/>
      <c r="AL17" s="2303"/>
      <c r="AM17" s="2304"/>
      <c r="AN17" s="2305"/>
      <c r="AO17" s="2005"/>
      <c r="AP17" s="2306" t="s">
        <v>625</v>
      </c>
    </row>
    <row r="18" spans="1:44" s="714" customFormat="1" ht="16.5" customHeight="1">
      <c r="A18" s="3590"/>
      <c r="B18" s="794" t="s">
        <v>451</v>
      </c>
      <c r="C18" s="795" t="s">
        <v>435</v>
      </c>
      <c r="D18" s="1884"/>
      <c r="E18" s="1885"/>
      <c r="F18" s="1886"/>
      <c r="G18" s="1896"/>
      <c r="H18" s="1896"/>
      <c r="I18" s="1897"/>
      <c r="J18" s="1591">
        <v>193.06</v>
      </c>
      <c r="K18" s="1591">
        <v>171.13900000000001</v>
      </c>
      <c r="L18" s="2166">
        <v>233.56853187755897</v>
      </c>
      <c r="M18" s="2167">
        <v>19.464044323129915</v>
      </c>
      <c r="N18" s="2009">
        <v>3.48</v>
      </c>
      <c r="O18" s="768">
        <v>18.39</v>
      </c>
      <c r="P18" s="768">
        <v>6.56</v>
      </c>
      <c r="Q18" s="381">
        <v>7.55</v>
      </c>
      <c r="R18" s="381">
        <v>15.354999999999999</v>
      </c>
      <c r="S18" s="381">
        <v>6.742</v>
      </c>
      <c r="T18" s="381">
        <v>8.2270000000000003</v>
      </c>
      <c r="U18" s="381">
        <v>11.039</v>
      </c>
      <c r="V18" s="3139">
        <v>25.794</v>
      </c>
      <c r="W18" s="2993">
        <v>3.13</v>
      </c>
      <c r="X18" s="3498"/>
      <c r="Y18" s="379"/>
      <c r="Z18" s="2231">
        <v>106.26699999999998</v>
      </c>
      <c r="AA18" s="3221"/>
      <c r="AB18" s="1894"/>
      <c r="AC18" s="1894"/>
      <c r="AD18" s="1894"/>
      <c r="AE18" s="1894"/>
      <c r="AF18" s="1894"/>
      <c r="AG18" s="1894"/>
      <c r="AH18" s="1894"/>
      <c r="AI18" s="1894"/>
      <c r="AJ18" s="1894"/>
      <c r="AK18" s="1894"/>
      <c r="AL18" s="1894"/>
      <c r="AM18" s="1899"/>
      <c r="AN18" s="1895"/>
      <c r="AO18" s="774"/>
      <c r="AP18" s="1893" t="s">
        <v>575</v>
      </c>
    </row>
    <row r="19" spans="1:44" s="714" customFormat="1" ht="16.5" customHeight="1">
      <c r="A19" s="3590"/>
      <c r="B19" s="794" t="s">
        <v>452</v>
      </c>
      <c r="C19" s="795" t="s">
        <v>435</v>
      </c>
      <c r="D19" s="2212"/>
      <c r="E19" s="2213"/>
      <c r="F19" s="2214"/>
      <c r="G19" s="2215"/>
      <c r="H19" s="2215"/>
      <c r="I19" s="2216"/>
      <c r="J19" s="2217">
        <v>91.61999999999999</v>
      </c>
      <c r="K19" s="2217">
        <v>32.479999999999997</v>
      </c>
      <c r="L19" s="2218">
        <v>28.346181818181819</v>
      </c>
      <c r="M19" s="2221">
        <v>2.3621818181818184</v>
      </c>
      <c r="N19" s="2307">
        <v>19.309999999999999</v>
      </c>
      <c r="O19" s="770">
        <v>0</v>
      </c>
      <c r="P19" s="770">
        <v>12.89</v>
      </c>
      <c r="Q19" s="2308">
        <v>2.69</v>
      </c>
      <c r="R19" s="2308">
        <v>2.19</v>
      </c>
      <c r="S19" s="2308">
        <v>6.76</v>
      </c>
      <c r="T19" s="2308">
        <v>0.61</v>
      </c>
      <c r="U19" s="2308">
        <v>4.04</v>
      </c>
      <c r="V19" s="3154">
        <v>3.33</v>
      </c>
      <c r="W19" s="3013">
        <v>1.06</v>
      </c>
      <c r="X19" s="3499"/>
      <c r="Y19" s="2309"/>
      <c r="Z19" s="3261">
        <v>52.879999999999995</v>
      </c>
      <c r="AA19" s="3221"/>
      <c r="AB19" s="1894"/>
      <c r="AC19" s="1894"/>
      <c r="AD19" s="1894"/>
      <c r="AE19" s="1894"/>
      <c r="AF19" s="1894"/>
      <c r="AG19" s="1894"/>
      <c r="AH19" s="1894"/>
      <c r="AI19" s="1894"/>
      <c r="AJ19" s="1894"/>
      <c r="AK19" s="1894"/>
      <c r="AL19" s="1894"/>
      <c r="AM19" s="1899"/>
      <c r="AN19" s="1895"/>
      <c r="AO19" s="774"/>
      <c r="AP19" s="1893" t="s">
        <v>576</v>
      </c>
    </row>
    <row r="20" spans="1:44" ht="16.5" customHeight="1">
      <c r="A20" s="3590"/>
      <c r="B20" s="794" t="s">
        <v>395</v>
      </c>
      <c r="C20" s="795" t="s">
        <v>396</v>
      </c>
      <c r="D20" s="2212"/>
      <c r="E20" s="2213"/>
      <c r="F20" s="2214"/>
      <c r="G20" s="2215">
        <v>487.3</v>
      </c>
      <c r="H20" s="2215">
        <v>163.19999999999999</v>
      </c>
      <c r="I20" s="2216">
        <v>608.5</v>
      </c>
      <c r="J20" s="2217">
        <v>595.41999999999996</v>
      </c>
      <c r="K20" s="2217">
        <v>568.35</v>
      </c>
      <c r="L20" s="2222">
        <v>622.63567565795131</v>
      </c>
      <c r="M20" s="2223">
        <v>51.886306304829276</v>
      </c>
      <c r="N20" s="2311">
        <v>47.81</v>
      </c>
      <c r="O20" s="2312">
        <v>47.12</v>
      </c>
      <c r="P20" s="2312">
        <v>26.68</v>
      </c>
      <c r="Q20" s="2308">
        <v>23.16</v>
      </c>
      <c r="R20" s="2308">
        <v>28.99</v>
      </c>
      <c r="S20" s="2308">
        <v>20.52</v>
      </c>
      <c r="T20" s="2308">
        <v>30.56</v>
      </c>
      <c r="U20" s="2308">
        <v>22.74</v>
      </c>
      <c r="V20" s="3154">
        <v>22.23</v>
      </c>
      <c r="W20" s="3013">
        <v>32.619999999999997</v>
      </c>
      <c r="X20" s="3499">
        <v>0</v>
      </c>
      <c r="Y20" s="2309">
        <v>0</v>
      </c>
      <c r="Z20" s="3261">
        <v>302.43000000000006</v>
      </c>
      <c r="AA20" s="3227"/>
      <c r="AB20" s="171"/>
      <c r="AC20" s="171"/>
      <c r="AD20" s="171"/>
      <c r="AE20" s="171"/>
      <c r="AF20" s="171"/>
      <c r="AG20" s="171"/>
      <c r="AH20" s="171"/>
      <c r="AI20" s="171"/>
      <c r="AJ20" s="171"/>
      <c r="AK20" s="171"/>
      <c r="AL20" s="171"/>
      <c r="AM20" s="1233"/>
      <c r="AN20" s="1450"/>
      <c r="AO20" s="774"/>
      <c r="AP20" s="1898" t="s">
        <v>577</v>
      </c>
      <c r="AQ20" s="2363"/>
      <c r="AR20" s="2363"/>
    </row>
    <row r="21" spans="1:44" ht="18" thickBot="1">
      <c r="A21" s="3590"/>
      <c r="B21" s="794" t="s">
        <v>307</v>
      </c>
      <c r="C21" s="795" t="s">
        <v>95</v>
      </c>
      <c r="D21" s="1900"/>
      <c r="E21" s="1901"/>
      <c r="F21" s="1902"/>
      <c r="G21" s="1859">
        <v>1656.3</v>
      </c>
      <c r="H21" s="1859">
        <v>1778.2</v>
      </c>
      <c r="I21" s="1859">
        <v>1430.1399999999999</v>
      </c>
      <c r="J21" s="1859">
        <v>1626.75</v>
      </c>
      <c r="K21" s="1859">
        <v>1632.5430000000001</v>
      </c>
      <c r="L21" s="2169">
        <v>1082.7678594398287</v>
      </c>
      <c r="M21" s="2170">
        <v>90.23065495331906</v>
      </c>
      <c r="N21" s="2207">
        <v>160.92000000000002</v>
      </c>
      <c r="O21" s="2203">
        <v>100.33</v>
      </c>
      <c r="P21" s="2203">
        <v>121.33000000000001</v>
      </c>
      <c r="Q21" s="2762">
        <v>102.21</v>
      </c>
      <c r="R21" s="2762">
        <v>91.734999999999985</v>
      </c>
      <c r="S21" s="2762">
        <v>85.781999999999996</v>
      </c>
      <c r="T21" s="2762">
        <v>96.01700000000001</v>
      </c>
      <c r="U21" s="2762">
        <v>101.733</v>
      </c>
      <c r="V21" s="3155">
        <v>149.86699999999999</v>
      </c>
      <c r="W21" s="3014">
        <v>106.21199999999999</v>
      </c>
      <c r="X21" s="2207">
        <v>0</v>
      </c>
      <c r="Y21" s="2203">
        <v>0</v>
      </c>
      <c r="Z21" s="2231">
        <v>1116.136</v>
      </c>
      <c r="AA21" s="3221"/>
      <c r="AB21" s="771"/>
      <c r="AC21" s="771"/>
      <c r="AD21" s="771"/>
      <c r="AE21" s="771"/>
      <c r="AF21" s="771"/>
      <c r="AG21" s="771"/>
      <c r="AH21" s="771"/>
      <c r="AI21" s="771"/>
      <c r="AJ21" s="771"/>
      <c r="AK21" s="771"/>
      <c r="AL21" s="771"/>
      <c r="AM21" s="800"/>
      <c r="AN21" s="1903"/>
      <c r="AO21" s="1904"/>
      <c r="AP21" s="1893" t="s">
        <v>578</v>
      </c>
    </row>
    <row r="22" spans="1:44" ht="16.5" customHeight="1" thickBot="1">
      <c r="A22" s="3590"/>
      <c r="B22" s="1830" t="s">
        <v>383</v>
      </c>
      <c r="C22" s="795" t="s">
        <v>248</v>
      </c>
      <c r="D22" s="1884">
        <v>11.385725986556967</v>
      </c>
      <c r="E22" s="2204">
        <v>6.050036691648403</v>
      </c>
      <c r="F22" s="2204">
        <v>8.6072139047248584</v>
      </c>
      <c r="G22" s="2204">
        <v>11.44862598517067</v>
      </c>
      <c r="H22" s="2204">
        <v>13.488092561554977</v>
      </c>
      <c r="I22" s="2288">
        <v>6.5235410877332276</v>
      </c>
      <c r="J22" s="2290">
        <v>6.5398333866946601</v>
      </c>
      <c r="K22" s="2289">
        <v>5.4775131817827143</v>
      </c>
      <c r="L22" s="2171">
        <v>5.1767689474430254</v>
      </c>
      <c r="M22" s="2168">
        <v>5.1767689474430254</v>
      </c>
      <c r="N22" s="2198">
        <v>6.839571221592629</v>
      </c>
      <c r="O22" s="2204">
        <v>4.6638904787740829</v>
      </c>
      <c r="P22" s="2204">
        <v>3.8153015095781062</v>
      </c>
      <c r="Q22" s="2288">
        <v>4.8452886096586525</v>
      </c>
      <c r="R22" s="2288">
        <v>4.7911386365869708</v>
      </c>
      <c r="S22" s="2288">
        <v>3.6610837873331299</v>
      </c>
      <c r="T22" s="2288">
        <v>3.8773475959408943</v>
      </c>
      <c r="U22" s="2288">
        <v>3.8742743639332198</v>
      </c>
      <c r="V22" s="3156">
        <v>5.9445937494717978</v>
      </c>
      <c r="W22" s="3015">
        <v>4.5540952767756533</v>
      </c>
      <c r="X22" s="3006" t="e">
        <v>#DIV/0!</v>
      </c>
      <c r="Y22" s="2204" t="e">
        <v>#DIV/0!</v>
      </c>
      <c r="Z22" s="2204">
        <v>4.6820855433902686</v>
      </c>
      <c r="AA22" s="1974">
        <v>-13574.826221833058</v>
      </c>
      <c r="AB22" s="1202">
        <v>6745.7878137792695</v>
      </c>
      <c r="AC22" s="1202">
        <v>16064.700330489106</v>
      </c>
      <c r="AD22" s="1202">
        <v>5929.3194814368499</v>
      </c>
      <c r="AE22" s="1202">
        <v>6304.3039277528314</v>
      </c>
      <c r="AF22" s="1202">
        <v>17942.021901179669</v>
      </c>
      <c r="AG22" s="1202">
        <v>17511.004247561359</v>
      </c>
      <c r="AH22" s="1202">
        <v>14464.672214021004</v>
      </c>
      <c r="AI22" s="1202">
        <v>-4418.0372225381861</v>
      </c>
      <c r="AJ22" s="1202">
        <v>9153.6083906251497</v>
      </c>
      <c r="AK22" s="1202" t="e">
        <v>#DIV/0!</v>
      </c>
      <c r="AL22" s="1202" t="e">
        <v>#DIV/0!</v>
      </c>
      <c r="AM22" s="1232">
        <v>35396.986726798976</v>
      </c>
      <c r="AN22" s="1449">
        <v>76122.554862473989</v>
      </c>
      <c r="AO22" s="813">
        <v>2.1505377124330693</v>
      </c>
      <c r="AP22" s="255" t="s">
        <v>579</v>
      </c>
    </row>
    <row r="23" spans="1:44" s="714" customFormat="1" ht="18" thickBot="1">
      <c r="A23" s="3598"/>
      <c r="B23" s="1905" t="s">
        <v>596</v>
      </c>
      <c r="C23" s="1879" t="s">
        <v>56</v>
      </c>
      <c r="D23" s="1234">
        <v>11.385725986556967</v>
      </c>
      <c r="E23" s="2181">
        <v>13.3530832979393</v>
      </c>
      <c r="F23" s="2182">
        <v>15.469047818621421</v>
      </c>
      <c r="G23" s="1235">
        <v>15.753150207654006</v>
      </c>
      <c r="H23" s="819">
        <v>10.999915883094561</v>
      </c>
      <c r="I23" s="3059">
        <v>10.125404504155878</v>
      </c>
      <c r="J23" s="3059">
        <v>7.4771619816489139</v>
      </c>
      <c r="K23" s="3060">
        <v>6.9260370878459945</v>
      </c>
      <c r="L23" s="3061">
        <v>5.6863157615432032</v>
      </c>
      <c r="M23" s="3062">
        <v>5.6863157615432032</v>
      </c>
      <c r="N23" s="3063">
        <v>9.3289418133322055</v>
      </c>
      <c r="O23" s="3064">
        <v>7.6142109733340471</v>
      </c>
      <c r="P23" s="3064">
        <v>6.6553475879534512</v>
      </c>
      <c r="Q23" s="3065">
        <v>7.8680730117501945</v>
      </c>
      <c r="R23" s="3065">
        <v>5.4648492383628451</v>
      </c>
      <c r="S23" s="3065">
        <v>4.5386491467501466</v>
      </c>
      <c r="T23" s="3065">
        <v>6.1247840918976602</v>
      </c>
      <c r="U23" s="3065">
        <v>4.6484204150312083</v>
      </c>
      <c r="V23" s="3157">
        <v>6.9730313632752647</v>
      </c>
      <c r="W23" s="3066">
        <v>5.0372164595501472</v>
      </c>
      <c r="X23" s="3067" t="e">
        <v>#DIV/0!</v>
      </c>
      <c r="Y23" s="3064" t="e">
        <v>#DIV/0!</v>
      </c>
      <c r="Z23" s="3262">
        <v>6.4168834496438869</v>
      </c>
      <c r="AA23" s="3224"/>
      <c r="AB23" s="1780"/>
      <c r="AC23" s="1780"/>
      <c r="AD23" s="1780"/>
      <c r="AE23" s="1780"/>
      <c r="AF23" s="1780"/>
      <c r="AG23" s="1780"/>
      <c r="AH23" s="1780"/>
      <c r="AI23" s="1780"/>
      <c r="AJ23" s="1780"/>
      <c r="AK23" s="1780"/>
      <c r="AL23" s="1780"/>
      <c r="AM23" s="1881"/>
      <c r="AN23" s="1882"/>
      <c r="AO23" s="1883"/>
      <c r="AP23" s="255" t="s">
        <v>622</v>
      </c>
    </row>
    <row r="24" spans="1:44" ht="16.5" customHeight="1">
      <c r="A24" s="3590" t="s">
        <v>327</v>
      </c>
      <c r="B24" s="3599" t="s">
        <v>319</v>
      </c>
      <c r="C24" s="234" t="s">
        <v>288</v>
      </c>
      <c r="D24" s="465"/>
      <c r="E24" s="466"/>
      <c r="F24" s="466"/>
      <c r="G24" s="468">
        <v>185</v>
      </c>
      <c r="H24" s="468">
        <v>139</v>
      </c>
      <c r="I24" s="731">
        <v>112</v>
      </c>
      <c r="J24" s="731">
        <v>46</v>
      </c>
      <c r="K24" s="731">
        <v>49</v>
      </c>
      <c r="L24" s="618">
        <v>32</v>
      </c>
      <c r="M24" s="1390">
        <v>2.6666666666666665</v>
      </c>
      <c r="N24" s="928">
        <v>5</v>
      </c>
      <c r="O24" s="390">
        <v>4</v>
      </c>
      <c r="P24" s="390">
        <v>4</v>
      </c>
      <c r="Q24" s="390">
        <v>1</v>
      </c>
      <c r="R24" s="390">
        <v>1</v>
      </c>
      <c r="S24" s="390">
        <v>3</v>
      </c>
      <c r="T24" s="390">
        <v>1</v>
      </c>
      <c r="U24" s="390">
        <v>5</v>
      </c>
      <c r="V24" s="3113">
        <v>2</v>
      </c>
      <c r="W24" s="2949">
        <v>3</v>
      </c>
      <c r="X24" s="3476"/>
      <c r="Y24" s="389"/>
      <c r="Z24" s="3263">
        <v>29</v>
      </c>
      <c r="AA24" s="3227"/>
      <c r="AB24" s="171"/>
      <c r="AC24" s="171"/>
      <c r="AD24" s="171"/>
      <c r="AE24" s="171"/>
      <c r="AF24" s="171"/>
      <c r="AG24" s="171"/>
      <c r="AH24" s="171"/>
      <c r="AI24" s="171"/>
      <c r="AJ24" s="171"/>
      <c r="AK24" s="171"/>
      <c r="AL24" s="171"/>
      <c r="AM24" s="1233"/>
      <c r="AN24" s="1450"/>
      <c r="AO24" s="265"/>
      <c r="AP24" s="536"/>
    </row>
    <row r="25" spans="1:44" ht="16.5" customHeight="1">
      <c r="A25" s="3590"/>
      <c r="B25" s="3595"/>
      <c r="C25" s="795" t="s">
        <v>325</v>
      </c>
      <c r="D25" s="743"/>
      <c r="E25" s="744"/>
      <c r="F25" s="744"/>
      <c r="G25" s="744">
        <v>105.25</v>
      </c>
      <c r="H25" s="744">
        <v>83.816666666666663</v>
      </c>
      <c r="I25" s="701">
        <v>69.069999999999993</v>
      </c>
      <c r="J25" s="701">
        <v>21.93</v>
      </c>
      <c r="K25" s="701">
        <v>23.533333333333335</v>
      </c>
      <c r="L25" s="2163">
        <v>19</v>
      </c>
      <c r="M25" s="2172">
        <v>1.5833333333333333</v>
      </c>
      <c r="N25" s="831">
        <v>0.71666666666666667</v>
      </c>
      <c r="O25" s="770">
        <v>1.3</v>
      </c>
      <c r="P25" s="770">
        <v>3.35</v>
      </c>
      <c r="Q25" s="2310">
        <v>1.8166666666666667</v>
      </c>
      <c r="R25" s="2310">
        <v>0.3</v>
      </c>
      <c r="S25" s="2310">
        <v>5.416666666666667</v>
      </c>
      <c r="T25" s="2310">
        <v>0.23333333333333334</v>
      </c>
      <c r="U25" s="2310">
        <v>3.3666666666666667</v>
      </c>
      <c r="V25" s="3114">
        <v>0.7</v>
      </c>
      <c r="W25" s="2950">
        <v>2.4500000000000002</v>
      </c>
      <c r="X25" s="3477"/>
      <c r="Y25" s="830"/>
      <c r="Z25" s="2231">
        <v>19.649999999999999</v>
      </c>
      <c r="AA25" s="3257">
        <v>1307.6135899324461</v>
      </c>
      <c r="AB25" s="861">
        <v>694.66971965161213</v>
      </c>
      <c r="AC25" s="861">
        <v>-1459.3901673353193</v>
      </c>
      <c r="AD25" s="861">
        <v>151.77657740287339</v>
      </c>
      <c r="AE25" s="861">
        <v>1745.4306401330418</v>
      </c>
      <c r="AF25" s="861">
        <v>-3630.9627363302743</v>
      </c>
      <c r="AG25" s="861">
        <v>1815.4813681651372</v>
      </c>
      <c r="AH25" s="861">
        <v>-1476.902849343343</v>
      </c>
      <c r="AI25" s="861">
        <v>1325.1262719404701</v>
      </c>
      <c r="AJ25" s="861">
        <v>-513.70533890203239</v>
      </c>
      <c r="AK25" s="861">
        <v>2060.6589162774708</v>
      </c>
      <c r="AL25" s="861">
        <v>2060.6589162774708</v>
      </c>
      <c r="AM25" s="1350">
        <v>4763.4495061824846</v>
      </c>
      <c r="AN25" s="1873">
        <v>-40.862924685388066</v>
      </c>
      <c r="AO25" s="1874">
        <v>-8.5784313725488313E-3</v>
      </c>
      <c r="AP25" s="775"/>
    </row>
    <row r="26" spans="1:44" ht="16.5" customHeight="1">
      <c r="A26" s="3590"/>
      <c r="B26" s="3596" t="s">
        <v>323</v>
      </c>
      <c r="C26" s="795" t="s">
        <v>288</v>
      </c>
      <c r="D26" s="743"/>
      <c r="E26" s="744"/>
      <c r="F26" s="744"/>
      <c r="G26" s="745">
        <v>19</v>
      </c>
      <c r="H26" s="745">
        <v>30</v>
      </c>
      <c r="I26" s="700">
        <v>15</v>
      </c>
      <c r="J26" s="700">
        <v>4</v>
      </c>
      <c r="K26" s="700">
        <v>6</v>
      </c>
      <c r="L26" s="2173">
        <v>6</v>
      </c>
      <c r="M26" s="2174">
        <v>0.5</v>
      </c>
      <c r="N26" s="854">
        <v>0</v>
      </c>
      <c r="O26" s="841">
        <v>1</v>
      </c>
      <c r="P26" s="841">
        <v>0</v>
      </c>
      <c r="Q26" s="3004">
        <v>3</v>
      </c>
      <c r="R26" s="3004">
        <v>1</v>
      </c>
      <c r="S26" s="3004">
        <v>0</v>
      </c>
      <c r="T26" s="3004">
        <v>0</v>
      </c>
      <c r="U26" s="3004">
        <v>0</v>
      </c>
      <c r="V26" s="3158">
        <v>0</v>
      </c>
      <c r="W26" s="3016">
        <v>0</v>
      </c>
      <c r="X26" s="3500">
        <v>0</v>
      </c>
      <c r="Y26" s="845">
        <v>0</v>
      </c>
      <c r="Z26" s="3260">
        <v>5</v>
      </c>
      <c r="AA26" s="3236"/>
      <c r="AB26" s="771"/>
      <c r="AC26" s="771"/>
      <c r="AD26" s="771"/>
      <c r="AE26" s="771"/>
      <c r="AF26" s="771"/>
      <c r="AG26" s="771"/>
      <c r="AH26" s="771"/>
      <c r="AI26" s="771"/>
      <c r="AJ26" s="771"/>
      <c r="AK26" s="771"/>
      <c r="AL26" s="771"/>
      <c r="AM26" s="1517"/>
      <c r="AN26" s="1518"/>
      <c r="AO26" s="774"/>
      <c r="AP26" s="775"/>
    </row>
    <row r="27" spans="1:44" ht="16.5" customHeight="1">
      <c r="A27" s="3590"/>
      <c r="B27" s="3595"/>
      <c r="C27" s="795" t="s">
        <v>325</v>
      </c>
      <c r="D27" s="743"/>
      <c r="E27" s="744"/>
      <c r="F27" s="744"/>
      <c r="G27" s="744">
        <v>22.1</v>
      </c>
      <c r="H27" s="744">
        <v>50</v>
      </c>
      <c r="I27" s="701">
        <v>32</v>
      </c>
      <c r="J27" s="701">
        <v>3.93</v>
      </c>
      <c r="K27" s="701">
        <v>15.983333333333334</v>
      </c>
      <c r="L27" s="2163">
        <v>13.949090909090909</v>
      </c>
      <c r="M27" s="2172">
        <v>1.1624242424242424</v>
      </c>
      <c r="N27" s="831">
        <v>0</v>
      </c>
      <c r="O27" s="770">
        <v>1</v>
      </c>
      <c r="P27" s="770">
        <v>0</v>
      </c>
      <c r="Q27" s="2310">
        <v>2.4333333333333331</v>
      </c>
      <c r="R27" s="2310">
        <v>2.8333333333333335</v>
      </c>
      <c r="S27" s="2310">
        <v>0</v>
      </c>
      <c r="T27" s="2310">
        <v>0</v>
      </c>
      <c r="U27" s="2310">
        <v>0</v>
      </c>
      <c r="V27" s="3114">
        <v>0</v>
      </c>
      <c r="W27" s="2950">
        <v>0</v>
      </c>
      <c r="X27" s="3477">
        <v>0</v>
      </c>
      <c r="Y27" s="830">
        <v>0</v>
      </c>
      <c r="Z27" s="2231">
        <v>6.2666666666666666</v>
      </c>
      <c r="AA27" s="2018">
        <v>1304.1698993321559</v>
      </c>
      <c r="AB27" s="776">
        <v>216.51557336350555</v>
      </c>
      <c r="AC27" s="776">
        <v>1206.3488949730922</v>
      </c>
      <c r="AD27" s="776">
        <v>-1002.430315745377</v>
      </c>
      <c r="AE27" s="776">
        <v>-1328.7344081926656</v>
      </c>
      <c r="AF27" s="776">
        <v>1345.993519439128</v>
      </c>
      <c r="AG27" s="776">
        <v>1427.8047798415278</v>
      </c>
      <c r="AH27" s="776">
        <v>1190.8532253636608</v>
      </c>
      <c r="AI27" s="776">
        <v>1250.1553732765319</v>
      </c>
      <c r="AJ27" s="776">
        <v>1361.0485538937887</v>
      </c>
      <c r="AK27" s="776" t="e">
        <v>#DIV/0!</v>
      </c>
      <c r="AL27" s="776" t="e">
        <v>#DIV/0!</v>
      </c>
      <c r="AM27" s="1325">
        <v>2001.469605158866</v>
      </c>
      <c r="AN27" s="1451">
        <v>6971.7250955453474</v>
      </c>
      <c r="AO27" s="1874">
        <v>3.4833030077376415</v>
      </c>
      <c r="AP27" s="788"/>
    </row>
    <row r="28" spans="1:44" ht="16.5" customHeight="1">
      <c r="A28" s="3590"/>
      <c r="B28" s="3596" t="s">
        <v>324</v>
      </c>
      <c r="C28" s="795" t="s">
        <v>288</v>
      </c>
      <c r="D28" s="743"/>
      <c r="E28" s="744"/>
      <c r="F28" s="744"/>
      <c r="G28" s="745">
        <v>13</v>
      </c>
      <c r="H28" s="745">
        <v>14</v>
      </c>
      <c r="I28" s="700">
        <v>18</v>
      </c>
      <c r="J28" s="700">
        <v>6</v>
      </c>
      <c r="K28" s="700">
        <v>6</v>
      </c>
      <c r="L28" s="2173">
        <v>6</v>
      </c>
      <c r="M28" s="2174">
        <v>0.5</v>
      </c>
      <c r="N28" s="854">
        <v>0</v>
      </c>
      <c r="O28" s="841">
        <v>0</v>
      </c>
      <c r="P28" s="841">
        <v>0</v>
      </c>
      <c r="Q28" s="3004">
        <v>0</v>
      </c>
      <c r="R28" s="3004">
        <v>1</v>
      </c>
      <c r="S28" s="3004">
        <v>0</v>
      </c>
      <c r="T28" s="3004">
        <v>0</v>
      </c>
      <c r="U28" s="3004">
        <v>0</v>
      </c>
      <c r="V28" s="3158">
        <v>0</v>
      </c>
      <c r="W28" s="3016">
        <v>0</v>
      </c>
      <c r="X28" s="3500">
        <v>0</v>
      </c>
      <c r="Y28" s="845">
        <v>0</v>
      </c>
      <c r="Z28" s="3260">
        <v>1</v>
      </c>
      <c r="AA28" s="3221"/>
      <c r="AB28" s="771"/>
      <c r="AC28" s="771"/>
      <c r="AD28" s="771"/>
      <c r="AE28" s="771"/>
      <c r="AF28" s="771"/>
      <c r="AG28" s="771"/>
      <c r="AH28" s="771"/>
      <c r="AI28" s="771"/>
      <c r="AJ28" s="771"/>
      <c r="AK28" s="771"/>
      <c r="AL28" s="771"/>
      <c r="AM28" s="1517"/>
      <c r="AN28" s="1518"/>
      <c r="AO28" s="774"/>
      <c r="AP28" s="775"/>
      <c r="AQ28" s="895"/>
      <c r="AR28" s="895"/>
    </row>
    <row r="29" spans="1:44" ht="16.5" customHeight="1" thickBot="1">
      <c r="A29" s="3598"/>
      <c r="B29" s="3597"/>
      <c r="C29" s="1879" t="s">
        <v>325</v>
      </c>
      <c r="D29" s="1242"/>
      <c r="E29" s="1243"/>
      <c r="F29" s="1243"/>
      <c r="G29" s="1243">
        <v>16.516666666666666</v>
      </c>
      <c r="H29" s="1243">
        <v>16</v>
      </c>
      <c r="I29" s="697">
        <v>37</v>
      </c>
      <c r="J29" s="697">
        <v>4.93</v>
      </c>
      <c r="K29" s="697">
        <v>7.7833333333333341</v>
      </c>
      <c r="L29" s="2166">
        <v>6.7927272727272729</v>
      </c>
      <c r="M29" s="2175">
        <v>0.56606060606060604</v>
      </c>
      <c r="N29" s="831">
        <v>0</v>
      </c>
      <c r="O29" s="770">
        <v>0</v>
      </c>
      <c r="P29" s="770">
        <v>0</v>
      </c>
      <c r="Q29" s="2310">
        <v>0</v>
      </c>
      <c r="R29" s="2310">
        <v>2.3333333333333335</v>
      </c>
      <c r="S29" s="2310">
        <v>0</v>
      </c>
      <c r="T29" s="2310">
        <v>0</v>
      </c>
      <c r="U29" s="2310">
        <v>0</v>
      </c>
      <c r="V29" s="3114">
        <v>0</v>
      </c>
      <c r="W29" s="2950">
        <v>0</v>
      </c>
      <c r="X29" s="3477">
        <v>0</v>
      </c>
      <c r="Y29" s="830">
        <v>0</v>
      </c>
      <c r="Z29" s="3264">
        <v>2.3333333333333335</v>
      </c>
      <c r="AA29" s="2018">
        <v>635.08586338698319</v>
      </c>
      <c r="AB29" s="776">
        <v>546.71707275549761</v>
      </c>
      <c r="AC29" s="776">
        <v>587.45040036750163</v>
      </c>
      <c r="AD29" s="776">
        <v>603.50769983878331</v>
      </c>
      <c r="AE29" s="776">
        <v>-1536.6486487698917</v>
      </c>
      <c r="AF29" s="776">
        <v>655.45252719298514</v>
      </c>
      <c r="AG29" s="776">
        <v>695.29179581438348</v>
      </c>
      <c r="AH29" s="776">
        <v>579.90454248678816</v>
      </c>
      <c r="AI29" s="776">
        <v>608.78264788335821</v>
      </c>
      <c r="AJ29" s="776">
        <v>662.7838109159535</v>
      </c>
      <c r="AK29" s="776" t="e">
        <v>#DIV/0!</v>
      </c>
      <c r="AL29" s="776" t="e">
        <v>#DIV/0!</v>
      </c>
      <c r="AM29" s="1325">
        <v>974.64682545275377</v>
      </c>
      <c r="AN29" s="1451">
        <v>4038.3277118723422</v>
      </c>
      <c r="AO29" s="813">
        <v>4.1433754324253949</v>
      </c>
      <c r="AP29" s="788"/>
      <c r="AQ29" s="895"/>
      <c r="AR29" s="895"/>
    </row>
    <row r="30" spans="1:44">
      <c r="A30" s="3589" t="s">
        <v>141</v>
      </c>
      <c r="B30" s="3594" t="s">
        <v>142</v>
      </c>
      <c r="C30" s="286" t="s">
        <v>143</v>
      </c>
      <c r="D30" s="2258">
        <v>24.72544279546339</v>
      </c>
      <c r="E30" s="1331">
        <v>26.141686980240948</v>
      </c>
      <c r="F30" s="1331">
        <v>29.95</v>
      </c>
      <c r="G30" s="1331">
        <v>27.847944510753116</v>
      </c>
      <c r="H30" s="1256">
        <v>26.925635918047181</v>
      </c>
      <c r="I30" s="1257">
        <v>24.51</v>
      </c>
      <c r="J30" s="1257">
        <v>25.5164081871166</v>
      </c>
      <c r="K30" s="1257">
        <v>24.863893783777399</v>
      </c>
      <c r="L30" s="1326">
        <v>24.363893783777399</v>
      </c>
      <c r="M30" s="1392">
        <v>24.35</v>
      </c>
      <c r="N30" s="1328">
        <v>23.86</v>
      </c>
      <c r="O30" s="1327">
        <v>25.8</v>
      </c>
      <c r="P30" s="1327">
        <v>24.39</v>
      </c>
      <c r="Q30" s="1327">
        <v>23.94</v>
      </c>
      <c r="R30" s="1327">
        <v>25.22</v>
      </c>
      <c r="S30" s="1327">
        <v>24.06</v>
      </c>
      <c r="T30" s="1327">
        <v>23.66</v>
      </c>
      <c r="U30" s="1327">
        <v>24.03</v>
      </c>
      <c r="V30" s="3159">
        <v>23.96</v>
      </c>
      <c r="W30" s="3017">
        <v>24.45</v>
      </c>
      <c r="X30" s="3501"/>
      <c r="Y30" s="1685"/>
      <c r="Z30" s="844">
        <v>24.336999999999996</v>
      </c>
      <c r="AA30" s="3736">
        <v>52110.784461258751</v>
      </c>
      <c r="AB30" s="3736">
        <v>-40423.68756070266</v>
      </c>
      <c r="AC30" s="3736">
        <v>23854.399829312279</v>
      </c>
      <c r="AD30" s="3736">
        <v>45129.103543616031</v>
      </c>
      <c r="AE30" s="3736">
        <v>-17035.571566774495</v>
      </c>
      <c r="AF30" s="3736">
        <v>41357.350920648445</v>
      </c>
      <c r="AG30" s="3736">
        <v>68617.593177920586</v>
      </c>
      <c r="AH30" s="3736">
        <v>39185.220478743227</v>
      </c>
      <c r="AI30" s="3736">
        <v>44530.354464996439</v>
      </c>
      <c r="AJ30" s="3736">
        <v>21368.996228936001</v>
      </c>
      <c r="AK30" s="3736">
        <v>0</v>
      </c>
      <c r="AL30" s="3736">
        <v>0</v>
      </c>
      <c r="AM30" s="3747">
        <v>316766.65000000002</v>
      </c>
      <c r="AN30" s="3745">
        <v>278694.5439779546</v>
      </c>
      <c r="AO30" s="3733">
        <v>0.87981024510615169</v>
      </c>
      <c r="AP30" s="293" t="s">
        <v>144</v>
      </c>
      <c r="AQ30" s="896"/>
      <c r="AR30" s="895"/>
    </row>
    <row r="31" spans="1:44">
      <c r="A31" s="3582"/>
      <c r="B31" s="3595"/>
      <c r="C31" s="235" t="s">
        <v>145</v>
      </c>
      <c r="D31" s="2259">
        <v>105283.06681791833</v>
      </c>
      <c r="E31" s="1332">
        <v>114065.66260715712</v>
      </c>
      <c r="F31" s="1332">
        <v>134458</v>
      </c>
      <c r="G31" s="1332">
        <v>117950.72450326069</v>
      </c>
      <c r="H31" s="1332">
        <v>106044</v>
      </c>
      <c r="I31" s="2156">
        <v>91380</v>
      </c>
      <c r="J31" s="2156">
        <v>94521.411917584599</v>
      </c>
      <c r="K31" s="2260">
        <v>94499.699186638114</v>
      </c>
      <c r="L31" s="2113">
        <v>92596</v>
      </c>
      <c r="M31" s="2176">
        <v>925896</v>
      </c>
      <c r="N31" s="1264">
        <v>89731</v>
      </c>
      <c r="O31" s="1263">
        <v>97870.11</v>
      </c>
      <c r="P31" s="1263">
        <v>91823.76</v>
      </c>
      <c r="Q31" s="2103">
        <v>90068.34</v>
      </c>
      <c r="R31" s="2103">
        <v>96146</v>
      </c>
      <c r="S31" s="2103">
        <v>95512</v>
      </c>
      <c r="T31" s="2103">
        <v>92235</v>
      </c>
      <c r="U31" s="2103">
        <v>96456</v>
      </c>
      <c r="V31" s="3095">
        <v>94652</v>
      </c>
      <c r="W31" s="2930">
        <v>98445</v>
      </c>
      <c r="X31" s="2940"/>
      <c r="Y31" s="1552"/>
      <c r="Z31" s="3260">
        <v>94293.921000000002</v>
      </c>
      <c r="AA31" s="3737"/>
      <c r="AB31" s="3737"/>
      <c r="AC31" s="3737"/>
      <c r="AD31" s="3737"/>
      <c r="AE31" s="3737"/>
      <c r="AF31" s="3737"/>
      <c r="AG31" s="3737"/>
      <c r="AH31" s="3737"/>
      <c r="AI31" s="3737"/>
      <c r="AJ31" s="3737"/>
      <c r="AK31" s="3737"/>
      <c r="AL31" s="3737"/>
      <c r="AM31" s="3748"/>
      <c r="AN31" s="3746"/>
      <c r="AO31" s="3744"/>
      <c r="AP31" s="439" t="s">
        <v>615</v>
      </c>
      <c r="AQ31" s="895"/>
      <c r="AR31" s="895"/>
    </row>
    <row r="32" spans="1:44" ht="16.5" hidden="1" customHeight="1">
      <c r="A32" s="3587" t="s">
        <v>437</v>
      </c>
      <c r="B32" s="1829" t="s">
        <v>443</v>
      </c>
      <c r="C32" s="238" t="s">
        <v>444</v>
      </c>
      <c r="D32" s="180"/>
      <c r="E32" s="151"/>
      <c r="F32" s="151"/>
      <c r="G32" s="1258"/>
      <c r="H32" s="1258"/>
      <c r="I32" s="1259"/>
      <c r="J32" s="1259">
        <v>18660</v>
      </c>
      <c r="K32" s="719" t="e">
        <v>#DIV/0!</v>
      </c>
      <c r="L32" s="1007"/>
      <c r="M32" s="1394"/>
      <c r="N32" s="1387"/>
      <c r="O32" s="545"/>
      <c r="P32" s="545"/>
      <c r="Q32" s="545"/>
      <c r="R32" s="545"/>
      <c r="S32" s="545"/>
      <c r="T32" s="545"/>
      <c r="U32" s="545"/>
      <c r="V32" s="3160"/>
      <c r="W32" s="3018"/>
      <c r="X32" s="3502"/>
      <c r="Y32" s="847"/>
      <c r="Z32" s="3260" t="e">
        <v>#DIV/0!</v>
      </c>
      <c r="AA32" s="3259"/>
      <c r="AB32" s="445"/>
      <c r="AC32" s="445"/>
      <c r="AD32" s="445"/>
      <c r="AE32" s="445"/>
      <c r="AF32" s="445"/>
      <c r="AG32" s="445"/>
      <c r="AH32" s="445"/>
      <c r="AI32" s="445"/>
      <c r="AJ32" s="445"/>
      <c r="AK32" s="445"/>
      <c r="AL32" s="445"/>
      <c r="AM32" s="446"/>
      <c r="AN32" s="3198"/>
      <c r="AO32" s="447"/>
      <c r="AP32" s="1893" t="s">
        <v>445</v>
      </c>
      <c r="AQ32" s="895"/>
      <c r="AR32" s="895"/>
    </row>
    <row r="33" spans="1:45" ht="16.5" hidden="1" customHeight="1">
      <c r="A33" s="3590"/>
      <c r="B33" s="1863" t="s">
        <v>438</v>
      </c>
      <c r="C33" s="1906" t="s">
        <v>335</v>
      </c>
      <c r="D33" s="1907"/>
      <c r="E33" s="1908"/>
      <c r="F33" s="1908"/>
      <c r="G33" s="1908"/>
      <c r="H33" s="1908"/>
      <c r="I33" s="1909"/>
      <c r="J33" s="1909">
        <v>390300</v>
      </c>
      <c r="K33" s="2157" t="e">
        <v>#DIV/0!</v>
      </c>
      <c r="L33" s="2177"/>
      <c r="M33" s="2178"/>
      <c r="N33" s="1324"/>
      <c r="O33" s="1320"/>
      <c r="P33" s="1320"/>
      <c r="Q33" s="2106"/>
      <c r="R33" s="2106"/>
      <c r="S33" s="2106"/>
      <c r="T33" s="2106"/>
      <c r="U33" s="2106"/>
      <c r="V33" s="3100"/>
      <c r="W33" s="2934"/>
      <c r="X33" s="3464"/>
      <c r="Y33" s="1686"/>
      <c r="Z33" s="3260" t="e">
        <v>#DIV/0!</v>
      </c>
      <c r="AA33" s="3221"/>
      <c r="AB33" s="1894"/>
      <c r="AC33" s="1894"/>
      <c r="AD33" s="1894"/>
      <c r="AE33" s="1894"/>
      <c r="AF33" s="1894"/>
      <c r="AG33" s="1894"/>
      <c r="AH33" s="1894"/>
      <c r="AI33" s="1894"/>
      <c r="AJ33" s="1894"/>
      <c r="AK33" s="1894"/>
      <c r="AL33" s="1894"/>
      <c r="AM33" s="1910"/>
      <c r="AN33" s="1895"/>
      <c r="AO33" s="1911"/>
      <c r="AP33" s="1912" t="s">
        <v>446</v>
      </c>
      <c r="AQ33" s="896"/>
      <c r="AR33" s="895"/>
    </row>
    <row r="34" spans="1:45" ht="16.5" hidden="1" customHeight="1">
      <c r="A34" s="3590"/>
      <c r="B34" s="1831" t="s">
        <v>439</v>
      </c>
      <c r="C34" s="234" t="s">
        <v>441</v>
      </c>
      <c r="D34" s="454"/>
      <c r="E34" s="262"/>
      <c r="F34" s="262"/>
      <c r="G34" s="262"/>
      <c r="H34" s="262"/>
      <c r="I34" s="263"/>
      <c r="J34" s="263">
        <v>360</v>
      </c>
      <c r="K34" s="263" t="e">
        <v>#DIV/0!</v>
      </c>
      <c r="L34" s="2177"/>
      <c r="M34" s="2178"/>
      <c r="N34" s="691"/>
      <c r="O34" s="544"/>
      <c r="P34" s="544"/>
      <c r="Q34" s="544"/>
      <c r="R34" s="544"/>
      <c r="S34" s="544"/>
      <c r="T34" s="544"/>
      <c r="U34" s="544"/>
      <c r="V34" s="3161"/>
      <c r="W34" s="3019"/>
      <c r="X34" s="3503"/>
      <c r="Y34" s="846"/>
      <c r="Z34" s="3260" t="e">
        <v>#DIV/0!</v>
      </c>
      <c r="AA34" s="3227"/>
      <c r="AB34" s="171"/>
      <c r="AC34" s="171"/>
      <c r="AD34" s="171"/>
      <c r="AE34" s="171"/>
      <c r="AF34" s="171"/>
      <c r="AG34" s="171"/>
      <c r="AH34" s="171"/>
      <c r="AI34" s="171"/>
      <c r="AJ34" s="171"/>
      <c r="AK34" s="171"/>
      <c r="AL34" s="171"/>
      <c r="AM34" s="172"/>
      <c r="AN34" s="1452"/>
      <c r="AO34" s="174"/>
      <c r="AP34" s="1833" t="s">
        <v>447</v>
      </c>
      <c r="AQ34" s="895"/>
      <c r="AR34" s="895"/>
    </row>
    <row r="35" spans="1:45" ht="17.25" hidden="1" customHeight="1" thickBot="1">
      <c r="A35" s="3598"/>
      <c r="B35" s="1523" t="s">
        <v>440</v>
      </c>
      <c r="C35" s="1879" t="s">
        <v>442</v>
      </c>
      <c r="D35" s="1913"/>
      <c r="E35" s="1296"/>
      <c r="F35" s="1296"/>
      <c r="G35" s="1296"/>
      <c r="H35" s="1296"/>
      <c r="I35" s="870"/>
      <c r="J35" s="870">
        <v>170</v>
      </c>
      <c r="K35" s="870" t="e">
        <v>#DIV/0!</v>
      </c>
      <c r="L35" s="1203"/>
      <c r="M35" s="2179"/>
      <c r="N35" s="1352"/>
      <c r="O35" s="1446"/>
      <c r="P35" s="1446"/>
      <c r="Q35" s="1446"/>
      <c r="R35" s="1446"/>
      <c r="S35" s="1446"/>
      <c r="T35" s="1446"/>
      <c r="U35" s="1446"/>
      <c r="V35" s="3123"/>
      <c r="W35" s="2959"/>
      <c r="X35" s="3486"/>
      <c r="Y35" s="1665"/>
      <c r="Z35" s="3260" t="e">
        <v>#DIV/0!</v>
      </c>
      <c r="AA35" s="3236"/>
      <c r="AB35" s="2002"/>
      <c r="AC35" s="2002"/>
      <c r="AD35" s="2002"/>
      <c r="AE35" s="2002"/>
      <c r="AF35" s="2002"/>
      <c r="AG35" s="2002"/>
      <c r="AH35" s="2002"/>
      <c r="AI35" s="2002"/>
      <c r="AJ35" s="2002"/>
      <c r="AK35" s="2002"/>
      <c r="AL35" s="2002"/>
      <c r="AM35" s="2733"/>
      <c r="AN35" s="2734"/>
      <c r="AO35" s="2735"/>
      <c r="AP35" s="1912" t="s">
        <v>448</v>
      </c>
      <c r="AQ35" s="895"/>
      <c r="AR35" s="895"/>
    </row>
    <row r="36" spans="1:45">
      <c r="A36" s="3590" t="s">
        <v>302</v>
      </c>
      <c r="B36" s="1829" t="s">
        <v>317</v>
      </c>
      <c r="C36" s="238" t="s">
        <v>63</v>
      </c>
      <c r="D36" s="180"/>
      <c r="E36" s="151"/>
      <c r="F36" s="151"/>
      <c r="G36" s="470"/>
      <c r="H36" s="151">
        <v>2912.3666731466255</v>
      </c>
      <c r="I36" s="719">
        <v>2115</v>
      </c>
      <c r="J36" s="719">
        <v>1397.29</v>
      </c>
      <c r="K36" s="719">
        <v>1533.0851703840688</v>
      </c>
      <c r="L36" s="966">
        <v>1456.4309118648653</v>
      </c>
      <c r="M36" s="1394">
        <v>1456.4309118648653</v>
      </c>
      <c r="N36" s="855">
        <v>1580.3857430669134</v>
      </c>
      <c r="O36" s="545">
        <v>1636.8844405215914</v>
      </c>
      <c r="P36" s="545">
        <v>2149.6900537480788</v>
      </c>
      <c r="Q36" s="545">
        <v>993.72971766682269</v>
      </c>
      <c r="R36" s="545">
        <v>362.87801573515787</v>
      </c>
      <c r="S36" s="545">
        <v>1842.4752522595763</v>
      </c>
      <c r="T36" s="545">
        <v>1816.1316307279151</v>
      </c>
      <c r="U36" s="545">
        <v>1895.9288665216268</v>
      </c>
      <c r="V36" s="3160">
        <v>2366.3284638894393</v>
      </c>
      <c r="W36" s="3018">
        <v>1102.2567404202348</v>
      </c>
      <c r="X36" s="3502"/>
      <c r="Y36" s="847"/>
      <c r="Z36" s="3260">
        <v>1574.6688924557354</v>
      </c>
      <c r="AA36" s="3221"/>
      <c r="AB36" s="2303"/>
      <c r="AC36" s="2303"/>
      <c r="AD36" s="2303"/>
      <c r="AE36" s="2303"/>
      <c r="AF36" s="2303"/>
      <c r="AG36" s="2303"/>
      <c r="AH36" s="2303"/>
      <c r="AI36" s="2303"/>
      <c r="AJ36" s="2303"/>
      <c r="AK36" s="2303"/>
      <c r="AL36" s="2303"/>
      <c r="AM36" s="2736"/>
      <c r="AN36" s="2305"/>
      <c r="AO36" s="2316"/>
      <c r="AP36" s="1834" t="s">
        <v>344</v>
      </c>
      <c r="AQ36" s="896"/>
      <c r="AR36" s="895"/>
    </row>
    <row r="37" spans="1:45" ht="18" thickBot="1">
      <c r="A37" s="3590"/>
      <c r="B37" s="1830" t="s">
        <v>315</v>
      </c>
      <c r="C37" s="795" t="s">
        <v>63</v>
      </c>
      <c r="D37" s="1916"/>
      <c r="E37" s="1025"/>
      <c r="F37" s="1025"/>
      <c r="G37" s="1917"/>
      <c r="H37" s="1025">
        <v>7519.3209617538841</v>
      </c>
      <c r="I37" s="696">
        <v>5677</v>
      </c>
      <c r="J37" s="696">
        <v>4118</v>
      </c>
      <c r="K37" s="696">
        <v>4571.6205676967529</v>
      </c>
      <c r="L37" s="1330">
        <v>4343.0395393119152</v>
      </c>
      <c r="M37" s="2179">
        <v>4343.0395393119152</v>
      </c>
      <c r="N37" s="1352">
        <v>2137.9207557653285</v>
      </c>
      <c r="O37" s="1446">
        <v>4358.3918912641238</v>
      </c>
      <c r="P37" s="1446">
        <v>4618.2844226818697</v>
      </c>
      <c r="Q37" s="1446">
        <v>3741.03679722781</v>
      </c>
      <c r="R37" s="1446">
        <v>3096.9971575188397</v>
      </c>
      <c r="S37" s="1446">
        <v>4223.3597333755142</v>
      </c>
      <c r="T37" s="1446">
        <v>5002.3673688397712</v>
      </c>
      <c r="U37" s="1446">
        <v>5230.2993080128272</v>
      </c>
      <c r="V37" s="3123">
        <v>5136.2944899530266</v>
      </c>
      <c r="W37" s="2959">
        <v>4290.8784667976979</v>
      </c>
      <c r="X37" s="3486"/>
      <c r="Y37" s="1665"/>
      <c r="Z37" s="1689">
        <v>4183.5830391436812</v>
      </c>
      <c r="AA37" s="1918">
        <v>33376.51366776925</v>
      </c>
      <c r="AB37" s="1918">
        <v>2432.7110434125148</v>
      </c>
      <c r="AC37" s="1918">
        <v>-620.58634055546725</v>
      </c>
      <c r="AD37" s="1918">
        <v>10718.949344708259</v>
      </c>
      <c r="AE37" s="1918">
        <v>18637.70334705542</v>
      </c>
      <c r="AF37" s="1918">
        <v>4733.6134992194238</v>
      </c>
      <c r="AG37" s="1918">
        <v>-6486.3963975441284</v>
      </c>
      <c r="AH37" s="1918">
        <v>-8177.4768006618515</v>
      </c>
      <c r="AI37" s="1918">
        <v>-7349.7167177385436</v>
      </c>
      <c r="AJ37" s="1918">
        <v>3829.4542050505333</v>
      </c>
      <c r="AK37" s="1918">
        <v>0</v>
      </c>
      <c r="AL37" s="1918">
        <v>0</v>
      </c>
      <c r="AM37" s="1919">
        <v>38259.892531054138</v>
      </c>
      <c r="AN37" s="1920">
        <v>51094.768850715402</v>
      </c>
      <c r="AO37" s="1921">
        <v>1.3354655612073052</v>
      </c>
      <c r="AP37" s="1922" t="s">
        <v>334</v>
      </c>
      <c r="AQ37" s="895"/>
      <c r="AR37" s="895"/>
    </row>
    <row r="38" spans="1:45">
      <c r="A38" s="3589" t="s">
        <v>86</v>
      </c>
      <c r="B38" s="3594" t="s">
        <v>147</v>
      </c>
      <c r="C38" s="286" t="s">
        <v>60</v>
      </c>
      <c r="D38" s="448">
        <v>25.992770160000781</v>
      </c>
      <c r="E38" s="449">
        <v>27.501883360030146</v>
      </c>
      <c r="F38" s="449">
        <v>30.594565248919942</v>
      </c>
      <c r="G38" s="449">
        <v>34.94</v>
      </c>
      <c r="H38" s="449">
        <v>36.084247210762676</v>
      </c>
      <c r="I38" s="699">
        <v>27.81</v>
      </c>
      <c r="J38" s="699">
        <v>24.83</v>
      </c>
      <c r="K38" s="699">
        <v>23.751775128874105</v>
      </c>
      <c r="L38" s="2691">
        <v>22.220362270190495</v>
      </c>
      <c r="M38" s="2692">
        <v>22.220362270190495</v>
      </c>
      <c r="N38" s="857">
        <v>24.794174843648715</v>
      </c>
      <c r="O38" s="546">
        <v>23.919946918773277</v>
      </c>
      <c r="P38" s="546">
        <v>25.361378381060945</v>
      </c>
      <c r="Q38" s="546">
        <v>24.434419293748626</v>
      </c>
      <c r="R38" s="546">
        <v>24.606458855231576</v>
      </c>
      <c r="S38" s="546">
        <v>27.007353509194648</v>
      </c>
      <c r="T38" s="546">
        <v>24.345402493875547</v>
      </c>
      <c r="U38" s="546">
        <v>24.659262164950864</v>
      </c>
      <c r="V38" s="3162">
        <v>25.014482331555502</v>
      </c>
      <c r="W38" s="3020">
        <v>25.385195671410152</v>
      </c>
      <c r="X38" s="3504"/>
      <c r="Y38" s="1687"/>
      <c r="Z38" s="3265">
        <v>24.952807446344984</v>
      </c>
      <c r="AA38" s="3724">
        <v>-8639.662398218994</v>
      </c>
      <c r="AB38" s="3724">
        <v>-1159.5422791389863</v>
      </c>
      <c r="AC38" s="3724">
        <v>-12936.862605978833</v>
      </c>
      <c r="AD38" s="3724">
        <v>-5324.1672113662689</v>
      </c>
      <c r="AE38" s="3724">
        <v>-6528.3770884144587</v>
      </c>
      <c r="AF38" s="3724">
        <v>-26742.674656361341</v>
      </c>
      <c r="AG38" s="3724">
        <v>-5402.3642668276016</v>
      </c>
      <c r="AH38" s="3724">
        <v>-6808.8635427971558</v>
      </c>
      <c r="AI38" s="3724">
        <v>-9932.6253103998733</v>
      </c>
      <c r="AJ38" s="3724">
        <v>-13465.295058707143</v>
      </c>
      <c r="AK38" s="3724">
        <v>0</v>
      </c>
      <c r="AL38" s="3724">
        <v>0</v>
      </c>
      <c r="AM38" s="3731">
        <v>154911.75686852363</v>
      </c>
      <c r="AN38" s="3745">
        <v>-96940.434418210658</v>
      </c>
      <c r="AO38" s="3733">
        <v>-0.62577841977794968</v>
      </c>
      <c r="AP38" s="450" t="s">
        <v>525</v>
      </c>
      <c r="AQ38" s="895"/>
      <c r="AR38" s="895"/>
    </row>
    <row r="39" spans="1:45">
      <c r="A39" s="3590"/>
      <c r="B39" s="3595"/>
      <c r="C39" s="235" t="s">
        <v>63</v>
      </c>
      <c r="D39" s="183">
        <v>21528.90769784338</v>
      </c>
      <c r="E39" s="37">
        <v>24001.896460471191</v>
      </c>
      <c r="F39" s="37">
        <v>28328.75021096041</v>
      </c>
      <c r="G39" s="37">
        <v>25512</v>
      </c>
      <c r="H39" s="37">
        <v>20189.319102139714</v>
      </c>
      <c r="I39" s="1592">
        <v>16368</v>
      </c>
      <c r="J39" s="1592">
        <v>14200</v>
      </c>
      <c r="K39" s="1592">
        <v>14375.865880614154</v>
      </c>
      <c r="L39" s="380">
        <v>13353.880502475075</v>
      </c>
      <c r="M39" s="1394">
        <v>13353.880502475075</v>
      </c>
      <c r="N39" s="858">
        <v>15753.564637651134</v>
      </c>
      <c r="O39" s="547">
        <v>15328.280047037308</v>
      </c>
      <c r="P39" s="547">
        <v>16115.907188253128</v>
      </c>
      <c r="Q39" s="547">
        <v>15044.550730117746</v>
      </c>
      <c r="R39" s="547">
        <v>15246.502336366548</v>
      </c>
      <c r="S39" s="547">
        <v>16428.791830688278</v>
      </c>
      <c r="T39" s="547">
        <v>12471.944290890073</v>
      </c>
      <c r="U39" s="547">
        <v>13023.009899460896</v>
      </c>
      <c r="V39" s="3163">
        <v>12037.006536772687</v>
      </c>
      <c r="W39" s="3021">
        <v>11253.314445172866</v>
      </c>
      <c r="X39" s="3505"/>
      <c r="Y39" s="849"/>
      <c r="Z39" s="849">
        <v>14270.287194241067</v>
      </c>
      <c r="AA39" s="3725"/>
      <c r="AB39" s="3725"/>
      <c r="AC39" s="3725"/>
      <c r="AD39" s="3725"/>
      <c r="AE39" s="3725"/>
      <c r="AF39" s="3725"/>
      <c r="AG39" s="3725"/>
      <c r="AH39" s="3725"/>
      <c r="AI39" s="3725"/>
      <c r="AJ39" s="3725"/>
      <c r="AK39" s="3725"/>
      <c r="AL39" s="3725"/>
      <c r="AM39" s="3732"/>
      <c r="AN39" s="3746"/>
      <c r="AO39" s="3734"/>
      <c r="AP39" s="38" t="s">
        <v>146</v>
      </c>
      <c r="AQ39" s="895"/>
      <c r="AR39" s="895"/>
    </row>
    <row r="40" spans="1:45">
      <c r="A40" s="3590"/>
      <c r="B40" s="3596" t="s">
        <v>87</v>
      </c>
      <c r="C40" s="233" t="s">
        <v>62</v>
      </c>
      <c r="D40" s="1923">
        <v>69.810011659497277</v>
      </c>
      <c r="E40" s="1924">
        <v>67.782646736571039</v>
      </c>
      <c r="F40" s="1924">
        <v>77.702166010315011</v>
      </c>
      <c r="G40" s="1924">
        <v>84.58</v>
      </c>
      <c r="H40" s="1924">
        <v>79.070682134390594</v>
      </c>
      <c r="I40" s="1925">
        <v>72.349999999999994</v>
      </c>
      <c r="J40" s="1925">
        <v>65.83</v>
      </c>
      <c r="K40" s="2812">
        <v>67.750527960591967</v>
      </c>
      <c r="L40" s="2162">
        <v>63.356954989929271</v>
      </c>
      <c r="M40" s="2178">
        <v>63.356954989929271</v>
      </c>
      <c r="N40" s="859">
        <v>63.412496115856392</v>
      </c>
      <c r="O40" s="686">
        <v>72.355967566665313</v>
      </c>
      <c r="P40" s="686">
        <v>58.194672112657422</v>
      </c>
      <c r="Q40" s="686">
        <v>59.030926780583513</v>
      </c>
      <c r="R40" s="686">
        <v>56.592481753638232</v>
      </c>
      <c r="S40" s="686">
        <v>63.324271730373781</v>
      </c>
      <c r="T40" s="686">
        <v>53.561811310430194</v>
      </c>
      <c r="U40" s="686">
        <v>60.199259442431199</v>
      </c>
      <c r="V40" s="3164">
        <v>57.911399054691742</v>
      </c>
      <c r="W40" s="3022">
        <v>56.2657646693971</v>
      </c>
      <c r="X40" s="3506"/>
      <c r="Y40" s="1688"/>
      <c r="Z40" s="3264">
        <v>60.084905053672479</v>
      </c>
      <c r="AA40" s="3728">
        <v>6033.7915720397314</v>
      </c>
      <c r="AB40" s="3730">
        <v>-5517.0294989164304</v>
      </c>
      <c r="AC40" s="3730">
        <v>13343.829595965681</v>
      </c>
      <c r="AD40" s="3730">
        <v>11815.570567540602</v>
      </c>
      <c r="AE40" s="3730">
        <v>14807.738124033496</v>
      </c>
      <c r="AF40" s="3730">
        <v>6317.0455550538127</v>
      </c>
      <c r="AG40" s="3730">
        <v>22434.368017875928</v>
      </c>
      <c r="AH40" s="3730">
        <v>9843.6210720655909</v>
      </c>
      <c r="AI40" s="3730">
        <v>13446.796057920803</v>
      </c>
      <c r="AJ40" s="3730">
        <v>16449.044758717711</v>
      </c>
      <c r="AK40" s="3730">
        <v>0</v>
      </c>
      <c r="AL40" s="3730">
        <v>0</v>
      </c>
      <c r="AM40" s="3726">
        <v>74583.887049190133</v>
      </c>
      <c r="AN40" s="3742">
        <v>108974.77582229691</v>
      </c>
      <c r="AO40" s="3722">
        <v>1.4611034652890247</v>
      </c>
      <c r="AP40" s="139" t="s">
        <v>526</v>
      </c>
      <c r="AQ40" s="896"/>
      <c r="AR40" s="895"/>
    </row>
    <row r="41" spans="1:45" ht="18" thickBot="1">
      <c r="A41" s="3598"/>
      <c r="B41" s="3597"/>
      <c r="C41" s="295" t="s">
        <v>63</v>
      </c>
      <c r="D41" s="451">
        <v>6502.9342017768859</v>
      </c>
      <c r="E41" s="452">
        <v>6730.4308803025597</v>
      </c>
      <c r="F41" s="452">
        <v>8256.6841510507002</v>
      </c>
      <c r="G41" s="452">
        <v>8941</v>
      </c>
      <c r="H41" s="452">
        <v>8137.251136154071</v>
      </c>
      <c r="I41" s="698">
        <v>7587</v>
      </c>
      <c r="J41" s="698">
        <v>6738</v>
      </c>
      <c r="K41" s="2813">
        <v>6737.730074162424</v>
      </c>
      <c r="L41" s="2180">
        <v>6181.8613481481434</v>
      </c>
      <c r="M41" s="2179">
        <v>6181.8613481481434</v>
      </c>
      <c r="N41" s="860">
        <v>7750.8700043897716</v>
      </c>
      <c r="O41" s="548">
        <v>8110.3110191627402</v>
      </c>
      <c r="P41" s="548">
        <v>5185.5519964905789</v>
      </c>
      <c r="Q41" s="548">
        <v>5254.813053834434</v>
      </c>
      <c r="R41" s="548">
        <v>5031.862988625714</v>
      </c>
      <c r="S41" s="548">
        <v>7382.2271473485143</v>
      </c>
      <c r="T41" s="548">
        <v>6312.655916621793</v>
      </c>
      <c r="U41" s="548">
        <v>6990.8871657052568</v>
      </c>
      <c r="V41" s="3165">
        <v>5388.3986057550655</v>
      </c>
      <c r="W41" s="3023">
        <v>5005.6617644024545</v>
      </c>
      <c r="X41" s="3507"/>
      <c r="Y41" s="850"/>
      <c r="Z41" s="850">
        <v>6241.3239662336327</v>
      </c>
      <c r="AA41" s="3729"/>
      <c r="AB41" s="3729"/>
      <c r="AC41" s="3729"/>
      <c r="AD41" s="3729"/>
      <c r="AE41" s="3729"/>
      <c r="AF41" s="3729"/>
      <c r="AG41" s="3729"/>
      <c r="AH41" s="3729"/>
      <c r="AI41" s="3729"/>
      <c r="AJ41" s="3729"/>
      <c r="AK41" s="3729"/>
      <c r="AL41" s="3729"/>
      <c r="AM41" s="3727"/>
      <c r="AN41" s="3743"/>
      <c r="AO41" s="3723"/>
      <c r="AP41" s="453" t="s">
        <v>146</v>
      </c>
      <c r="AQ41" s="895"/>
      <c r="AR41" s="895"/>
    </row>
    <row r="42" spans="1:45">
      <c r="A42" s="3590" t="s">
        <v>297</v>
      </c>
      <c r="B42" s="1831" t="s">
        <v>299</v>
      </c>
      <c r="C42" s="234" t="s">
        <v>301</v>
      </c>
      <c r="D42" s="181"/>
      <c r="E42" s="135"/>
      <c r="F42" s="135"/>
      <c r="G42" s="135">
        <v>3</v>
      </c>
      <c r="H42" s="135">
        <v>14</v>
      </c>
      <c r="I42" s="720">
        <v>21</v>
      </c>
      <c r="J42" s="720">
        <v>16</v>
      </c>
      <c r="K42" s="720">
        <v>16</v>
      </c>
      <c r="L42" s="380">
        <v>15</v>
      </c>
      <c r="M42" s="1784">
        <v>1.25</v>
      </c>
      <c r="N42" s="3055">
        <v>1</v>
      </c>
      <c r="O42" s="1536">
        <v>1</v>
      </c>
      <c r="P42" s="1536">
        <v>1</v>
      </c>
      <c r="Q42" s="1536">
        <v>1</v>
      </c>
      <c r="R42" s="1536">
        <v>1</v>
      </c>
      <c r="S42" s="1536">
        <v>1</v>
      </c>
      <c r="T42" s="549">
        <v>1</v>
      </c>
      <c r="U42" s="549">
        <v>1</v>
      </c>
      <c r="V42" s="3275">
        <v>1</v>
      </c>
      <c r="W42" s="3214"/>
      <c r="X42" s="3508"/>
      <c r="Y42" s="851"/>
      <c r="Z42" s="851">
        <v>9</v>
      </c>
      <c r="AA42" s="3227"/>
      <c r="AB42" s="171"/>
      <c r="AC42" s="171"/>
      <c r="AD42" s="171"/>
      <c r="AE42" s="171"/>
      <c r="AF42" s="171"/>
      <c r="AG42" s="171"/>
      <c r="AH42" s="171"/>
      <c r="AI42" s="171"/>
      <c r="AJ42" s="171"/>
      <c r="AK42" s="171"/>
      <c r="AL42" s="171"/>
      <c r="AM42" s="171"/>
      <c r="AN42" s="1452"/>
      <c r="AO42" s="174"/>
      <c r="AP42" s="536"/>
      <c r="AQ42" s="895"/>
      <c r="AR42" s="895"/>
    </row>
    <row r="43" spans="1:45" ht="18" thickBot="1">
      <c r="A43" s="3598"/>
      <c r="B43" s="1523" t="s">
        <v>298</v>
      </c>
      <c r="C43" s="1879" t="s">
        <v>300</v>
      </c>
      <c r="D43" s="1037"/>
      <c r="E43" s="1038"/>
      <c r="F43" s="1038"/>
      <c r="G43" s="1038">
        <v>329993.13338290306</v>
      </c>
      <c r="H43" s="1038">
        <v>558492.33285125135</v>
      </c>
      <c r="I43" s="1779">
        <v>3702640</v>
      </c>
      <c r="J43" s="708">
        <v>1662468.3140091116</v>
      </c>
      <c r="K43" s="708">
        <v>257254.93852279164</v>
      </c>
      <c r="L43" s="2180">
        <v>1359952.6981217477</v>
      </c>
      <c r="M43" s="705">
        <v>113329.39151014564</v>
      </c>
      <c r="N43" s="1354"/>
      <c r="O43" s="1447"/>
      <c r="P43" s="1447"/>
      <c r="Q43" s="1447"/>
      <c r="R43" s="1447"/>
      <c r="S43" s="1447"/>
      <c r="T43" s="1447"/>
      <c r="U43" s="1447"/>
      <c r="V43" s="3166"/>
      <c r="W43" s="3024"/>
      <c r="X43" s="3509"/>
      <c r="Y43" s="1689"/>
      <c r="Z43" s="1689"/>
      <c r="AA43" s="3224"/>
      <c r="AB43" s="1780"/>
      <c r="AC43" s="1780"/>
      <c r="AD43" s="1780"/>
      <c r="AE43" s="1780"/>
      <c r="AF43" s="1780"/>
      <c r="AG43" s="1780"/>
      <c r="AH43" s="1780"/>
      <c r="AI43" s="1780"/>
      <c r="AJ43" s="1780"/>
      <c r="AK43" s="1780"/>
      <c r="AL43" s="1780"/>
      <c r="AM43" s="1780"/>
      <c r="AN43" s="1914"/>
      <c r="AO43" s="1915"/>
      <c r="AP43" s="1926"/>
      <c r="AQ43" s="895"/>
      <c r="AR43" s="895"/>
    </row>
    <row r="44" spans="1:45" ht="18" thickBot="1">
      <c r="A44" s="3659" t="s">
        <v>148</v>
      </c>
      <c r="B44" s="3660"/>
      <c r="C44" s="266" t="s">
        <v>369</v>
      </c>
      <c r="D44" s="471">
        <v>133314.90871753861</v>
      </c>
      <c r="E44" s="472">
        <v>144797.98994793088</v>
      </c>
      <c r="F44" s="729">
        <v>171043.43436201109</v>
      </c>
      <c r="G44" s="471">
        <v>482396.85788616375</v>
      </c>
      <c r="H44" s="472">
        <v>700382.22405129904</v>
      </c>
      <c r="I44" s="729">
        <v>3783077</v>
      </c>
      <c r="J44" s="729"/>
      <c r="K44" s="729"/>
      <c r="L44" s="942"/>
      <c r="M44" s="1395">
        <v>113329.39151014564</v>
      </c>
      <c r="N44" s="1559">
        <v>104819.89855306683</v>
      </c>
      <c r="O44" s="1560">
        <v>-38916.909612219271</v>
      </c>
      <c r="P44" s="275">
        <v>81474.421741455517</v>
      </c>
      <c r="Q44" s="275">
        <v>84443.234354747401</v>
      </c>
      <c r="R44" s="275">
        <v>-9910.3682101052327</v>
      </c>
      <c r="S44" s="275">
        <v>33029.122555995134</v>
      </c>
      <c r="T44" s="275">
        <v>88718.987977293276</v>
      </c>
      <c r="U44" s="275">
        <v>47650.32975481922</v>
      </c>
      <c r="V44" s="3167">
        <v>51237.525218602357</v>
      </c>
      <c r="W44" s="3025">
        <v>28277.7403544878</v>
      </c>
      <c r="X44" s="685" t="e">
        <v>#DIV/0!</v>
      </c>
      <c r="Y44" s="39" t="e">
        <v>#DIV/0!</v>
      </c>
      <c r="Z44" s="39">
        <v>104819.89855306683</v>
      </c>
      <c r="AA44" s="685">
        <v>104819.89855306683</v>
      </c>
      <c r="AB44" s="685">
        <v>-38916.909612219271</v>
      </c>
      <c r="AC44" s="685">
        <v>81474.421741455517</v>
      </c>
      <c r="AD44" s="685">
        <v>84443.234354747401</v>
      </c>
      <c r="AE44" s="685">
        <v>-9910.3682101052327</v>
      </c>
      <c r="AF44" s="685">
        <v>33029.122555995134</v>
      </c>
      <c r="AG44" s="685">
        <v>88718.987977293276</v>
      </c>
      <c r="AH44" s="685">
        <v>47650.32975481922</v>
      </c>
      <c r="AI44" s="685">
        <v>51237.525218602357</v>
      </c>
      <c r="AJ44" s="685">
        <v>28277.7403544878</v>
      </c>
      <c r="AK44" s="685" t="e">
        <v>#DIV/0!</v>
      </c>
      <c r="AL44" s="685" t="e">
        <v>#DIV/0!</v>
      </c>
      <c r="AM44" s="685">
        <v>1359952.6981217477</v>
      </c>
      <c r="AN44" s="685">
        <v>470823.98268814303</v>
      </c>
      <c r="AO44" s="40">
        <v>0.34620614624200202</v>
      </c>
      <c r="AP44" s="41"/>
      <c r="AQ44" s="895"/>
      <c r="AR44" s="895"/>
    </row>
    <row r="45" spans="1:45">
      <c r="G45" s="105"/>
      <c r="H45" s="105"/>
      <c r="I45" s="43"/>
      <c r="J45" s="43"/>
      <c r="K45" s="43"/>
      <c r="L45" s="26"/>
      <c r="M45" s="26"/>
      <c r="N45" s="902"/>
      <c r="O45" s="901"/>
      <c r="P45" s="901"/>
      <c r="Q45" s="146"/>
      <c r="R45" s="90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46"/>
      <c r="AL45" s="146"/>
      <c r="AM45" s="146"/>
      <c r="AN45" s="901"/>
      <c r="AO45" s="901"/>
      <c r="AP45" s="901"/>
      <c r="AQ45" s="895"/>
      <c r="AR45" s="895"/>
      <c r="AS45" s="895"/>
    </row>
    <row r="46" spans="1:45">
      <c r="H46" s="43"/>
      <c r="N46" s="902"/>
      <c r="O46" s="901"/>
      <c r="P46" s="901"/>
      <c r="Q46" s="146"/>
      <c r="R46" s="908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/>
      <c r="AL46" s="146"/>
      <c r="AM46" s="901"/>
      <c r="AN46" s="901"/>
      <c r="AO46" s="901"/>
      <c r="AP46" s="901"/>
      <c r="AQ46" s="895"/>
      <c r="AR46" s="895"/>
      <c r="AS46" s="895"/>
    </row>
    <row r="47" spans="1:45">
      <c r="H47" s="43"/>
      <c r="I47" s="43"/>
      <c r="J47" s="43"/>
      <c r="K47" s="43"/>
      <c r="L47" s="26"/>
      <c r="M47" s="26"/>
      <c r="N47" s="902"/>
      <c r="O47" s="901"/>
      <c r="P47" s="901"/>
      <c r="Q47" s="146"/>
      <c r="R47" s="901"/>
      <c r="S47" s="146"/>
      <c r="T47" s="146"/>
      <c r="U47" s="146"/>
      <c r="V47" s="146"/>
      <c r="W47" s="146"/>
      <c r="X47" s="146"/>
      <c r="Y47" s="146"/>
      <c r="Z47" s="146"/>
      <c r="AA47" s="146"/>
      <c r="AB47" s="146"/>
      <c r="AC47" s="146"/>
      <c r="AD47" s="146"/>
      <c r="AE47" s="146"/>
      <c r="AF47" s="146"/>
      <c r="AG47" s="146"/>
      <c r="AH47" s="146"/>
      <c r="AI47" s="146"/>
      <c r="AJ47" s="146"/>
      <c r="AK47" s="146"/>
      <c r="AL47" s="146"/>
      <c r="AM47" s="901"/>
      <c r="AN47" s="901"/>
      <c r="AO47" s="901"/>
      <c r="AP47" s="901"/>
      <c r="AQ47" s="895"/>
      <c r="AR47" s="895"/>
      <c r="AS47" s="895"/>
    </row>
    <row r="48" spans="1:45">
      <c r="N48" s="902"/>
      <c r="O48" s="901"/>
      <c r="P48" s="901"/>
      <c r="Q48" s="146"/>
      <c r="R48" s="909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/>
      <c r="AL48" s="146"/>
      <c r="AM48" s="901"/>
      <c r="AN48" s="901"/>
      <c r="AO48" s="901"/>
      <c r="AP48" s="901"/>
      <c r="AQ48" s="895"/>
      <c r="AR48" s="895"/>
      <c r="AS48" s="895"/>
    </row>
    <row r="49" spans="8:45">
      <c r="H49" s="493"/>
      <c r="I49" s="493"/>
      <c r="J49" s="493"/>
      <c r="K49" s="493"/>
      <c r="L49" s="26"/>
      <c r="M49" s="26"/>
      <c r="N49" s="902"/>
      <c r="O49" s="910"/>
      <c r="P49" s="910"/>
      <c r="Q49" s="910"/>
      <c r="R49" s="910"/>
      <c r="S49" s="910"/>
      <c r="T49" s="910"/>
      <c r="U49" s="910"/>
      <c r="V49" s="146"/>
      <c r="W49" s="146"/>
      <c r="X49" s="146"/>
      <c r="Y49" s="146"/>
      <c r="Z49" s="146"/>
      <c r="AA49" s="146"/>
      <c r="AB49" s="146"/>
      <c r="AC49" s="146"/>
      <c r="AD49" s="146"/>
      <c r="AE49" s="146"/>
      <c r="AF49" s="146"/>
      <c r="AG49" s="146"/>
      <c r="AH49" s="146"/>
      <c r="AI49" s="146"/>
      <c r="AJ49" s="146"/>
      <c r="AK49" s="146"/>
      <c r="AL49" s="146"/>
      <c r="AM49" s="146"/>
      <c r="AN49" s="901"/>
      <c r="AO49" s="901"/>
      <c r="AP49" s="901"/>
      <c r="AQ49" s="895"/>
      <c r="AR49" s="895"/>
      <c r="AS49" s="895"/>
    </row>
    <row r="50" spans="8:45">
      <c r="N50" s="902"/>
      <c r="O50" s="839"/>
      <c r="P50" s="839"/>
      <c r="Q50" s="839"/>
      <c r="R50" s="839"/>
      <c r="S50" s="839"/>
      <c r="T50" s="839"/>
      <c r="U50" s="839"/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46"/>
      <c r="AK50" s="146"/>
      <c r="AL50" s="146"/>
      <c r="AM50" s="146"/>
      <c r="AN50" s="901"/>
      <c r="AO50" s="901"/>
      <c r="AP50" s="901"/>
      <c r="AQ50" s="895"/>
      <c r="AR50" s="895"/>
      <c r="AS50" s="895"/>
    </row>
    <row r="51" spans="8:45">
      <c r="H51" s="43"/>
      <c r="I51" s="43"/>
      <c r="J51" s="43"/>
      <c r="K51" s="43"/>
      <c r="L51" s="26"/>
      <c r="M51" s="26"/>
      <c r="N51" s="902"/>
      <c r="O51" s="901"/>
      <c r="P51" s="901"/>
      <c r="Q51" s="146"/>
      <c r="R51" s="901"/>
      <c r="S51" s="146"/>
      <c r="T51" s="146"/>
      <c r="U51" s="146"/>
      <c r="V51" s="146"/>
      <c r="W51" s="146"/>
      <c r="X51" s="146"/>
      <c r="Y51" s="146"/>
      <c r="Z51" s="146"/>
      <c r="AA51" s="146"/>
      <c r="AB51" s="146"/>
      <c r="AC51" s="146"/>
      <c r="AD51" s="146"/>
      <c r="AE51" s="146"/>
      <c r="AF51" s="146"/>
      <c r="AG51" s="146"/>
      <c r="AH51" s="146"/>
      <c r="AI51" s="146"/>
      <c r="AJ51" s="146"/>
      <c r="AK51" s="146"/>
      <c r="AL51" s="146"/>
      <c r="AM51" s="146"/>
      <c r="AN51" s="901"/>
      <c r="AO51" s="901"/>
      <c r="AP51" s="901"/>
      <c r="AQ51" s="895"/>
      <c r="AR51" s="895"/>
      <c r="AS51" s="895"/>
    </row>
    <row r="52" spans="8:45">
      <c r="N52" s="902"/>
      <c r="O52" s="901"/>
      <c r="P52" s="901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/>
      <c r="AL52" s="146"/>
      <c r="AM52" s="146"/>
      <c r="AN52" s="901"/>
      <c r="AO52" s="901"/>
      <c r="AP52" s="901"/>
      <c r="AQ52" s="895"/>
      <c r="AR52" s="895"/>
      <c r="AS52" s="895"/>
    </row>
    <row r="53" spans="8:45">
      <c r="H53" s="43"/>
      <c r="I53" s="43"/>
      <c r="J53" s="43"/>
      <c r="K53" s="43"/>
      <c r="L53" s="26"/>
      <c r="M53" s="26"/>
      <c r="N53" s="902"/>
      <c r="O53" s="901"/>
      <c r="P53" s="901"/>
      <c r="Q53" s="146"/>
      <c r="R53" s="146"/>
      <c r="S53" s="146"/>
      <c r="T53" s="146"/>
      <c r="U53" s="146"/>
      <c r="V53" s="146"/>
      <c r="W53" s="146"/>
      <c r="X53" s="146"/>
      <c r="Y53" s="146"/>
      <c r="Z53" s="146"/>
      <c r="AA53" s="146"/>
      <c r="AB53" s="146"/>
      <c r="AC53" s="146"/>
      <c r="AD53" s="146"/>
      <c r="AE53" s="146"/>
      <c r="AF53" s="146"/>
      <c r="AG53" s="146"/>
      <c r="AH53" s="146"/>
      <c r="AI53" s="146"/>
      <c r="AJ53" s="146"/>
      <c r="AK53" s="146"/>
      <c r="AL53" s="146"/>
      <c r="AM53" s="146"/>
      <c r="AN53" s="901"/>
      <c r="AO53" s="901"/>
      <c r="AP53" s="901"/>
      <c r="AQ53" s="895"/>
      <c r="AR53" s="895"/>
      <c r="AS53" s="895"/>
    </row>
    <row r="54" spans="8:45">
      <c r="N54" s="44"/>
      <c r="O54" s="26"/>
      <c r="P54" s="26"/>
      <c r="AN54" s="26"/>
      <c r="AP54" s="895"/>
      <c r="AQ54" s="895"/>
      <c r="AR54" s="895"/>
      <c r="AS54" s="895"/>
    </row>
    <row r="55" spans="8:45">
      <c r="H55" s="43"/>
      <c r="I55" s="43"/>
      <c r="J55" s="43"/>
      <c r="K55" s="43"/>
      <c r="L55" s="26"/>
      <c r="M55" s="26"/>
      <c r="N55" s="44"/>
      <c r="O55" s="26"/>
      <c r="P55" s="26"/>
      <c r="AN55" s="26"/>
      <c r="AP55" s="895"/>
      <c r="AQ55" s="895"/>
      <c r="AR55" s="895"/>
      <c r="AS55" s="895"/>
    </row>
    <row r="56" spans="8:45">
      <c r="N56" s="44"/>
      <c r="O56" s="26"/>
      <c r="P56" s="26"/>
      <c r="AN56" s="26"/>
      <c r="AP56" s="895"/>
      <c r="AQ56" s="895"/>
      <c r="AR56" s="895"/>
      <c r="AS56" s="895"/>
    </row>
    <row r="57" spans="8:45">
      <c r="H57" s="43"/>
      <c r="I57" s="43"/>
      <c r="J57" s="43"/>
      <c r="K57" s="43"/>
      <c r="L57" s="26"/>
      <c r="M57" s="26"/>
      <c r="N57" s="44"/>
      <c r="O57" s="26"/>
      <c r="P57" s="26"/>
      <c r="AN57" s="26"/>
      <c r="AP57" s="895"/>
      <c r="AQ57" s="895"/>
      <c r="AR57" s="895"/>
      <c r="AS57" s="895"/>
    </row>
    <row r="58" spans="8:45">
      <c r="N58" s="44"/>
      <c r="O58" s="26"/>
      <c r="P58" s="26"/>
      <c r="AN58" s="26"/>
      <c r="AP58" s="895"/>
      <c r="AQ58" s="895"/>
      <c r="AR58" s="895"/>
      <c r="AS58" s="895"/>
    </row>
    <row r="59" spans="8:45">
      <c r="H59" s="43"/>
      <c r="I59" s="43"/>
      <c r="J59" s="43"/>
      <c r="K59" s="43"/>
      <c r="L59" s="26"/>
      <c r="M59" s="26"/>
      <c r="N59" s="44"/>
      <c r="O59" s="26"/>
      <c r="P59" s="26"/>
      <c r="AN59" s="26"/>
      <c r="AP59" s="895"/>
      <c r="AQ59" s="895"/>
      <c r="AR59" s="895"/>
      <c r="AS59" s="895"/>
    </row>
    <row r="60" spans="8:45">
      <c r="N60" s="44"/>
      <c r="O60" s="26"/>
      <c r="P60" s="26"/>
      <c r="AN60" s="26"/>
      <c r="AP60" s="895"/>
      <c r="AQ60" s="895"/>
      <c r="AR60" s="895"/>
      <c r="AS60" s="895"/>
    </row>
    <row r="61" spans="8:45">
      <c r="H61" s="43"/>
      <c r="I61" s="43"/>
      <c r="J61" s="43"/>
      <c r="K61" s="43"/>
      <c r="L61" s="26"/>
      <c r="M61" s="26"/>
      <c r="N61" s="44"/>
      <c r="O61" s="26"/>
      <c r="P61" s="26"/>
      <c r="AN61" s="26"/>
      <c r="AP61" s="895"/>
      <c r="AQ61" s="895"/>
      <c r="AR61" s="895"/>
      <c r="AS61" s="895"/>
    </row>
    <row r="62" spans="8:45">
      <c r="N62" s="44"/>
      <c r="O62" s="26"/>
      <c r="P62" s="26"/>
      <c r="AN62" s="26"/>
      <c r="AP62" s="895"/>
      <c r="AQ62" s="895"/>
      <c r="AR62" s="895"/>
      <c r="AS62" s="895"/>
    </row>
    <row r="63" spans="8:45">
      <c r="N63" s="44"/>
      <c r="O63" s="26"/>
      <c r="P63" s="26"/>
    </row>
    <row r="64" spans="8:45">
      <c r="N64" s="44"/>
      <c r="O64" s="26"/>
      <c r="P64" s="26"/>
    </row>
    <row r="65" spans="14:16">
      <c r="N65" s="44"/>
      <c r="O65" s="26"/>
      <c r="P65" s="26"/>
    </row>
  </sheetData>
  <mergeCells count="73">
    <mergeCell ref="AN40:AN41"/>
    <mergeCell ref="AO30:AO31"/>
    <mergeCell ref="AN30:AN31"/>
    <mergeCell ref="AM30:AM31"/>
    <mergeCell ref="A1:AP1"/>
    <mergeCell ref="A36:A37"/>
    <mergeCell ref="L2:AP2"/>
    <mergeCell ref="AP3:AP4"/>
    <mergeCell ref="AJ38:AJ39"/>
    <mergeCell ref="AN3:AN4"/>
    <mergeCell ref="AN38:AN39"/>
    <mergeCell ref="AO3:AO4"/>
    <mergeCell ref="N3:AL3"/>
    <mergeCell ref="A3:A4"/>
    <mergeCell ref="A38:A41"/>
    <mergeCell ref="B38:B39"/>
    <mergeCell ref="AA38:AA39"/>
    <mergeCell ref="AB38:AB39"/>
    <mergeCell ref="AC38:AC39"/>
    <mergeCell ref="AD38:AD39"/>
    <mergeCell ref="AE38:AE39"/>
    <mergeCell ref="AF38:AF39"/>
    <mergeCell ref="B40:B41"/>
    <mergeCell ref="AM3:AM4"/>
    <mergeCell ref="A11:A23"/>
    <mergeCell ref="AG30:AG31"/>
    <mergeCell ref="AF40:AF41"/>
    <mergeCell ref="AJ30:AJ31"/>
    <mergeCell ref="AK30:AK31"/>
    <mergeCell ref="AL30:AL31"/>
    <mergeCell ref="L3:M3"/>
    <mergeCell ref="AE30:AE31"/>
    <mergeCell ref="AF30:AF31"/>
    <mergeCell ref="AH30:AH31"/>
    <mergeCell ref="C3:C4"/>
    <mergeCell ref="B3:B4"/>
    <mergeCell ref="D3:K3"/>
    <mergeCell ref="A44:B44"/>
    <mergeCell ref="A42:A43"/>
    <mergeCell ref="AG40:AG41"/>
    <mergeCell ref="AE40:AE41"/>
    <mergeCell ref="A32:A35"/>
    <mergeCell ref="AI38:AI39"/>
    <mergeCell ref="A5:A8"/>
    <mergeCell ref="AB30:AB31"/>
    <mergeCell ref="AC30:AC31"/>
    <mergeCell ref="AD30:AD31"/>
    <mergeCell ref="A24:A29"/>
    <mergeCell ref="B24:B25"/>
    <mergeCell ref="B26:B27"/>
    <mergeCell ref="B28:B29"/>
    <mergeCell ref="B30:B31"/>
    <mergeCell ref="A9:A10"/>
    <mergeCell ref="AA30:AA31"/>
    <mergeCell ref="AI30:AI31"/>
    <mergeCell ref="A30:A31"/>
    <mergeCell ref="AG38:AG39"/>
    <mergeCell ref="AO40:AO41"/>
    <mergeCell ref="AK38:AK39"/>
    <mergeCell ref="AM40:AM41"/>
    <mergeCell ref="AA40:AA41"/>
    <mergeCell ref="AB40:AB41"/>
    <mergeCell ref="AC40:AC41"/>
    <mergeCell ref="AD40:AD41"/>
    <mergeCell ref="AK40:AK41"/>
    <mergeCell ref="AL40:AL41"/>
    <mergeCell ref="AL38:AL39"/>
    <mergeCell ref="AM38:AM39"/>
    <mergeCell ref="AO38:AO39"/>
    <mergeCell ref="AH40:AH41"/>
    <mergeCell ref="AI40:AI41"/>
    <mergeCell ref="AJ40:AJ41"/>
    <mergeCell ref="AH38:AH39"/>
  </mergeCells>
  <phoneticPr fontId="22" type="noConversion"/>
  <pageMargins left="0" right="0" top="0.74803149606299213" bottom="0.74803149606299213" header="0.31496062992125984" footer="0.31496062992125984"/>
  <pageSetup paperSize="9" scale="65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AQ72"/>
  <sheetViews>
    <sheetView zoomScale="70" zoomScaleNormal="70" workbookViewId="0">
      <selection activeCell="AE46" sqref="AE46"/>
    </sheetView>
  </sheetViews>
  <sheetFormatPr defaultRowHeight="17.399999999999999"/>
  <cols>
    <col min="1" max="1" width="8.796875" style="714"/>
    <col min="2" max="2" width="14.3984375" style="714" customWidth="1"/>
    <col min="3" max="3" width="8.69921875" style="714" customWidth="1"/>
    <col min="4" max="8" width="8.69921875" style="713" hidden="1" customWidth="1"/>
    <col min="9" max="9" width="9.5" style="713" customWidth="1"/>
    <col min="10" max="10" width="9.09765625" style="713" customWidth="1"/>
    <col min="11" max="11" width="8.69921875" style="713" customWidth="1"/>
    <col min="12" max="12" width="9.09765625" style="713" customWidth="1"/>
    <col min="13" max="13" width="8.69921875" style="713" customWidth="1"/>
    <col min="14" max="20" width="8.796875" style="713" customWidth="1"/>
    <col min="21" max="21" width="9.19921875" style="713" customWidth="1"/>
    <col min="22" max="23" width="8.796875" style="713" customWidth="1"/>
    <col min="24" max="25" width="8.796875" style="713" hidden="1" customWidth="1"/>
    <col min="26" max="36" width="8.796875" style="713" customWidth="1"/>
    <col min="37" max="38" width="8.796875" style="713" hidden="1" customWidth="1"/>
    <col min="39" max="40" width="9.796875" style="713" customWidth="1"/>
    <col min="41" max="41" width="7.796875" style="714" bestFit="1" customWidth="1"/>
    <col min="42" max="42" width="19.69921875" style="714" customWidth="1"/>
    <col min="43" max="43" width="8.8984375" style="714"/>
  </cols>
  <sheetData>
    <row r="1" spans="1:43" ht="30">
      <c r="A1" s="3667" t="s">
        <v>536</v>
      </c>
      <c r="B1" s="3667"/>
      <c r="C1" s="3667"/>
      <c r="D1" s="3667"/>
      <c r="E1" s="3667"/>
      <c r="F1" s="3667"/>
      <c r="G1" s="3667"/>
      <c r="H1" s="3667"/>
      <c r="I1" s="3667"/>
      <c r="J1" s="3667"/>
      <c r="K1" s="3667"/>
      <c r="L1" s="3667"/>
      <c r="M1" s="3667"/>
      <c r="N1" s="3667"/>
      <c r="O1" s="3667"/>
      <c r="P1" s="3667"/>
      <c r="Q1" s="3667"/>
      <c r="R1" s="3667"/>
      <c r="S1" s="3667"/>
      <c r="T1" s="3667"/>
      <c r="U1" s="3667"/>
      <c r="V1" s="3667"/>
      <c r="W1" s="3667"/>
      <c r="X1" s="3667"/>
      <c r="Y1" s="3667"/>
      <c r="Z1" s="3667"/>
      <c r="AA1" s="3667"/>
      <c r="AB1" s="3667"/>
      <c r="AC1" s="3667"/>
      <c r="AD1" s="3667"/>
      <c r="AE1" s="3667"/>
      <c r="AF1" s="3667"/>
      <c r="AG1" s="3667"/>
      <c r="AH1" s="3667"/>
      <c r="AI1" s="3667"/>
      <c r="AJ1" s="3667"/>
      <c r="AK1" s="3667"/>
      <c r="AL1" s="3667"/>
      <c r="AM1" s="3667"/>
      <c r="AN1" s="3667"/>
      <c r="AO1" s="3667"/>
      <c r="AP1" s="3667"/>
    </row>
    <row r="2" spans="1:43" ht="18" thickBot="1">
      <c r="L2" s="3669" t="s">
        <v>180</v>
      </c>
      <c r="M2" s="3669"/>
      <c r="N2" s="3670"/>
      <c r="O2" s="3670"/>
      <c r="P2" s="3670"/>
      <c r="Q2" s="3670"/>
      <c r="R2" s="3670"/>
      <c r="S2" s="3670"/>
      <c r="T2" s="3670"/>
      <c r="U2" s="3670"/>
      <c r="V2" s="3670"/>
      <c r="W2" s="3670"/>
      <c r="X2" s="3670"/>
      <c r="Y2" s="3670"/>
      <c r="Z2" s="3670"/>
      <c r="AA2" s="3670"/>
      <c r="AB2" s="3670"/>
      <c r="AC2" s="3670"/>
      <c r="AD2" s="3670"/>
      <c r="AE2" s="3670"/>
      <c r="AF2" s="3670"/>
      <c r="AG2" s="3670"/>
      <c r="AH2" s="3670"/>
      <c r="AI2" s="3670"/>
      <c r="AJ2" s="3670"/>
      <c r="AK2" s="3670"/>
      <c r="AL2" s="3670"/>
      <c r="AM2" s="3670"/>
      <c r="AN2" s="3670"/>
      <c r="AO2" s="3670"/>
      <c r="AP2" s="3671"/>
    </row>
    <row r="3" spans="1:43" ht="18" thickBot="1">
      <c r="A3" s="3657" t="s">
        <v>38</v>
      </c>
      <c r="B3" s="3626" t="s">
        <v>39</v>
      </c>
      <c r="C3" s="3739" t="s">
        <v>40</v>
      </c>
      <c r="D3" s="3666" t="s">
        <v>41</v>
      </c>
      <c r="E3" s="3643"/>
      <c r="F3" s="3643"/>
      <c r="G3" s="3643"/>
      <c r="H3" s="3643"/>
      <c r="I3" s="3643"/>
      <c r="J3" s="3643"/>
      <c r="K3" s="3693"/>
      <c r="L3" s="3657" t="s">
        <v>72</v>
      </c>
      <c r="M3" s="3626"/>
      <c r="N3" s="3619" t="s">
        <v>532</v>
      </c>
      <c r="O3" s="3619"/>
      <c r="P3" s="3619"/>
      <c r="Q3" s="3619"/>
      <c r="R3" s="3619"/>
      <c r="S3" s="3619"/>
      <c r="T3" s="3619"/>
      <c r="U3" s="3619"/>
      <c r="V3" s="3619"/>
      <c r="W3" s="3619"/>
      <c r="X3" s="3619"/>
      <c r="Y3" s="3619"/>
      <c r="Z3" s="3619"/>
      <c r="AA3" s="3643"/>
      <c r="AB3" s="3643"/>
      <c r="AC3" s="3643"/>
      <c r="AD3" s="3643"/>
      <c r="AE3" s="3643"/>
      <c r="AF3" s="3643"/>
      <c r="AG3" s="3643"/>
      <c r="AH3" s="3643"/>
      <c r="AI3" s="3643"/>
      <c r="AJ3" s="3643"/>
      <c r="AK3" s="3643"/>
      <c r="AL3" s="3644"/>
      <c r="AM3" s="3609" t="s">
        <v>529</v>
      </c>
      <c r="AN3" s="3609" t="s">
        <v>199</v>
      </c>
      <c r="AO3" s="3609" t="s">
        <v>149</v>
      </c>
      <c r="AP3" s="3626" t="s">
        <v>73</v>
      </c>
    </row>
    <row r="4" spans="1:43">
      <c r="A4" s="3749"/>
      <c r="B4" s="3741"/>
      <c r="C4" s="3740"/>
      <c r="D4" s="1860" t="s">
        <v>42</v>
      </c>
      <c r="E4" s="1861" t="s">
        <v>43</v>
      </c>
      <c r="F4" s="1861" t="s">
        <v>32</v>
      </c>
      <c r="G4" s="1861" t="s">
        <v>44</v>
      </c>
      <c r="H4" s="1862" t="s">
        <v>259</v>
      </c>
      <c r="I4" s="1589" t="s">
        <v>282</v>
      </c>
      <c r="J4" s="1589" t="s">
        <v>283</v>
      </c>
      <c r="K4" s="2151" t="s">
        <v>449</v>
      </c>
      <c r="L4" s="3305" t="s">
        <v>514</v>
      </c>
      <c r="M4" s="3306" t="s">
        <v>351</v>
      </c>
      <c r="N4" s="1313" t="s">
        <v>154</v>
      </c>
      <c r="O4" s="1305" t="s">
        <v>156</v>
      </c>
      <c r="P4" s="1305" t="s">
        <v>157</v>
      </c>
      <c r="Q4" s="2099" t="s">
        <v>158</v>
      </c>
      <c r="R4" s="2099" t="s">
        <v>159</v>
      </c>
      <c r="S4" s="2099" t="s">
        <v>160</v>
      </c>
      <c r="T4" s="2099" t="s">
        <v>161</v>
      </c>
      <c r="U4" s="2099" t="s">
        <v>162</v>
      </c>
      <c r="V4" s="3080" t="s">
        <v>163</v>
      </c>
      <c r="W4" s="2915" t="s">
        <v>164</v>
      </c>
      <c r="X4" s="3444" t="s">
        <v>165</v>
      </c>
      <c r="Y4" s="1680" t="s">
        <v>166</v>
      </c>
      <c r="Z4" s="2099" t="s">
        <v>384</v>
      </c>
      <c r="AA4" s="3312" t="s">
        <v>155</v>
      </c>
      <c r="AB4" s="225" t="s">
        <v>167</v>
      </c>
      <c r="AC4" s="225" t="s">
        <v>168</v>
      </c>
      <c r="AD4" s="225" t="s">
        <v>169</v>
      </c>
      <c r="AE4" s="225" t="s">
        <v>170</v>
      </c>
      <c r="AF4" s="225" t="s">
        <v>171</v>
      </c>
      <c r="AG4" s="225" t="s">
        <v>172</v>
      </c>
      <c r="AH4" s="225" t="s">
        <v>173</v>
      </c>
      <c r="AI4" s="225" t="s">
        <v>174</v>
      </c>
      <c r="AJ4" s="225" t="s">
        <v>175</v>
      </c>
      <c r="AK4" s="225" t="s">
        <v>176</v>
      </c>
      <c r="AL4" s="225" t="s">
        <v>177</v>
      </c>
      <c r="AM4" s="3672"/>
      <c r="AN4" s="3672"/>
      <c r="AO4" s="3672"/>
      <c r="AP4" s="3741"/>
    </row>
    <row r="5" spans="1:43">
      <c r="A5" s="3735" t="s">
        <v>46</v>
      </c>
      <c r="B5" s="1863" t="s">
        <v>47</v>
      </c>
      <c r="C5" s="3908" t="s">
        <v>48</v>
      </c>
      <c r="D5" s="3874">
        <v>117306.192</v>
      </c>
      <c r="E5" s="1866">
        <v>131569.45000000001</v>
      </c>
      <c r="F5" s="1866">
        <v>124779.053</v>
      </c>
      <c r="G5" s="1866">
        <v>102108.323</v>
      </c>
      <c r="H5" s="1866">
        <v>119735.24</v>
      </c>
      <c r="I5" s="2152">
        <v>125950</v>
      </c>
      <c r="J5" s="2152">
        <v>143690.20500000002</v>
      </c>
      <c r="K5" s="2152">
        <f>[1]년간!C11</f>
        <v>151508.71799999999</v>
      </c>
      <c r="L5" s="3909">
        <f>[1]년간!D11</f>
        <v>167380</v>
      </c>
      <c r="M5" s="3910">
        <f>L5/12</f>
        <v>13948.333333333334</v>
      </c>
      <c r="N5" s="3911">
        <f>[1]년간!F11</f>
        <v>13714.31</v>
      </c>
      <c r="O5" s="3912">
        <f>[1]년간!G11</f>
        <v>11408.93</v>
      </c>
      <c r="P5" s="3912">
        <f>[1]년간!H11</f>
        <v>13299.08</v>
      </c>
      <c r="Q5" s="3912">
        <f>[1]년간!I11</f>
        <v>12905.32</v>
      </c>
      <c r="R5" s="3912">
        <f>[1]년간!J11</f>
        <v>12638.958000000001</v>
      </c>
      <c r="S5" s="3912">
        <f>[1]년간!K11</f>
        <v>13592.15</v>
      </c>
      <c r="T5" s="3912">
        <f>[1]년간!L11</f>
        <v>15058.49</v>
      </c>
      <c r="U5" s="3912">
        <f>[1]년간!M11</f>
        <v>12414.97</v>
      </c>
      <c r="V5" s="3913">
        <f>[1]년간!N11</f>
        <v>13015.86</v>
      </c>
      <c r="W5" s="3007">
        <f>[1]년간!O11</f>
        <v>13640.470000000001</v>
      </c>
      <c r="X5" s="3914">
        <f>[1]년간!P11</f>
        <v>0</v>
      </c>
      <c r="Y5" s="3900">
        <f>[1]년간!Q11</f>
        <v>0</v>
      </c>
      <c r="Z5" s="3900">
        <f>SUM(N5:Y5)</f>
        <v>131688.538</v>
      </c>
      <c r="AA5" s="3915"/>
      <c r="AB5" s="3916"/>
      <c r="AC5" s="3916"/>
      <c r="AD5" s="3916"/>
      <c r="AE5" s="3916"/>
      <c r="AF5" s="3916"/>
      <c r="AG5" s="3916"/>
      <c r="AH5" s="3916"/>
      <c r="AI5" s="3916"/>
      <c r="AJ5" s="3916"/>
      <c r="AK5" s="3916"/>
      <c r="AL5" s="3916"/>
      <c r="AM5" s="3887"/>
      <c r="AN5" s="3887"/>
      <c r="AO5" s="3887"/>
      <c r="AP5" s="2317"/>
    </row>
    <row r="6" spans="1:43">
      <c r="A6" s="3590"/>
      <c r="B6" s="1863" t="s">
        <v>49</v>
      </c>
      <c r="C6" s="3902" t="s">
        <v>700</v>
      </c>
      <c r="D6" s="3875">
        <v>21.77</v>
      </c>
      <c r="E6" s="1870">
        <v>22.81</v>
      </c>
      <c r="F6" s="1871">
        <v>21.43</v>
      </c>
      <c r="G6" s="1871">
        <v>20.03</v>
      </c>
      <c r="H6" s="1871">
        <v>19.959255318262262</v>
      </c>
      <c r="I6" s="2153">
        <v>22.3</v>
      </c>
      <c r="J6" s="2153">
        <v>23.635136290988044</v>
      </c>
      <c r="K6" s="2153">
        <v>23.126629659404287</v>
      </c>
      <c r="L6" s="3917">
        <v>24.5</v>
      </c>
      <c r="M6" s="3876">
        <v>24.5</v>
      </c>
      <c r="N6" s="3918">
        <v>23.173051334559648</v>
      </c>
      <c r="O6" s="3919">
        <v>23.737508789677996</v>
      </c>
      <c r="P6" s="3919">
        <v>25.276158761274555</v>
      </c>
      <c r="Q6" s="3919">
        <v>24.967591407384745</v>
      </c>
      <c r="R6" s="3919">
        <v>24.112376740953575</v>
      </c>
      <c r="S6" s="3919">
        <v>25.367858577847059</v>
      </c>
      <c r="T6" s="3920">
        <v>25.473961272841759</v>
      </c>
      <c r="U6" s="3920">
        <v>23.605074384781123</v>
      </c>
      <c r="V6" s="3921">
        <v>23.854573539326406</v>
      </c>
      <c r="W6" s="3323">
        <v>23.893653501677424</v>
      </c>
      <c r="X6" s="3922">
        <v>0</v>
      </c>
      <c r="Y6" s="3919">
        <v>0</v>
      </c>
      <c r="Z6" s="3919">
        <v>24.315418280001232</v>
      </c>
      <c r="AA6" s="3923">
        <v>800.45352609650024</v>
      </c>
      <c r="AB6" s="3923">
        <v>13365.317355178389</v>
      </c>
      <c r="AC6" s="3923">
        <v>51369.536329273535</v>
      </c>
      <c r="AD6" s="3923">
        <v>43366.505177712257</v>
      </c>
      <c r="AE6" s="3923">
        <v>23184.327258565929</v>
      </c>
      <c r="AF6" s="3923">
        <v>54377.919496595234</v>
      </c>
      <c r="AG6" s="3923">
        <v>62900.400210908374</v>
      </c>
      <c r="AH6" s="3923">
        <v>11447.391311119098</v>
      </c>
      <c r="AI6" s="3923">
        <v>17960.234143716112</v>
      </c>
      <c r="AJ6" s="3923">
        <v>19804.844336995451</v>
      </c>
      <c r="AK6" s="3923" t="e">
        <v>#DIV/0!</v>
      </c>
      <c r="AL6" s="3923" t="e">
        <v>#DIV/0!</v>
      </c>
      <c r="AM6" s="3924">
        <v>426148.53729105281</v>
      </c>
      <c r="AN6" s="3897">
        <v>298576.9291461609</v>
      </c>
      <c r="AO6" s="3898">
        <v>0.70064051150840279</v>
      </c>
      <c r="AP6" s="2263" t="s">
        <v>662</v>
      </c>
    </row>
    <row r="7" spans="1:43">
      <c r="A7" s="3590"/>
      <c r="B7" s="1863" t="s">
        <v>51</v>
      </c>
      <c r="C7" s="3902" t="s">
        <v>693</v>
      </c>
      <c r="D7" s="3330">
        <v>86.72</v>
      </c>
      <c r="E7" s="1875">
        <v>89.84</v>
      </c>
      <c r="F7" s="1876">
        <v>78.11</v>
      </c>
      <c r="G7" s="1876">
        <v>78.27</v>
      </c>
      <c r="H7" s="1876">
        <v>79.456908293395784</v>
      </c>
      <c r="I7" s="2154">
        <v>83.23</v>
      </c>
      <c r="J7" s="2154">
        <v>84.853947953038173</v>
      </c>
      <c r="K7" s="2154">
        <f>[1]년간!C114*100</f>
        <v>85.941544812145807</v>
      </c>
      <c r="L7" s="3906">
        <f>[1]년간!D114*100</f>
        <v>89</v>
      </c>
      <c r="M7" s="3876">
        <f>L7</f>
        <v>89</v>
      </c>
      <c r="N7" s="3877">
        <f>[1]년간!F114*100</f>
        <v>88.834696480828384</v>
      </c>
      <c r="O7" s="3878">
        <f>[1]년간!G114*100</f>
        <v>86.240938707584689</v>
      </c>
      <c r="P7" s="3878">
        <f>[1]년간!H114*100</f>
        <v>87.226529311809685</v>
      </c>
      <c r="Q7" s="3878">
        <f>[1]년간!I114*100</f>
        <v>87.676321600207814</v>
      </c>
      <c r="R7" s="3878">
        <f>[1]년간!J114*100</f>
        <v>88.782242063492063</v>
      </c>
      <c r="S7" s="3878">
        <f>[1]년간!K114*100</f>
        <v>88.181096490172962</v>
      </c>
      <c r="T7" s="3878">
        <f>[1]년간!L114*100</f>
        <v>87.105734767025083</v>
      </c>
      <c r="U7" s="3878">
        <f>[1]년간!M114*100</f>
        <v>84.986897274633122</v>
      </c>
      <c r="V7" s="3925">
        <f>[1]년간!N114*100</f>
        <v>85.191672505254729</v>
      </c>
      <c r="W7" s="3008">
        <f>[1]년간!O114*100</f>
        <v>87.896608963718279</v>
      </c>
      <c r="X7" s="3926" t="e">
        <f>[1]년간!P114*100</f>
        <v>#DIV/0!</v>
      </c>
      <c r="Y7" s="3882" t="e">
        <f>[1]년간!Q114*100</f>
        <v>#DIV/0!</v>
      </c>
      <c r="Z7" s="3927">
        <f>[1]년간!V114*100</f>
        <v>87.239468294446013</v>
      </c>
      <c r="AA7" s="3895">
        <f>[1]년간!F149/1000</f>
        <v>17995.343400670339</v>
      </c>
      <c r="AB7" s="3928">
        <f>[1]년간!G149/1000</f>
        <v>1603.1053687836998</v>
      </c>
      <c r="AC7" s="3928">
        <f>[1]년간!H149/1000</f>
        <v>7393.083044547574</v>
      </c>
      <c r="AD7" s="3928">
        <f>[1]년간!I149/1000</f>
        <v>10253.754363370377</v>
      </c>
      <c r="AE7" s="3928">
        <f>[1]년간!J149/1000</f>
        <v>17808.373049684862</v>
      </c>
      <c r="AF7" s="3928">
        <f>[1]년간!K149/1000</f>
        <v>14376.687145855783</v>
      </c>
      <c r="AG7" s="3928">
        <f>[1]년간!L149/1000</f>
        <v>7927.7043232941987</v>
      </c>
      <c r="AH7" s="3928">
        <f>[1]년간!M149/1000</f>
        <v>-5421.9568723754765</v>
      </c>
      <c r="AI7" s="3928">
        <f>[1]년간!N149/1000</f>
        <v>-4471.0144340685783</v>
      </c>
      <c r="AJ7" s="3928">
        <f>[1]년간!O149/1000</f>
        <v>12690.811568039548</v>
      </c>
      <c r="AK7" s="3928" t="e">
        <f>[1]년간!P149/1000</f>
        <v>#DIV/0!</v>
      </c>
      <c r="AL7" s="3928" t="e">
        <f>[1]년간!Q149/1000</f>
        <v>#DIV/0!</v>
      </c>
      <c r="AM7" s="3896">
        <f>[1]년간!D149/1000</f>
        <v>246602.68384770799</v>
      </c>
      <c r="AN7" s="3897">
        <f>AA7+AB7+AC7+AD7+AE7+AF7+AG7+AH7+AI7+AJ7</f>
        <v>80155.890957802316</v>
      </c>
      <c r="AO7" s="3898">
        <f>AN7/AM7</f>
        <v>0.32504062691914337</v>
      </c>
      <c r="AP7" s="2263" t="s">
        <v>662</v>
      </c>
    </row>
    <row r="8" spans="1:43" ht="18" thickBot="1">
      <c r="A8" s="3590"/>
      <c r="B8" s="1863" t="s">
        <v>365</v>
      </c>
      <c r="C8" s="3902" t="s">
        <v>694</v>
      </c>
      <c r="D8" s="3330"/>
      <c r="E8" s="1875"/>
      <c r="F8" s="1876"/>
      <c r="G8" s="3929">
        <v>620.37000000000023</v>
      </c>
      <c r="H8" s="467">
        <v>420.60000000000008</v>
      </c>
      <c r="I8" s="703">
        <v>1029.94</v>
      </c>
      <c r="J8" s="703">
        <v>384</v>
      </c>
      <c r="K8" s="2155">
        <v>1686.7099999999998</v>
      </c>
      <c r="L8" s="3930">
        <v>200</v>
      </c>
      <c r="M8" s="3931">
        <f>L8/12</f>
        <v>16.666666666666668</v>
      </c>
      <c r="N8" s="3932">
        <v>0</v>
      </c>
      <c r="O8" s="3933">
        <v>0</v>
      </c>
      <c r="P8" s="3933">
        <v>3.51</v>
      </c>
      <c r="Q8" s="3934">
        <v>0</v>
      </c>
      <c r="R8" s="3934">
        <v>39.479999999999997</v>
      </c>
      <c r="S8" s="3934">
        <v>14.17</v>
      </c>
      <c r="T8" s="3934">
        <v>0</v>
      </c>
      <c r="U8" s="3934">
        <v>1.65</v>
      </c>
      <c r="V8" s="3935">
        <f>'[1]#1CCL'!V8</f>
        <v>0</v>
      </c>
      <c r="W8" s="3936">
        <v>0</v>
      </c>
      <c r="X8" s="3937"/>
      <c r="Y8" s="3938"/>
      <c r="Z8" s="1683">
        <f>SUM(N8:Y8)</f>
        <v>58.809999999999995</v>
      </c>
      <c r="AA8" s="3939">
        <f>($K$8/12-N8)/20*1051.683</f>
        <v>7391.1843038749994</v>
      </c>
      <c r="AB8" s="3939">
        <f t="shared" ref="AB8:AL8" si="0">($K$8/12-O8)/20*1051.683</f>
        <v>7391.1843038749994</v>
      </c>
      <c r="AC8" s="3939">
        <f t="shared" si="0"/>
        <v>7206.6139373749993</v>
      </c>
      <c r="AD8" s="3939">
        <f t="shared" si="0"/>
        <v>7391.1843038749994</v>
      </c>
      <c r="AE8" s="3939">
        <f t="shared" si="0"/>
        <v>5315.1620618749985</v>
      </c>
      <c r="AF8" s="3939">
        <f t="shared" si="0"/>
        <v>6646.0668983749983</v>
      </c>
      <c r="AG8" s="3939">
        <f t="shared" si="0"/>
        <v>7391.1843038749994</v>
      </c>
      <c r="AH8" s="3939">
        <f t="shared" si="0"/>
        <v>7304.4204563749981</v>
      </c>
      <c r="AI8" s="3939">
        <f t="shared" si="0"/>
        <v>7391.1843038749994</v>
      </c>
      <c r="AJ8" s="3939">
        <f t="shared" si="0"/>
        <v>7391.1843038749994</v>
      </c>
      <c r="AK8" s="3939">
        <f t="shared" si="0"/>
        <v>7391.1843038749994</v>
      </c>
      <c r="AL8" s="3939">
        <f t="shared" si="0"/>
        <v>7391.1843038749994</v>
      </c>
      <c r="AM8" s="3940">
        <f>(K8/20-L8/20)*1051.683</f>
        <v>78177.381646499998</v>
      </c>
      <c r="AN8" s="1878">
        <f>AA8+AB8+AC8+AD8+AE8+AF8+AG8+AH8+AI8+AJ8</f>
        <v>70819.369177250002</v>
      </c>
      <c r="AO8" s="3941">
        <f>AN8/AM8</f>
        <v>0.9058805460827376</v>
      </c>
      <c r="AP8" s="3879" t="s">
        <v>661</v>
      </c>
      <c r="AQ8" s="714" t="s">
        <v>430</v>
      </c>
    </row>
    <row r="9" spans="1:43">
      <c r="A9" s="3656" t="s">
        <v>53</v>
      </c>
      <c r="B9" s="246" t="s">
        <v>54</v>
      </c>
      <c r="C9" s="247" t="s">
        <v>695</v>
      </c>
      <c r="D9" s="441">
        <v>100.41446490736</v>
      </c>
      <c r="E9" s="442">
        <v>100.42935120169599</v>
      </c>
      <c r="F9" s="442">
        <v>100.606244705544</v>
      </c>
      <c r="G9" s="442">
        <v>100.05369360660397</v>
      </c>
      <c r="H9" s="442">
        <v>100.05700705029608</v>
      </c>
      <c r="I9" s="709">
        <v>100.32</v>
      </c>
      <c r="J9" s="709">
        <v>100.5338473118038</v>
      </c>
      <c r="K9" s="709">
        <f>[1]년간!C90*100</f>
        <v>100.40908537375219</v>
      </c>
      <c r="L9" s="443">
        <f>[1]년간!D90*100</f>
        <v>100.42999999999999</v>
      </c>
      <c r="M9" s="1252">
        <f>L9</f>
        <v>100.42999999999999</v>
      </c>
      <c r="N9" s="853">
        <f>[1]년간!F90*100</f>
        <v>100.36160945520129</v>
      </c>
      <c r="O9" s="543">
        <f>[1]년간!G90*100</f>
        <v>100.58263871021329</v>
      </c>
      <c r="P9" s="543">
        <f>[1]년간!H90*100</f>
        <v>100.56326965082182</v>
      </c>
      <c r="Q9" s="543">
        <f>[1]년간!I90*100</f>
        <v>100.51074275427105</v>
      </c>
      <c r="R9" s="543">
        <f>[1]년간!J90*100</f>
        <v>100.51921499650693</v>
      </c>
      <c r="S9" s="543">
        <f>[1]년간!K90*100</f>
        <v>100.52191401959753</v>
      </c>
      <c r="T9" s="543">
        <f>[1]년간!L90*100</f>
        <v>100.32393926352069</v>
      </c>
      <c r="U9" s="543">
        <f>[1]년간!M90*100</f>
        <v>100.58894527804263</v>
      </c>
      <c r="V9" s="3151">
        <f>[1]년간!N90*100</f>
        <v>100.54621220361106</v>
      </c>
      <c r="W9" s="3010">
        <f>[1]년간!O90*100</f>
        <v>100.50741609556901</v>
      </c>
      <c r="X9" s="3495" t="e">
        <f>[1]년간!P90*100</f>
        <v>#DIV/0!</v>
      </c>
      <c r="Y9" s="844" t="e">
        <f>[1]년간!Q90*100</f>
        <v>#DIV/0!</v>
      </c>
      <c r="Z9" s="3242">
        <f>[1]년간!V90*100</f>
        <v>100.49780776223356</v>
      </c>
      <c r="AA9" s="3223">
        <f>[1]년간!F147/1000</f>
        <v>-4561.2880794877001</v>
      </c>
      <c r="AB9" s="252">
        <f>[1]년간!G147/1000</f>
        <v>13840.632604400333</v>
      </c>
      <c r="AC9" s="252">
        <f>[1]년간!H147/1000</f>
        <v>14332.947757048414</v>
      </c>
      <c r="AD9" s="252">
        <f>[1]년간!I147/1000</f>
        <v>9174.7595605757233</v>
      </c>
      <c r="AE9" s="252">
        <f>[1]년간!J147/1000</f>
        <v>9733.6576542436578</v>
      </c>
      <c r="AF9" s="252">
        <f>[1]년간!K147/1000</f>
        <v>10725.09919080844</v>
      </c>
      <c r="AG9" s="252">
        <f>[1]년간!L147/1000</f>
        <v>-8984.0962027664464</v>
      </c>
      <c r="AH9" s="252">
        <f>[1]년간!M147/1000</f>
        <v>15603.650127946996</v>
      </c>
      <c r="AI9" s="252">
        <f>[1]년간!N147/1000</f>
        <v>12482.311305416095</v>
      </c>
      <c r="AJ9" s="252">
        <f>[1]년간!O147/1000</f>
        <v>9382.3855420715154</v>
      </c>
      <c r="AK9" s="252" t="e">
        <f>[1]년간!P147/1000</f>
        <v>#DIV/0!</v>
      </c>
      <c r="AL9" s="252" t="e">
        <f>[1]년간!Q147/1000</f>
        <v>#DIV/0!</v>
      </c>
      <c r="AM9" s="444">
        <f>[1]년간!D147/1000</f>
        <v>24501.908887719092</v>
      </c>
      <c r="AN9" s="1448">
        <f>AA9+AB9+AC9+AD9+AE9+AF9+AG9+AH9+AI9+AJ9</f>
        <v>81730.05946025702</v>
      </c>
      <c r="AO9" s="254">
        <f>AN9/AM9</f>
        <v>3.335660900331809</v>
      </c>
      <c r="AP9" s="255" t="s">
        <v>663</v>
      </c>
    </row>
    <row r="10" spans="1:43" ht="18" thickBot="1">
      <c r="A10" s="3592"/>
      <c r="B10" s="1523" t="s">
        <v>55</v>
      </c>
      <c r="C10" s="1879" t="s">
        <v>696</v>
      </c>
      <c r="D10" s="3942">
        <v>138.85</v>
      </c>
      <c r="E10" s="3943">
        <v>144.58000000000001</v>
      </c>
      <c r="F10" s="3943">
        <v>223.98999999999995</v>
      </c>
      <c r="G10" s="3943">
        <v>118.37</v>
      </c>
      <c r="H10" s="3943">
        <v>139.78</v>
      </c>
      <c r="I10" s="3944">
        <v>125.91</v>
      </c>
      <c r="J10" s="3944">
        <v>92.647999999999996</v>
      </c>
      <c r="K10" s="3944">
        <f>[1]년간!C23</f>
        <v>83.9</v>
      </c>
      <c r="L10" s="2277">
        <f>[1]년간!D23</f>
        <v>60</v>
      </c>
      <c r="M10" s="1804">
        <f t="shared" ref="M10:M20" si="1">L10/12</f>
        <v>5</v>
      </c>
      <c r="N10" s="1353">
        <f>[1]년간!F23</f>
        <v>1.82</v>
      </c>
      <c r="O10" s="1445">
        <f>[1]년간!G23</f>
        <v>1.69</v>
      </c>
      <c r="P10" s="1445">
        <f>[1]년간!H23</f>
        <v>4.66</v>
      </c>
      <c r="Q10" s="1445">
        <f>[1]년간!I23</f>
        <v>4.93</v>
      </c>
      <c r="R10" s="1445">
        <f>[1]년간!J23</f>
        <v>4.53</v>
      </c>
      <c r="S10" s="1445">
        <f>[1]년간!K23</f>
        <v>3.47</v>
      </c>
      <c r="T10" s="1445">
        <f>[1]년간!L23</f>
        <v>4.5999999999999996</v>
      </c>
      <c r="U10" s="1445">
        <f>[1]년간!M23</f>
        <v>4.83</v>
      </c>
      <c r="V10" s="3152">
        <f>[1]년간!N23</f>
        <v>0</v>
      </c>
      <c r="W10" s="3011">
        <f>[1]년간!O23</f>
        <v>2.2799999999999998</v>
      </c>
      <c r="X10" s="3496">
        <f>[1]년간!P23</f>
        <v>0</v>
      </c>
      <c r="Y10" s="1683">
        <f>[1]년간!Q23</f>
        <v>0</v>
      </c>
      <c r="Z10" s="1689">
        <f>SUM(N10:Y10)</f>
        <v>32.809999999999995</v>
      </c>
      <c r="AA10" s="1880"/>
      <c r="AB10" s="1880"/>
      <c r="AC10" s="1880"/>
      <c r="AD10" s="1880"/>
      <c r="AE10" s="1880"/>
      <c r="AF10" s="1880"/>
      <c r="AG10" s="1880"/>
      <c r="AH10" s="1880"/>
      <c r="AI10" s="1880"/>
      <c r="AJ10" s="1880"/>
      <c r="AK10" s="1880"/>
      <c r="AL10" s="1880"/>
      <c r="AM10" s="1881"/>
      <c r="AN10" s="1882"/>
      <c r="AO10" s="1883"/>
      <c r="AP10" s="1815" t="s">
        <v>664</v>
      </c>
    </row>
    <row r="11" spans="1:43">
      <c r="A11" s="3589" t="s">
        <v>257</v>
      </c>
      <c r="B11" s="3307" t="s">
        <v>263</v>
      </c>
      <c r="C11" s="330" t="s">
        <v>95</v>
      </c>
      <c r="D11" s="2208">
        <f>952/12</f>
        <v>79.333333333333329</v>
      </c>
      <c r="E11" s="2209">
        <f>912/12</f>
        <v>76</v>
      </c>
      <c r="F11" s="2210">
        <f>799/12</f>
        <v>66.583333333333329</v>
      </c>
      <c r="G11" s="2211">
        <f>720</f>
        <v>720</v>
      </c>
      <c r="H11" s="2138">
        <f>[1]스크!R13</f>
        <v>742.44</v>
      </c>
      <c r="I11" s="2139">
        <f>[1]스크!R14</f>
        <v>542.54</v>
      </c>
      <c r="J11" s="2139">
        <f>[1]스크!R15</f>
        <v>423.25</v>
      </c>
      <c r="K11" s="2139">
        <v>437.47500000000008</v>
      </c>
      <c r="L11" s="2140">
        <f>(K11/11*12)*0.9</f>
        <v>429.52090909090919</v>
      </c>
      <c r="M11" s="2141">
        <f t="shared" si="1"/>
        <v>35.793409090909101</v>
      </c>
      <c r="N11" s="2142">
        <f>[1]스크!R18</f>
        <v>50.5</v>
      </c>
      <c r="O11" s="2143">
        <f>[1]스크!R19</f>
        <v>29.68</v>
      </c>
      <c r="P11" s="2143">
        <f>[1]스크!R20</f>
        <v>34.93</v>
      </c>
      <c r="Q11" s="2143">
        <f>[1]스크!R22</f>
        <v>39.979999999999997</v>
      </c>
      <c r="R11" s="2143">
        <f>[1]스크!R23</f>
        <v>32.44</v>
      </c>
      <c r="S11" s="2143">
        <f>[1]스크!R24</f>
        <v>37.299999999999997</v>
      </c>
      <c r="T11" s="2143">
        <f>[1]스크!R27</f>
        <v>50.38</v>
      </c>
      <c r="U11" s="2143">
        <f>[1]스크!R28</f>
        <v>25.17</v>
      </c>
      <c r="V11" s="3153">
        <f>[1]스크!R29</f>
        <v>40.65</v>
      </c>
      <c r="W11" s="3012">
        <f>[1]스크!R31</f>
        <v>23.59</v>
      </c>
      <c r="X11" s="3497">
        <f>[1]스크!R32</f>
        <v>0</v>
      </c>
      <c r="Y11" s="2144">
        <f>[1]스크!R33</f>
        <v>0</v>
      </c>
      <c r="Z11" s="2145">
        <f t="shared" ref="Z11:Z21" si="2">SUM(N11:Y11)</f>
        <v>364.61999999999995</v>
      </c>
      <c r="AA11" s="3258"/>
      <c r="AB11" s="2146"/>
      <c r="AC11" s="2146"/>
      <c r="AD11" s="2146"/>
      <c r="AE11" s="2146"/>
      <c r="AF11" s="2146"/>
      <c r="AG11" s="2146"/>
      <c r="AH11" s="2146"/>
      <c r="AI11" s="2146"/>
      <c r="AJ11" s="2146"/>
      <c r="AK11" s="2146"/>
      <c r="AL11" s="2146"/>
      <c r="AM11" s="2147"/>
      <c r="AN11" s="2148"/>
      <c r="AO11" s="2149"/>
      <c r="AP11" s="2150" t="s">
        <v>665</v>
      </c>
    </row>
    <row r="12" spans="1:43">
      <c r="A12" s="3590"/>
      <c r="B12" s="794" t="s">
        <v>249</v>
      </c>
      <c r="C12" s="3945" t="s">
        <v>370</v>
      </c>
      <c r="D12" s="3875">
        <v>0</v>
      </c>
      <c r="E12" s="1885">
        <v>0</v>
      </c>
      <c r="F12" s="3880">
        <v>0</v>
      </c>
      <c r="G12" s="1870">
        <v>0</v>
      </c>
      <c r="H12" s="1870">
        <v>60</v>
      </c>
      <c r="I12" s="3881">
        <v>58.59</v>
      </c>
      <c r="J12" s="3946">
        <v>5.56</v>
      </c>
      <c r="K12" s="3946">
        <v>13.93</v>
      </c>
      <c r="L12" s="3947">
        <v>10</v>
      </c>
      <c r="M12" s="3948">
        <f t="shared" si="1"/>
        <v>0.83333333333333337</v>
      </c>
      <c r="N12" s="3949">
        <v>0</v>
      </c>
      <c r="O12" s="3950">
        <v>0</v>
      </c>
      <c r="P12" s="3950">
        <v>2</v>
      </c>
      <c r="Q12" s="3950">
        <v>0</v>
      </c>
      <c r="R12" s="3950">
        <v>0</v>
      </c>
      <c r="S12" s="3950">
        <v>3.43</v>
      </c>
      <c r="T12" s="3950">
        <v>1.19</v>
      </c>
      <c r="U12" s="3950">
        <v>0</v>
      </c>
      <c r="V12" s="3951">
        <f>'[1]#1CCL'!V12</f>
        <v>0</v>
      </c>
      <c r="W12" s="3952">
        <v>0</v>
      </c>
      <c r="X12" s="3953"/>
      <c r="Y12" s="3954"/>
      <c r="Z12" s="3955">
        <f t="shared" si="2"/>
        <v>6.6199999999999992</v>
      </c>
      <c r="AA12" s="3956"/>
      <c r="AB12" s="3957"/>
      <c r="AC12" s="3957"/>
      <c r="AD12" s="3957"/>
      <c r="AE12" s="3957"/>
      <c r="AF12" s="3957"/>
      <c r="AG12" s="3957"/>
      <c r="AH12" s="3957"/>
      <c r="AI12" s="3957"/>
      <c r="AJ12" s="3957"/>
      <c r="AK12" s="3957"/>
      <c r="AL12" s="3957"/>
      <c r="AM12" s="3958"/>
      <c r="AN12" s="3959"/>
      <c r="AO12" s="3960"/>
      <c r="AP12" s="3883" t="s">
        <v>666</v>
      </c>
    </row>
    <row r="13" spans="1:43">
      <c r="A13" s="3590"/>
      <c r="B13" s="794" t="s">
        <v>250</v>
      </c>
      <c r="C13" s="3945" t="s">
        <v>371</v>
      </c>
      <c r="D13" s="3884">
        <v>0</v>
      </c>
      <c r="E13" s="1889">
        <f>600</f>
        <v>600</v>
      </c>
      <c r="F13" s="3885">
        <f>878</f>
        <v>878</v>
      </c>
      <c r="G13" s="1891">
        <f>973</f>
        <v>973</v>
      </c>
      <c r="H13" s="1891">
        <f>527</f>
        <v>527</v>
      </c>
      <c r="I13" s="3881">
        <v>145</v>
      </c>
      <c r="J13" s="3946">
        <v>52.56</v>
      </c>
      <c r="K13" s="3946">
        <v>21.73</v>
      </c>
      <c r="L13" s="3961">
        <v>20</v>
      </c>
      <c r="M13" s="2273">
        <f t="shared" si="1"/>
        <v>1.6666666666666667</v>
      </c>
      <c r="N13" s="3962">
        <v>0.3</v>
      </c>
      <c r="O13" s="3963">
        <v>0.53</v>
      </c>
      <c r="P13" s="3963">
        <v>3.83</v>
      </c>
      <c r="Q13" s="3963">
        <f>5.26+0.49</f>
        <v>5.75</v>
      </c>
      <c r="R13" s="3964">
        <v>2.33</v>
      </c>
      <c r="S13" s="3963">
        <v>1.6</v>
      </c>
      <c r="T13" s="3963">
        <v>5.23</v>
      </c>
      <c r="U13" s="3963">
        <v>4.3899999999999997</v>
      </c>
      <c r="V13" s="3951">
        <f>'[1]#1CCL'!V13</f>
        <v>4.51</v>
      </c>
      <c r="W13" s="3951">
        <f>'[1]#1CCL'!W13</f>
        <v>3.26</v>
      </c>
      <c r="X13" s="3965"/>
      <c r="Y13" s="3966"/>
      <c r="Z13" s="3955">
        <f t="shared" si="2"/>
        <v>31.729999999999997</v>
      </c>
      <c r="AA13" s="3939">
        <f>($K$13/12-N13)*[1]년간!$C$216/1000</f>
        <v>1062.3851155512718</v>
      </c>
      <c r="AB13" s="3939">
        <f>($K$13/12-O13)*[1]년간!$C$216/1000</f>
        <v>900.65412167805027</v>
      </c>
      <c r="AC13" s="3939">
        <f>($K$13/12-P13)*[1]년간!$C$216/1000</f>
        <v>-1419.8340512855668</v>
      </c>
      <c r="AD13" s="3939">
        <f>($K$13/12-Q13)*[1]년간!$C$216/1000</f>
        <v>-2769.9362610098528</v>
      </c>
      <c r="AE13" s="3939">
        <f>($K$13/12-R13)*[1]년간!$C$216/1000</f>
        <v>-365.06669993846805</v>
      </c>
      <c r="AF13" s="3939">
        <f>($K$13/12-S13)*[1]년간!$C$216/1000</f>
        <v>148.2534110504532</v>
      </c>
      <c r="AG13" s="3939">
        <f>($K$13/12-T13)*[1]년간!$C$216/1000</f>
        <v>-2404.2835792095257</v>
      </c>
      <c r="AH13" s="3939">
        <f>($K$13/12-U13)*[1]년간!$C$216/1000</f>
        <v>-1813.61386245515</v>
      </c>
      <c r="AI13" s="3939">
        <f>($K$13/12-V13)*[1]년간!$C$216/1000</f>
        <v>-1897.9952505629178</v>
      </c>
      <c r="AJ13" s="3939">
        <f>($K$13/12-W13)*[1]년간!$C$216/1000</f>
        <v>-1019.022457773669</v>
      </c>
      <c r="AK13" s="3939">
        <f>($K$13/12-X13)*[1]년간!$C$216/1000</f>
        <v>1273.3385858206916</v>
      </c>
      <c r="AL13" s="3939">
        <f>($K$13/12-Y13)*[1]년간!$C$216/1000</f>
        <v>1273.3385858206916</v>
      </c>
      <c r="AM13" s="3967">
        <f>(K13-L13)*[1]년간!C216/1000</f>
        <v>1216.4983452203205</v>
      </c>
      <c r="AN13" s="3968">
        <f>AA13+AB13+AC13+AD13+AE13+AF13+AG13+AH13+AI13+AJ13</f>
        <v>-9578.4595139553749</v>
      </c>
      <c r="AO13" s="3969">
        <f>AN13/AM13</f>
        <v>-7.8737957610789975</v>
      </c>
      <c r="AP13" s="3886" t="s">
        <v>667</v>
      </c>
    </row>
    <row r="14" spans="1:43">
      <c r="A14" s="3590"/>
      <c r="B14" s="794" t="s">
        <v>251</v>
      </c>
      <c r="C14" s="3945" t="s">
        <v>697</v>
      </c>
      <c r="D14" s="3875">
        <v>0</v>
      </c>
      <c r="E14" s="1885">
        <v>0</v>
      </c>
      <c r="F14" s="3880">
        <v>0</v>
      </c>
      <c r="G14" s="1870">
        <v>0</v>
      </c>
      <c r="H14" s="1870">
        <f>832</f>
        <v>832</v>
      </c>
      <c r="I14" s="3881">
        <v>422.05</v>
      </c>
      <c r="J14" s="3946">
        <v>492.53</v>
      </c>
      <c r="K14" s="3946">
        <v>542.02199999999993</v>
      </c>
      <c r="L14" s="3947">
        <f>(K14/11*12)*0.9</f>
        <v>532.16705454545456</v>
      </c>
      <c r="M14" s="3948">
        <f t="shared" si="1"/>
        <v>44.347254545454547</v>
      </c>
      <c r="N14" s="3949">
        <v>54.22</v>
      </c>
      <c r="O14" s="3950">
        <v>34.29</v>
      </c>
      <c r="P14" s="3950">
        <v>38.35</v>
      </c>
      <c r="Q14" s="3963">
        <v>40.44</v>
      </c>
      <c r="R14" s="3963">
        <v>42.87</v>
      </c>
      <c r="S14" s="3963">
        <v>37.99</v>
      </c>
      <c r="T14" s="3963">
        <v>43.74</v>
      </c>
      <c r="U14" s="3963">
        <v>32.67</v>
      </c>
      <c r="V14" s="3951">
        <f>'[1]#1CCL'!V14</f>
        <v>47.07</v>
      </c>
      <c r="W14" s="3951">
        <f>'[1]#1CCL'!W14</f>
        <v>55.73</v>
      </c>
      <c r="X14" s="3965"/>
      <c r="Y14" s="3966"/>
      <c r="Z14" s="3955">
        <f t="shared" si="2"/>
        <v>427.37</v>
      </c>
      <c r="AA14" s="3970"/>
      <c r="AB14" s="3971"/>
      <c r="AC14" s="3971"/>
      <c r="AD14" s="3971"/>
      <c r="AE14" s="3971"/>
      <c r="AF14" s="3971"/>
      <c r="AG14" s="3971"/>
      <c r="AH14" s="3971"/>
      <c r="AI14" s="3971"/>
      <c r="AJ14" s="3971"/>
      <c r="AK14" s="3971"/>
      <c r="AL14" s="3971"/>
      <c r="AM14" s="3972"/>
      <c r="AN14" s="3973"/>
      <c r="AO14" s="3960"/>
      <c r="AP14" s="3886" t="s">
        <v>668</v>
      </c>
    </row>
    <row r="15" spans="1:43">
      <c r="A15" s="3590"/>
      <c r="B15" s="794" t="s">
        <v>431</v>
      </c>
      <c r="C15" s="3945" t="s">
        <v>370</v>
      </c>
      <c r="D15" s="3875"/>
      <c r="E15" s="1885">
        <v>196</v>
      </c>
      <c r="F15" s="3880">
        <v>196</v>
      </c>
      <c r="G15" s="1896">
        <v>196</v>
      </c>
      <c r="H15" s="1896">
        <v>196</v>
      </c>
      <c r="I15" s="3888">
        <v>196</v>
      </c>
      <c r="J15" s="3974">
        <v>196</v>
      </c>
      <c r="K15" s="3974">
        <v>81.070000000000007</v>
      </c>
      <c r="L15" s="3947">
        <f>(K15/11*12)*0.8</f>
        <v>70.75200000000001</v>
      </c>
      <c r="M15" s="1389">
        <f t="shared" si="1"/>
        <v>5.8960000000000008</v>
      </c>
      <c r="N15" s="3949">
        <v>26.77</v>
      </c>
      <c r="O15" s="3950">
        <v>0</v>
      </c>
      <c r="P15" s="3950">
        <v>0</v>
      </c>
      <c r="Q15" s="381">
        <v>8.3800000000000008</v>
      </c>
      <c r="R15" s="381">
        <v>0</v>
      </c>
      <c r="S15" s="381">
        <v>0</v>
      </c>
      <c r="T15" s="381">
        <v>0</v>
      </c>
      <c r="U15" s="381">
        <v>0</v>
      </c>
      <c r="V15" s="3951">
        <f>'[1]#1CCL'!V15</f>
        <v>0</v>
      </c>
      <c r="W15" s="3951">
        <f>'[1]#1CCL'!W15</f>
        <v>0</v>
      </c>
      <c r="X15" s="3498"/>
      <c r="Y15" s="379"/>
      <c r="Z15" s="3955">
        <f t="shared" si="2"/>
        <v>35.15</v>
      </c>
      <c r="AA15" s="3227"/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233"/>
      <c r="AN15" s="1450"/>
      <c r="AO15" s="3960"/>
      <c r="AP15" s="3889" t="s">
        <v>669</v>
      </c>
    </row>
    <row r="16" spans="1:43">
      <c r="A16" s="3590"/>
      <c r="B16" s="794" t="s">
        <v>493</v>
      </c>
      <c r="C16" s="3945" t="s">
        <v>370</v>
      </c>
      <c r="D16" s="2299"/>
      <c r="E16" s="2213"/>
      <c r="F16" s="2300"/>
      <c r="G16" s="2215"/>
      <c r="H16" s="2215"/>
      <c r="I16" s="2301"/>
      <c r="J16" s="3975"/>
      <c r="K16" s="3975">
        <v>201.822</v>
      </c>
      <c r="L16" s="3976">
        <f>(K16/P49)*P50*0.85</f>
        <v>187.93409119863321</v>
      </c>
      <c r="M16" s="3977">
        <f>L16/12</f>
        <v>15.661174266552768</v>
      </c>
      <c r="N16" s="3978">
        <v>0</v>
      </c>
      <c r="O16" s="3979">
        <v>0</v>
      </c>
      <c r="P16" s="3979">
        <v>31.02</v>
      </c>
      <c r="Q16" s="2308">
        <v>13.83</v>
      </c>
      <c r="R16" s="2308">
        <v>0</v>
      </c>
      <c r="S16" s="2308">
        <v>8.74</v>
      </c>
      <c r="T16" s="2308">
        <v>6.46</v>
      </c>
      <c r="U16" s="2308">
        <v>26.853999999999999</v>
      </c>
      <c r="V16" s="3951">
        <f>'[1]#1CCL'!V16</f>
        <v>46.933000000000007</v>
      </c>
      <c r="W16" s="3951">
        <f>'[1]#1CCL'!W16</f>
        <v>10.412000000000001</v>
      </c>
      <c r="X16" s="3499"/>
      <c r="Y16" s="2309"/>
      <c r="Z16" s="3980">
        <f t="shared" si="2"/>
        <v>144.249</v>
      </c>
      <c r="AA16" s="3970"/>
      <c r="AB16" s="3971"/>
      <c r="AC16" s="3971"/>
      <c r="AD16" s="3971"/>
      <c r="AE16" s="3971"/>
      <c r="AF16" s="3971"/>
      <c r="AG16" s="3971"/>
      <c r="AH16" s="3971"/>
      <c r="AI16" s="3971"/>
      <c r="AJ16" s="3971"/>
      <c r="AK16" s="3971"/>
      <c r="AL16" s="3971"/>
      <c r="AM16" s="3981"/>
      <c r="AN16" s="3973"/>
      <c r="AO16" s="3960"/>
      <c r="AP16" s="3889" t="s">
        <v>670</v>
      </c>
    </row>
    <row r="17" spans="1:43">
      <c r="A17" s="3590"/>
      <c r="B17" s="1998" t="s">
        <v>385</v>
      </c>
      <c r="C17" s="3945" t="s">
        <v>370</v>
      </c>
      <c r="D17" s="2299"/>
      <c r="E17" s="2213"/>
      <c r="F17" s="2300"/>
      <c r="G17" s="2215"/>
      <c r="H17" s="2215"/>
      <c r="I17" s="2301"/>
      <c r="J17" s="3975"/>
      <c r="K17" s="3975"/>
      <c r="L17" s="3976"/>
      <c r="M17" s="3977"/>
      <c r="N17" s="3978">
        <v>9.0300000000000011</v>
      </c>
      <c r="O17" s="3979">
        <v>0</v>
      </c>
      <c r="P17" s="3979">
        <v>0</v>
      </c>
      <c r="Q17" s="2308">
        <v>0.41</v>
      </c>
      <c r="R17" s="2308">
        <v>0</v>
      </c>
      <c r="S17" s="2308">
        <v>0</v>
      </c>
      <c r="T17" s="2308">
        <v>0</v>
      </c>
      <c r="U17" s="2308">
        <v>0</v>
      </c>
      <c r="V17" s="3951">
        <f>'[1]#1CCL'!V17</f>
        <v>0</v>
      </c>
      <c r="W17" s="3951">
        <f>'[1]#1CCL'!W17</f>
        <v>0</v>
      </c>
      <c r="X17" s="3499"/>
      <c r="Y17" s="2309"/>
      <c r="Z17" s="3980">
        <f t="shared" si="2"/>
        <v>9.4400000000000013</v>
      </c>
      <c r="AA17" s="3970"/>
      <c r="AB17" s="3971"/>
      <c r="AC17" s="3971"/>
      <c r="AD17" s="3971"/>
      <c r="AE17" s="3971"/>
      <c r="AF17" s="3971"/>
      <c r="AG17" s="3971"/>
      <c r="AH17" s="3971"/>
      <c r="AI17" s="3971"/>
      <c r="AJ17" s="3971"/>
      <c r="AK17" s="3971"/>
      <c r="AL17" s="3971"/>
      <c r="AM17" s="3981"/>
      <c r="AN17" s="3973"/>
      <c r="AO17" s="3960"/>
      <c r="AP17" s="3889" t="s">
        <v>671</v>
      </c>
    </row>
    <row r="18" spans="1:43">
      <c r="A18" s="3590"/>
      <c r="B18" s="794" t="s">
        <v>451</v>
      </c>
      <c r="C18" s="3945" t="s">
        <v>697</v>
      </c>
      <c r="D18" s="3875"/>
      <c r="E18" s="1885"/>
      <c r="F18" s="3880"/>
      <c r="G18" s="1896"/>
      <c r="H18" s="1896"/>
      <c r="I18" s="3888"/>
      <c r="J18" s="3974">
        <v>193.06</v>
      </c>
      <c r="K18" s="3974">
        <v>171.13900000000001</v>
      </c>
      <c r="L18" s="3947">
        <f>(K18/P51)*R51*0.7</f>
        <v>233.56853187755897</v>
      </c>
      <c r="M18" s="3948">
        <f t="shared" si="1"/>
        <v>19.464044323129915</v>
      </c>
      <c r="N18" s="3949">
        <v>3.48</v>
      </c>
      <c r="O18" s="3950">
        <v>18.39</v>
      </c>
      <c r="P18" s="3950">
        <v>6.56</v>
      </c>
      <c r="Q18" s="381">
        <v>7.55</v>
      </c>
      <c r="R18" s="381">
        <v>15.354999999999999</v>
      </c>
      <c r="S18" s="381">
        <v>6.742</v>
      </c>
      <c r="T18" s="381">
        <v>8.2270000000000003</v>
      </c>
      <c r="U18" s="381">
        <v>11.039</v>
      </c>
      <c r="V18" s="3951">
        <f>'[1]#1CCL'!V18</f>
        <v>25.794</v>
      </c>
      <c r="W18" s="3951">
        <f>'[1]#1CCL'!W18</f>
        <v>3.13</v>
      </c>
      <c r="X18" s="3498"/>
      <c r="Y18" s="379"/>
      <c r="Z18" s="3955">
        <f t="shared" si="2"/>
        <v>106.26699999999998</v>
      </c>
      <c r="AA18" s="3970"/>
      <c r="AB18" s="3971"/>
      <c r="AC18" s="3971"/>
      <c r="AD18" s="3971"/>
      <c r="AE18" s="3971"/>
      <c r="AF18" s="3971"/>
      <c r="AG18" s="3971"/>
      <c r="AH18" s="3971"/>
      <c r="AI18" s="3971"/>
      <c r="AJ18" s="3971"/>
      <c r="AK18" s="3971"/>
      <c r="AL18" s="3971"/>
      <c r="AM18" s="3981"/>
      <c r="AN18" s="3973"/>
      <c r="AO18" s="3960"/>
      <c r="AP18" s="3886" t="s">
        <v>672</v>
      </c>
    </row>
    <row r="19" spans="1:43">
      <c r="A19" s="3590"/>
      <c r="B19" s="794" t="s">
        <v>452</v>
      </c>
      <c r="C19" s="3945" t="s">
        <v>370</v>
      </c>
      <c r="D19" s="2299"/>
      <c r="E19" s="2213"/>
      <c r="F19" s="2300"/>
      <c r="G19" s="2215"/>
      <c r="H19" s="2215"/>
      <c r="I19" s="2301"/>
      <c r="J19" s="3975">
        <v>91.61999999999999</v>
      </c>
      <c r="K19" s="3975">
        <v>32.479999999999997</v>
      </c>
      <c r="L19" s="3976">
        <f>(K19/11*12)*0.8</f>
        <v>28.346181818181819</v>
      </c>
      <c r="M19" s="3982">
        <f>L19/12</f>
        <v>2.3621818181818184</v>
      </c>
      <c r="N19" s="3978">
        <v>19.309999999999999</v>
      </c>
      <c r="O19" s="3979">
        <v>0</v>
      </c>
      <c r="P19" s="3979">
        <v>12.89</v>
      </c>
      <c r="Q19" s="2308">
        <v>2.69</v>
      </c>
      <c r="R19" s="2308">
        <v>2.19</v>
      </c>
      <c r="S19" s="2308">
        <v>6.76</v>
      </c>
      <c r="T19" s="2308">
        <v>0.61</v>
      </c>
      <c r="U19" s="2308">
        <v>4.04</v>
      </c>
      <c r="V19" s="3951">
        <f>'[1]#1CCL'!V19</f>
        <v>3.33</v>
      </c>
      <c r="W19" s="3951">
        <f>'[1]#1CCL'!W19</f>
        <v>1.06</v>
      </c>
      <c r="X19" s="3499"/>
      <c r="Y19" s="2309"/>
      <c r="Z19" s="3980">
        <f t="shared" si="2"/>
        <v>52.879999999999995</v>
      </c>
      <c r="AA19" s="3970"/>
      <c r="AB19" s="3971"/>
      <c r="AC19" s="3971"/>
      <c r="AD19" s="3971"/>
      <c r="AE19" s="3971"/>
      <c r="AF19" s="3971"/>
      <c r="AG19" s="3971"/>
      <c r="AH19" s="3971"/>
      <c r="AI19" s="3971"/>
      <c r="AJ19" s="3971"/>
      <c r="AK19" s="3971"/>
      <c r="AL19" s="3971"/>
      <c r="AM19" s="3981"/>
      <c r="AN19" s="3973"/>
      <c r="AO19" s="3960"/>
      <c r="AP19" s="3886" t="s">
        <v>673</v>
      </c>
      <c r="AQ19" s="714" t="s">
        <v>568</v>
      </c>
    </row>
    <row r="20" spans="1:43">
      <c r="A20" s="3590"/>
      <c r="B20" s="794" t="s">
        <v>262</v>
      </c>
      <c r="C20" s="3945" t="s">
        <v>370</v>
      </c>
      <c r="D20" s="2299"/>
      <c r="E20" s="2213"/>
      <c r="F20" s="2300"/>
      <c r="G20" s="2215">
        <v>487.3</v>
      </c>
      <c r="H20" s="2215">
        <v>163.19999999999999</v>
      </c>
      <c r="I20" s="2301">
        <v>608.5</v>
      </c>
      <c r="J20" s="3975">
        <v>595.41999999999996</v>
      </c>
      <c r="K20" s="3975">
        <v>568.35</v>
      </c>
      <c r="L20" s="3983">
        <f>(K20/P49)*P50</f>
        <v>622.63567565795131</v>
      </c>
      <c r="M20" s="3984">
        <f t="shared" si="1"/>
        <v>51.886306304829276</v>
      </c>
      <c r="N20" s="3985">
        <f>[1]스크!P18</f>
        <v>47.81</v>
      </c>
      <c r="O20" s="3986">
        <f>[1]스크!P19</f>
        <v>47.12</v>
      </c>
      <c r="P20" s="3986">
        <f>[1]스크!P20</f>
        <v>26.68</v>
      </c>
      <c r="Q20" s="2308">
        <f>[1]스크!P22</f>
        <v>23.16</v>
      </c>
      <c r="R20" s="2308">
        <f>[1]스크!P23</f>
        <v>28.99</v>
      </c>
      <c r="S20" s="2308">
        <f>[1]스크!P24</f>
        <v>20.52</v>
      </c>
      <c r="T20" s="2308">
        <f>[1]스크!P27</f>
        <v>30.56</v>
      </c>
      <c r="U20" s="2308">
        <f>[1]스크!P28</f>
        <v>22.74</v>
      </c>
      <c r="V20" s="3987">
        <f>[1]스크!P29</f>
        <v>22.23</v>
      </c>
      <c r="W20" s="2989">
        <f>[1]스크!P31</f>
        <v>32.619999999999997</v>
      </c>
      <c r="X20" s="3499">
        <f>[1]스크!P32</f>
        <v>0</v>
      </c>
      <c r="Y20" s="2309">
        <f>[1]스크!P33</f>
        <v>0</v>
      </c>
      <c r="Z20" s="3980">
        <f t="shared" si="2"/>
        <v>302.43000000000006</v>
      </c>
      <c r="AA20" s="3227"/>
      <c r="AB20" s="171"/>
      <c r="AC20" s="171"/>
      <c r="AD20" s="171"/>
      <c r="AE20" s="171"/>
      <c r="AF20" s="171"/>
      <c r="AG20" s="171"/>
      <c r="AH20" s="171"/>
      <c r="AI20" s="171"/>
      <c r="AJ20" s="171"/>
      <c r="AK20" s="171"/>
      <c r="AL20" s="171"/>
      <c r="AM20" s="1233"/>
      <c r="AN20" s="1450"/>
      <c r="AO20" s="3960"/>
      <c r="AP20" s="3889" t="s">
        <v>674</v>
      </c>
      <c r="AQ20" s="565" t="s">
        <v>626</v>
      </c>
    </row>
    <row r="21" spans="1:43" ht="18" thickBot="1">
      <c r="A21" s="3590"/>
      <c r="B21" s="794" t="s">
        <v>25</v>
      </c>
      <c r="C21" s="3945" t="s">
        <v>95</v>
      </c>
      <c r="D21" s="3890"/>
      <c r="E21" s="1901"/>
      <c r="F21" s="3891"/>
      <c r="G21" s="1859">
        <f>SUM(G12:G20)</f>
        <v>1656.3</v>
      </c>
      <c r="H21" s="1859">
        <f>SUM(H12:H20)</f>
        <v>1778.2</v>
      </c>
      <c r="I21" s="1859">
        <f>SUM(I12:I20)</f>
        <v>1430.1399999999999</v>
      </c>
      <c r="J21" s="1859">
        <f>SUM(J12:J20)</f>
        <v>1626.75</v>
      </c>
      <c r="K21" s="1859">
        <f>SUM(K12:K20)</f>
        <v>1632.5430000000001</v>
      </c>
      <c r="L21" s="2169">
        <f>SUM(L12:L19)</f>
        <v>1082.7678594398287</v>
      </c>
      <c r="M21" s="3988">
        <f>L21/12</f>
        <v>90.23065495331906</v>
      </c>
      <c r="N21" s="3989">
        <f>SUM(N12:N20)</f>
        <v>160.92000000000002</v>
      </c>
      <c r="O21" s="3990">
        <f>SUM(O12:O20)</f>
        <v>100.33</v>
      </c>
      <c r="P21" s="3990">
        <f>SUM(P12:P20)</f>
        <v>121.33000000000001</v>
      </c>
      <c r="Q21" s="3991">
        <f t="shared" ref="Q21:Y21" si="3">SUM(Q12:Q20)</f>
        <v>102.21</v>
      </c>
      <c r="R21" s="3991">
        <f t="shared" si="3"/>
        <v>91.734999999999985</v>
      </c>
      <c r="S21" s="3991">
        <f t="shared" si="3"/>
        <v>85.781999999999996</v>
      </c>
      <c r="T21" s="3991">
        <f t="shared" si="3"/>
        <v>96.01700000000001</v>
      </c>
      <c r="U21" s="3991">
        <f t="shared" si="3"/>
        <v>101.733</v>
      </c>
      <c r="V21" s="3992">
        <f t="shared" si="3"/>
        <v>149.86699999999999</v>
      </c>
      <c r="W21" s="3014">
        <f t="shared" si="3"/>
        <v>106.21199999999999</v>
      </c>
      <c r="X21" s="3989">
        <f t="shared" si="3"/>
        <v>0</v>
      </c>
      <c r="Y21" s="3990">
        <f t="shared" si="3"/>
        <v>0</v>
      </c>
      <c r="Z21" s="3955">
        <f t="shared" si="2"/>
        <v>1116.136</v>
      </c>
      <c r="AA21" s="3970"/>
      <c r="AB21" s="3957"/>
      <c r="AC21" s="3957"/>
      <c r="AD21" s="3957"/>
      <c r="AE21" s="3957"/>
      <c r="AF21" s="3957"/>
      <c r="AG21" s="3957"/>
      <c r="AH21" s="3957"/>
      <c r="AI21" s="3957"/>
      <c r="AJ21" s="3957"/>
      <c r="AK21" s="3957"/>
      <c r="AL21" s="3957"/>
      <c r="AM21" s="3993"/>
      <c r="AN21" s="3994"/>
      <c r="AO21" s="3995"/>
      <c r="AP21" s="3886" t="s">
        <v>675</v>
      </c>
    </row>
    <row r="22" spans="1:43" ht="18" thickBot="1">
      <c r="A22" s="3590"/>
      <c r="B22" s="3309" t="s">
        <v>383</v>
      </c>
      <c r="C22" s="3945" t="s">
        <v>698</v>
      </c>
      <c r="D22" s="3875">
        <v>11.385725986556967</v>
      </c>
      <c r="E22" s="3996">
        <f>(E12+E13+E14+E15+E18)/E5*1000</f>
        <v>6.050036691648403</v>
      </c>
      <c r="F22" s="3996">
        <f>(F12+F13+F14+F15+F18)/F5*1000</f>
        <v>8.6072139047248584</v>
      </c>
      <c r="G22" s="3996">
        <f>(G12+G13+G14+G15+G18)/G5*1000</f>
        <v>11.44862598517067</v>
      </c>
      <c r="H22" s="3996">
        <f>(H12+H13+H14+H15+H18)/H5*1000</f>
        <v>13.488092561554977</v>
      </c>
      <c r="I22" s="3997">
        <f>(I12+I13+I14+I15+I18)/I5*1000</f>
        <v>6.5235410877332276</v>
      </c>
      <c r="J22" s="2290">
        <f>(J12+J13+J14+J15+J17+J18)/J5*1000</f>
        <v>6.5398333866946601</v>
      </c>
      <c r="K22" s="3998">
        <f>(K12+K13+K14+K15+K17+K18)/K5*1000</f>
        <v>5.4775131817827143</v>
      </c>
      <c r="L22" s="3999">
        <f>(L12+L13+L14+L15+L17+L18)/L5*1000</f>
        <v>5.1767689474430254</v>
      </c>
      <c r="M22" s="4000">
        <f>L22</f>
        <v>5.1767689474430254</v>
      </c>
      <c r="N22" s="4001">
        <f>(N12+N13+N14+N15+N17+N18)/N5*1000</f>
        <v>6.839571221592629</v>
      </c>
      <c r="O22" s="3996">
        <f t="shared" ref="O22:Z22" si="4">(O12+O13+O14+O15+O17+O18)/O5*1000</f>
        <v>4.6638904787740829</v>
      </c>
      <c r="P22" s="3996">
        <f>(P12+P13+P14+P15+P17+P18)/P5*1000</f>
        <v>3.8153015095781062</v>
      </c>
      <c r="Q22" s="3997">
        <f t="shared" si="4"/>
        <v>4.8452886096586525</v>
      </c>
      <c r="R22" s="3997">
        <f t="shared" si="4"/>
        <v>4.7911386365869708</v>
      </c>
      <c r="S22" s="3997">
        <f>(S12+S13+S14+S15+S17+S18)/S5*1000</f>
        <v>3.6610837873331299</v>
      </c>
      <c r="T22" s="3997">
        <f t="shared" si="4"/>
        <v>3.8773475959408943</v>
      </c>
      <c r="U22" s="3997">
        <f t="shared" si="4"/>
        <v>3.8742743639332198</v>
      </c>
      <c r="V22" s="4002">
        <f t="shared" si="4"/>
        <v>5.9445937494717978</v>
      </c>
      <c r="W22" s="3015">
        <f t="shared" si="4"/>
        <v>4.5540952767756533</v>
      </c>
      <c r="X22" s="4003" t="e">
        <f t="shared" si="4"/>
        <v>#DIV/0!</v>
      </c>
      <c r="Y22" s="3996" t="e">
        <f t="shared" si="4"/>
        <v>#DIV/0!</v>
      </c>
      <c r="Z22" s="3996">
        <f t="shared" si="4"/>
        <v>4.6820855433902686</v>
      </c>
      <c r="AA22" s="4004">
        <f>($K$22-N22)*726.715967251073*N5/1000</f>
        <v>-13574.826221833058</v>
      </c>
      <c r="AB22" s="4004">
        <f t="shared" ref="AB22:AL22" si="5">($K$22-O22)*726.715967251073*O5/1000</f>
        <v>6745.7878137792695</v>
      </c>
      <c r="AC22" s="4004">
        <f t="shared" si="5"/>
        <v>16064.700330489106</v>
      </c>
      <c r="AD22" s="4004">
        <f t="shared" si="5"/>
        <v>5929.3194814368499</v>
      </c>
      <c r="AE22" s="4004">
        <f t="shared" si="5"/>
        <v>6304.3039277528314</v>
      </c>
      <c r="AF22" s="4004">
        <f t="shared" si="5"/>
        <v>17942.021901179669</v>
      </c>
      <c r="AG22" s="4004">
        <f t="shared" si="5"/>
        <v>17511.004247561359</v>
      </c>
      <c r="AH22" s="4004">
        <f t="shared" si="5"/>
        <v>14464.672214021004</v>
      </c>
      <c r="AI22" s="4004">
        <f t="shared" si="5"/>
        <v>-4418.0372225381861</v>
      </c>
      <c r="AJ22" s="4004">
        <f t="shared" si="5"/>
        <v>9153.6083906251497</v>
      </c>
      <c r="AK22" s="4004" t="e">
        <f t="shared" si="5"/>
        <v>#DIV/0!</v>
      </c>
      <c r="AL22" s="4004" t="e">
        <f t="shared" si="5"/>
        <v>#DIV/0!</v>
      </c>
      <c r="AM22" s="3940">
        <f>(K22-L22)*L5*[1]년간!C216/1000000</f>
        <v>35396.986726798976</v>
      </c>
      <c r="AN22" s="3968">
        <f>AA22+AB22+AC22+AD22+AE22+AF22+AG22+AH22+AI22+AJ22</f>
        <v>76122.554862473989</v>
      </c>
      <c r="AO22" s="3941">
        <f>AN22/AM22</f>
        <v>2.1505377124330693</v>
      </c>
      <c r="AP22" s="255" t="s">
        <v>676</v>
      </c>
      <c r="AQ22" s="714">
        <v>6.38</v>
      </c>
    </row>
    <row r="23" spans="1:43" ht="18" thickBot="1">
      <c r="A23" s="3598"/>
      <c r="B23" s="1905" t="s">
        <v>381</v>
      </c>
      <c r="C23" s="1879" t="s">
        <v>698</v>
      </c>
      <c r="D23" s="1234">
        <f>[1]스크!U9</f>
        <v>11.385725986556967</v>
      </c>
      <c r="E23" s="2181">
        <f>[1]스크!U10</f>
        <v>13.3530832979393</v>
      </c>
      <c r="F23" s="2182">
        <f>[1]스크!U11</f>
        <v>15.469047818621421</v>
      </c>
      <c r="G23" s="3892">
        <f>[1]스크!U12</f>
        <v>15.753150207654006</v>
      </c>
      <c r="H23" s="819">
        <f>[1]스크!U13</f>
        <v>10.999915883094561</v>
      </c>
      <c r="I23" s="3059">
        <f>[1]스크!U14</f>
        <v>10.125404504155878</v>
      </c>
      <c r="J23" s="3059">
        <f>[1]스크!U15</f>
        <v>7.4771619816489139</v>
      </c>
      <c r="K23" s="3060">
        <f>[1]스크!U16</f>
        <v>6.9260370878459945</v>
      </c>
      <c r="L23" s="3893">
        <f>(L11+L12+L13+L15+L16+L18)/L5*1000</f>
        <v>5.6863157615432032</v>
      </c>
      <c r="M23" s="3894">
        <f>(M11+M12+M13+M15+M16+M18)/M5*1000</f>
        <v>5.6863157615432032</v>
      </c>
      <c r="N23" s="3067">
        <f>[1]스크!U18</f>
        <v>9.3289418133322055</v>
      </c>
      <c r="O23" s="3262">
        <f>[1]스크!U19</f>
        <v>7.6142109733340471</v>
      </c>
      <c r="P23" s="3262">
        <f>[1]스크!U20</f>
        <v>6.6553475879534512</v>
      </c>
      <c r="Q23" s="3065">
        <f>[1]스크!U22</f>
        <v>7.8680730117501945</v>
      </c>
      <c r="R23" s="3065">
        <f>[1]스크!U23</f>
        <v>5.4648492383628451</v>
      </c>
      <c r="S23" s="3065">
        <f>[1]스크!U24</f>
        <v>4.5386491467501466</v>
      </c>
      <c r="T23" s="3065">
        <f>[1]스크!U27</f>
        <v>6.1247840918976602</v>
      </c>
      <c r="U23" s="3065">
        <f>[1]스크!U28</f>
        <v>4.6484204150312083</v>
      </c>
      <c r="V23" s="3157">
        <f>[1]스크!U29</f>
        <v>6.9730313632752647</v>
      </c>
      <c r="W23" s="3066">
        <f>[1]스크!U31</f>
        <v>5.0372164595501472</v>
      </c>
      <c r="X23" s="3067" t="e">
        <f>[1]스크!U32</f>
        <v>#DIV/0!</v>
      </c>
      <c r="Y23" s="3262" t="e">
        <f>[1]스크!U33</f>
        <v>#DIV/0!</v>
      </c>
      <c r="Z23" s="3262">
        <f>[1]스크!U36</f>
        <v>6.4168834496438869</v>
      </c>
      <c r="AA23" s="3224"/>
      <c r="AB23" s="1780"/>
      <c r="AC23" s="1780"/>
      <c r="AD23" s="1780"/>
      <c r="AE23" s="1780"/>
      <c r="AF23" s="1780"/>
      <c r="AG23" s="1780"/>
      <c r="AH23" s="1780"/>
      <c r="AI23" s="1780"/>
      <c r="AJ23" s="1780"/>
      <c r="AK23" s="1780"/>
      <c r="AL23" s="1780"/>
      <c r="AM23" s="1881"/>
      <c r="AN23" s="1882"/>
      <c r="AO23" s="1883"/>
      <c r="AP23" s="255" t="s">
        <v>663</v>
      </c>
    </row>
    <row r="24" spans="1:43">
      <c r="A24" s="3590" t="s">
        <v>281</v>
      </c>
      <c r="B24" s="3599" t="s">
        <v>319</v>
      </c>
      <c r="C24" s="234" t="s">
        <v>288</v>
      </c>
      <c r="D24" s="465"/>
      <c r="E24" s="466"/>
      <c r="F24" s="466"/>
      <c r="G24" s="468">
        <v>185</v>
      </c>
      <c r="H24" s="468">
        <v>139</v>
      </c>
      <c r="I24" s="731">
        <v>112</v>
      </c>
      <c r="J24" s="731">
        <v>46</v>
      </c>
      <c r="K24" s="731">
        <v>49</v>
      </c>
      <c r="L24" s="618">
        <v>32</v>
      </c>
      <c r="M24" s="1390">
        <f t="shared" ref="M24:M29" si="6">L24/12</f>
        <v>2.6666666666666665</v>
      </c>
      <c r="N24" s="928">
        <v>5</v>
      </c>
      <c r="O24" s="390">
        <v>4</v>
      </c>
      <c r="P24" s="390">
        <v>4</v>
      </c>
      <c r="Q24" s="390">
        <v>1</v>
      </c>
      <c r="R24" s="390">
        <v>1</v>
      </c>
      <c r="S24" s="390">
        <v>3</v>
      </c>
      <c r="T24" s="390">
        <v>1</v>
      </c>
      <c r="U24" s="390">
        <v>5</v>
      </c>
      <c r="V24" s="3113">
        <f>'[1]#1CCL'!V24</f>
        <v>2</v>
      </c>
      <c r="W24" s="3113">
        <f>'[1]#1CCL'!W24</f>
        <v>3</v>
      </c>
      <c r="X24" s="3476"/>
      <c r="Y24" s="389"/>
      <c r="Z24" s="3263">
        <f t="shared" ref="Z24:Z29" si="7">SUM(N24:Y24)</f>
        <v>29</v>
      </c>
      <c r="AA24" s="3227"/>
      <c r="AB24" s="171"/>
      <c r="AC24" s="171"/>
      <c r="AD24" s="171"/>
      <c r="AE24" s="171"/>
      <c r="AF24" s="171"/>
      <c r="AG24" s="171"/>
      <c r="AH24" s="171"/>
      <c r="AI24" s="171"/>
      <c r="AJ24" s="171"/>
      <c r="AK24" s="171"/>
      <c r="AL24" s="171"/>
      <c r="AM24" s="1233"/>
      <c r="AN24" s="1450"/>
      <c r="AO24" s="265"/>
      <c r="AP24" s="536"/>
    </row>
    <row r="25" spans="1:43">
      <c r="A25" s="3590"/>
      <c r="B25" s="3595"/>
      <c r="C25" s="3945" t="s">
        <v>325</v>
      </c>
      <c r="D25" s="4005"/>
      <c r="E25" s="4006"/>
      <c r="F25" s="4006"/>
      <c r="G25" s="4006">
        <v>105.25</v>
      </c>
      <c r="H25" s="4006">
        <v>83.816666666666663</v>
      </c>
      <c r="I25" s="4007">
        <v>69.069999999999993</v>
      </c>
      <c r="J25" s="4007">
        <v>21.93</v>
      </c>
      <c r="K25" s="4007">
        <v>23.533333333333335</v>
      </c>
      <c r="L25" s="3930">
        <v>19</v>
      </c>
      <c r="M25" s="4008">
        <f t="shared" si="6"/>
        <v>1.5833333333333333</v>
      </c>
      <c r="N25" s="3978">
        <f>43/60</f>
        <v>0.71666666666666667</v>
      </c>
      <c r="O25" s="3979">
        <f>78/60</f>
        <v>1.3</v>
      </c>
      <c r="P25" s="3979">
        <f>201/60</f>
        <v>3.35</v>
      </c>
      <c r="Q25" s="3979">
        <f>109/60</f>
        <v>1.8166666666666667</v>
      </c>
      <c r="R25" s="3979">
        <f>18/60</f>
        <v>0.3</v>
      </c>
      <c r="S25" s="3979">
        <f>325/60</f>
        <v>5.416666666666667</v>
      </c>
      <c r="T25" s="3979">
        <f>14/60</f>
        <v>0.23333333333333334</v>
      </c>
      <c r="U25" s="3979">
        <f>202/60</f>
        <v>3.3666666666666667</v>
      </c>
      <c r="V25" s="4009">
        <f>'[1]#1CCL'!V25</f>
        <v>0.7</v>
      </c>
      <c r="W25" s="4009">
        <f>'[1]#1CCL'!W25</f>
        <v>2.4500000000000002</v>
      </c>
      <c r="X25" s="4010"/>
      <c r="Y25" s="4011"/>
      <c r="Z25" s="3955">
        <f t="shared" si="7"/>
        <v>19.649999999999999</v>
      </c>
      <c r="AA25" s="4012">
        <f>($K$25/12-N25)*[1]년간!$E$216/1000</f>
        <v>1307.6135899324461</v>
      </c>
      <c r="AB25" s="4012">
        <f>($K$25/12-O25)*[1]년간!$E$216/1000</f>
        <v>694.66971965161213</v>
      </c>
      <c r="AC25" s="4012">
        <f>($K$25/12-P25)*[1]년간!$E$216/1000</f>
        <v>-1459.3901673353193</v>
      </c>
      <c r="AD25" s="4012">
        <f>($K$25/12-Q25)*[1]년간!$E$216/1000</f>
        <v>151.77657740287339</v>
      </c>
      <c r="AE25" s="4012">
        <f>($K$25/12-R25)*[1]년간!$E$216/1000</f>
        <v>1745.4306401330418</v>
      </c>
      <c r="AF25" s="4012">
        <f>($K$25/12-S25)*[1]년간!$E$216/1000</f>
        <v>-3630.9627363302743</v>
      </c>
      <c r="AG25" s="4012">
        <f>($K$25/12-T25)*[1]년간!$E$216/1000</f>
        <v>1815.4813681651372</v>
      </c>
      <c r="AH25" s="4012">
        <f>($K$25/12-U25)*[1]년간!$E$216/1000</f>
        <v>-1476.902849343343</v>
      </c>
      <c r="AI25" s="4012">
        <f>($K$25/12-V25)*[1]년간!$E$216/1000</f>
        <v>1325.1262719404701</v>
      </c>
      <c r="AJ25" s="4012">
        <f>($K$25/12-W25)*[1]년간!$E$216/1000</f>
        <v>-513.70533890203239</v>
      </c>
      <c r="AK25" s="4012">
        <f>($K$25/12-X25)*[1]년간!$E$216/1000</f>
        <v>2060.6589162774708</v>
      </c>
      <c r="AL25" s="4012">
        <f>($K$25/12-Y25)*[1]년간!$E$216/1000</f>
        <v>2060.6589162774708</v>
      </c>
      <c r="AM25" s="4013">
        <f>(K25-L25)*[1]년간!E216/1000</f>
        <v>4763.4495061824846</v>
      </c>
      <c r="AN25" s="4014">
        <f>AA25+AB25+AC25+AD25+AE25+AF25+AG25+AH25+AI25+AJ25</f>
        <v>-40.862924685388066</v>
      </c>
      <c r="AO25" s="4015">
        <f>AN25/AM25</f>
        <v>-8.5784313725488313E-3</v>
      </c>
      <c r="AP25" s="3899"/>
      <c r="AQ25" s="715">
        <f>SUM(N25:X25)</f>
        <v>19.649999999999999</v>
      </c>
    </row>
    <row r="26" spans="1:43">
      <c r="A26" s="3590"/>
      <c r="B26" s="3596" t="s">
        <v>18</v>
      </c>
      <c r="C26" s="3945" t="s">
        <v>288</v>
      </c>
      <c r="D26" s="4005"/>
      <c r="E26" s="4006"/>
      <c r="F26" s="4006"/>
      <c r="G26" s="4016">
        <v>19</v>
      </c>
      <c r="H26" s="4016">
        <v>30</v>
      </c>
      <c r="I26" s="4017">
        <v>15</v>
      </c>
      <c r="J26" s="4017">
        <v>4</v>
      </c>
      <c r="K26" s="4017">
        <v>6</v>
      </c>
      <c r="L26" s="4018">
        <f>[1]년간!D43</f>
        <v>6</v>
      </c>
      <c r="M26" s="4019">
        <v>0.5</v>
      </c>
      <c r="N26" s="4020">
        <f>[1]년간!F43</f>
        <v>0</v>
      </c>
      <c r="O26" s="4021">
        <f>[1]년간!G43</f>
        <v>1</v>
      </c>
      <c r="P26" s="4021">
        <f>[1]년간!H43</f>
        <v>0</v>
      </c>
      <c r="Q26" s="4021">
        <f>[1]년간!I43</f>
        <v>3</v>
      </c>
      <c r="R26" s="4021">
        <f>[1]년간!J43</f>
        <v>1</v>
      </c>
      <c r="S26" s="4021">
        <f>[1]년간!K43</f>
        <v>0</v>
      </c>
      <c r="T26" s="4021">
        <f>[1]년간!L43</f>
        <v>0</v>
      </c>
      <c r="U26" s="4021">
        <f>[1]년간!M43</f>
        <v>0</v>
      </c>
      <c r="V26" s="4022">
        <f>[1]년간!N43</f>
        <v>0</v>
      </c>
      <c r="W26" s="4023">
        <f>[1]년간!O43</f>
        <v>0</v>
      </c>
      <c r="X26" s="4024">
        <f>[1]년간!P43</f>
        <v>0</v>
      </c>
      <c r="Y26" s="4025">
        <f>[1]년간!Q43</f>
        <v>0</v>
      </c>
      <c r="Z26" s="4026">
        <f t="shared" si="7"/>
        <v>5</v>
      </c>
      <c r="AA26" s="3956"/>
      <c r="AB26" s="3957"/>
      <c r="AC26" s="3957"/>
      <c r="AD26" s="3957"/>
      <c r="AE26" s="3957"/>
      <c r="AF26" s="3957"/>
      <c r="AG26" s="3957"/>
      <c r="AH26" s="3957"/>
      <c r="AI26" s="3957"/>
      <c r="AJ26" s="3957"/>
      <c r="AK26" s="3957"/>
      <c r="AL26" s="3957"/>
      <c r="AM26" s="3958"/>
      <c r="AN26" s="3959"/>
      <c r="AO26" s="3960"/>
      <c r="AP26" s="3899"/>
    </row>
    <row r="27" spans="1:43">
      <c r="A27" s="3590"/>
      <c r="B27" s="3595"/>
      <c r="C27" s="3945" t="s">
        <v>325</v>
      </c>
      <c r="D27" s="4005"/>
      <c r="E27" s="4006"/>
      <c r="F27" s="4006"/>
      <c r="G27" s="4006">
        <v>22.1</v>
      </c>
      <c r="H27" s="4006">
        <v>50</v>
      </c>
      <c r="I27" s="4007">
        <v>32</v>
      </c>
      <c r="J27" s="4007">
        <v>3.93</v>
      </c>
      <c r="K27" s="4007">
        <v>15.983333333333334</v>
      </c>
      <c r="L27" s="3930">
        <f>[1]년간!D53/60</f>
        <v>13.949090909090909</v>
      </c>
      <c r="M27" s="4008">
        <f t="shared" si="6"/>
        <v>1.1624242424242424</v>
      </c>
      <c r="N27" s="3978">
        <f>[1]년간!F53/60</f>
        <v>0</v>
      </c>
      <c r="O27" s="3979">
        <f>[1]년간!G53/60</f>
        <v>1</v>
      </c>
      <c r="P27" s="3979">
        <f>[1]년간!H53/60</f>
        <v>0</v>
      </c>
      <c r="Q27" s="3979">
        <f>[1]년간!I53/60</f>
        <v>2.4333333333333331</v>
      </c>
      <c r="R27" s="3979">
        <f>[1]년간!J53/60</f>
        <v>2.8333333333333335</v>
      </c>
      <c r="S27" s="3979">
        <f>[1]년간!K53/60</f>
        <v>0</v>
      </c>
      <c r="T27" s="3979">
        <f>[1]년간!L53/60</f>
        <v>0</v>
      </c>
      <c r="U27" s="3979">
        <f>[1]년간!M53/60</f>
        <v>0</v>
      </c>
      <c r="V27" s="4009">
        <f>[1]년간!N53/60</f>
        <v>0</v>
      </c>
      <c r="W27" s="4027">
        <f>[1]년간!O53/60</f>
        <v>0</v>
      </c>
      <c r="X27" s="4010">
        <f>[1]년간!P53/60</f>
        <v>0</v>
      </c>
      <c r="Y27" s="4011">
        <f>[1]년간!Q53/60</f>
        <v>0</v>
      </c>
      <c r="Z27" s="3955">
        <f t="shared" si="7"/>
        <v>6.2666666666666666</v>
      </c>
      <c r="AA27" s="3939">
        <f>[1]년간!F179/1000</f>
        <v>1304.1698993321559</v>
      </c>
      <c r="AB27" s="4028">
        <f>[1]년간!G179/1000</f>
        <v>216.51557336350555</v>
      </c>
      <c r="AC27" s="4028">
        <f>[1]년간!H179/1000</f>
        <v>1206.3488949730922</v>
      </c>
      <c r="AD27" s="4028">
        <f>[1]년간!I179/1000</f>
        <v>-1002.430315745377</v>
      </c>
      <c r="AE27" s="4028">
        <f>[1]년간!J179/1000</f>
        <v>-1328.7344081926656</v>
      </c>
      <c r="AF27" s="4028">
        <f>[1]년간!K179/1000</f>
        <v>1345.993519439128</v>
      </c>
      <c r="AG27" s="4028">
        <f>[1]년간!L179/1000</f>
        <v>1427.8047798415278</v>
      </c>
      <c r="AH27" s="4028">
        <f>[1]년간!M179/1000</f>
        <v>1190.8532253636608</v>
      </c>
      <c r="AI27" s="4028">
        <f>[1]년간!N179/1000</f>
        <v>1250.1553732765319</v>
      </c>
      <c r="AJ27" s="4028">
        <f>[1]년간!O179/1000</f>
        <v>1361.0485538937887</v>
      </c>
      <c r="AK27" s="4028" t="e">
        <f>[1]년간!P179/1000</f>
        <v>#DIV/0!</v>
      </c>
      <c r="AL27" s="4028" t="e">
        <f>[1]년간!Q179/1000</f>
        <v>#DIV/0!</v>
      </c>
      <c r="AM27" s="4029">
        <f>[1]년간!E179/1000</f>
        <v>2001.469605158866</v>
      </c>
      <c r="AN27" s="4030">
        <f>AA27+AB27+AC27+AD27+AE27+AF27+AG27+AH27+AI27+AJ27</f>
        <v>6971.7250955453474</v>
      </c>
      <c r="AO27" s="4015">
        <f>AN27/AM27</f>
        <v>3.4833030077376415</v>
      </c>
      <c r="AP27" s="3901"/>
    </row>
    <row r="28" spans="1:43">
      <c r="A28" s="3590"/>
      <c r="B28" s="3596" t="s">
        <v>324</v>
      </c>
      <c r="C28" s="3945" t="s">
        <v>288</v>
      </c>
      <c r="D28" s="4005"/>
      <c r="E28" s="4006"/>
      <c r="F28" s="4006"/>
      <c r="G28" s="4016">
        <v>13</v>
      </c>
      <c r="H28" s="4016">
        <v>14</v>
      </c>
      <c r="I28" s="4017">
        <v>18</v>
      </c>
      <c r="J28" s="4017">
        <v>6</v>
      </c>
      <c r="K28" s="4017">
        <v>6</v>
      </c>
      <c r="L28" s="4018">
        <f>[1]년간!D48</f>
        <v>6</v>
      </c>
      <c r="M28" s="4019">
        <f t="shared" si="6"/>
        <v>0.5</v>
      </c>
      <c r="N28" s="4020">
        <f>[1]년간!F48</f>
        <v>0</v>
      </c>
      <c r="O28" s="4021">
        <f>[1]년간!G48</f>
        <v>0</v>
      </c>
      <c r="P28" s="4021">
        <f>[1]년간!H48</f>
        <v>0</v>
      </c>
      <c r="Q28" s="4021">
        <f>[1]년간!I48</f>
        <v>0</v>
      </c>
      <c r="R28" s="4021">
        <f>[1]년간!J48</f>
        <v>1</v>
      </c>
      <c r="S28" s="4021">
        <f>[1]년간!K48</f>
        <v>0</v>
      </c>
      <c r="T28" s="4021">
        <f>[1]년간!L48</f>
        <v>0</v>
      </c>
      <c r="U28" s="4021">
        <f>[1]년간!M48</f>
        <v>0</v>
      </c>
      <c r="V28" s="4022">
        <f>[1]년간!N48</f>
        <v>0</v>
      </c>
      <c r="W28" s="4023">
        <f>[1]년간!O48</f>
        <v>0</v>
      </c>
      <c r="X28" s="4024">
        <f>[1]년간!P48</f>
        <v>0</v>
      </c>
      <c r="Y28" s="4025">
        <f>[1]년간!Q48</f>
        <v>0</v>
      </c>
      <c r="Z28" s="4026">
        <f t="shared" si="7"/>
        <v>1</v>
      </c>
      <c r="AA28" s="3970"/>
      <c r="AB28" s="3957"/>
      <c r="AC28" s="3957"/>
      <c r="AD28" s="3957"/>
      <c r="AE28" s="3957"/>
      <c r="AF28" s="3957"/>
      <c r="AG28" s="3957"/>
      <c r="AH28" s="3957"/>
      <c r="AI28" s="3957"/>
      <c r="AJ28" s="3957"/>
      <c r="AK28" s="3957"/>
      <c r="AL28" s="3957"/>
      <c r="AM28" s="3958"/>
      <c r="AN28" s="3959"/>
      <c r="AO28" s="3960"/>
      <c r="AP28" s="3899"/>
      <c r="AQ28" s="895"/>
    </row>
    <row r="29" spans="1:43" ht="18" thickBot="1">
      <c r="A29" s="3598"/>
      <c r="B29" s="3597"/>
      <c r="C29" s="1879" t="s">
        <v>325</v>
      </c>
      <c r="D29" s="1242"/>
      <c r="E29" s="1243"/>
      <c r="F29" s="1243"/>
      <c r="G29" s="1243">
        <v>16.516666666666666</v>
      </c>
      <c r="H29" s="1243">
        <v>16</v>
      </c>
      <c r="I29" s="697">
        <v>37</v>
      </c>
      <c r="J29" s="697">
        <v>4.93</v>
      </c>
      <c r="K29" s="697">
        <v>7.7833333333333341</v>
      </c>
      <c r="L29" s="3947">
        <f>[1]년간!D58/60</f>
        <v>6.7927272727272729</v>
      </c>
      <c r="M29" s="4031">
        <f t="shared" si="6"/>
        <v>0.56606060606060604</v>
      </c>
      <c r="N29" s="3978">
        <f>[1]년간!F58/60</f>
        <v>0</v>
      </c>
      <c r="O29" s="3979">
        <f>[1]년간!G58/60</f>
        <v>0</v>
      </c>
      <c r="P29" s="3979">
        <f>[1]년간!H58/60</f>
        <v>0</v>
      </c>
      <c r="Q29" s="3979">
        <f>[1]년간!I58/60</f>
        <v>0</v>
      </c>
      <c r="R29" s="3979">
        <f>[1]년간!J58/60</f>
        <v>2.3333333333333335</v>
      </c>
      <c r="S29" s="3979">
        <f>[1]년간!K58/60</f>
        <v>0</v>
      </c>
      <c r="T29" s="3979">
        <f>[1]년간!L58/60</f>
        <v>0</v>
      </c>
      <c r="U29" s="3979">
        <f>[1]년간!M58/60</f>
        <v>0</v>
      </c>
      <c r="V29" s="4009">
        <f>[1]년간!N58/60</f>
        <v>0</v>
      </c>
      <c r="W29" s="4027">
        <f>[1]년간!O58/60</f>
        <v>0</v>
      </c>
      <c r="X29" s="4010">
        <f>[1]년간!P58/60</f>
        <v>0</v>
      </c>
      <c r="Y29" s="4011">
        <f>[1]년간!Q58/60</f>
        <v>0</v>
      </c>
      <c r="Z29" s="3938">
        <f t="shared" si="7"/>
        <v>2.3333333333333335</v>
      </c>
      <c r="AA29" s="3939">
        <f>[1]년간!F185/1000</f>
        <v>635.08586338698319</v>
      </c>
      <c r="AB29" s="4028">
        <f>[1]년간!G185/1000</f>
        <v>546.71707275549761</v>
      </c>
      <c r="AC29" s="4028">
        <f>[1]년간!H185/1000</f>
        <v>587.45040036750163</v>
      </c>
      <c r="AD29" s="4028">
        <f>[1]년간!I185/1000</f>
        <v>603.50769983878331</v>
      </c>
      <c r="AE29" s="4028">
        <f>[1]년간!J185/1000</f>
        <v>-1536.6486487698917</v>
      </c>
      <c r="AF29" s="4028">
        <f>[1]년간!K185/1000</f>
        <v>655.45252719298514</v>
      </c>
      <c r="AG29" s="4028">
        <f>[1]년간!L185/1000</f>
        <v>695.29179581438348</v>
      </c>
      <c r="AH29" s="4028">
        <f>[1]년간!M185/1000</f>
        <v>579.90454248678816</v>
      </c>
      <c r="AI29" s="4028">
        <f>[1]년간!N185/1000</f>
        <v>608.78264788335821</v>
      </c>
      <c r="AJ29" s="4028">
        <f>[1]년간!O185/1000</f>
        <v>662.7838109159535</v>
      </c>
      <c r="AK29" s="4028" t="e">
        <f>[1]년간!P185/1000</f>
        <v>#DIV/0!</v>
      </c>
      <c r="AL29" s="4028" t="e">
        <f>[1]년간!Q185/1000</f>
        <v>#DIV/0!</v>
      </c>
      <c r="AM29" s="4029">
        <f>[1]년간!E185/1000</f>
        <v>974.64682545275377</v>
      </c>
      <c r="AN29" s="4030">
        <f>AA29+AB29+AC29+AD29+AE29+AF29+AG29+AH29+AI29+AJ29</f>
        <v>4038.3277118723422</v>
      </c>
      <c r="AO29" s="3941">
        <f>AN29/AM29</f>
        <v>4.1433754324253949</v>
      </c>
      <c r="AP29" s="3901"/>
      <c r="AQ29" s="895"/>
    </row>
    <row r="30" spans="1:43">
      <c r="A30" s="3589" t="s">
        <v>98</v>
      </c>
      <c r="B30" s="3594" t="s">
        <v>142</v>
      </c>
      <c r="C30" s="286" t="s">
        <v>677</v>
      </c>
      <c r="D30" s="2258">
        <v>24.72544279546339</v>
      </c>
      <c r="E30" s="1331">
        <v>26.141686980240948</v>
      </c>
      <c r="F30" s="1331">
        <v>29.95</v>
      </c>
      <c r="G30" s="1331">
        <v>27.847944510753116</v>
      </c>
      <c r="H30" s="1256">
        <v>26.925635918047181</v>
      </c>
      <c r="I30" s="1257">
        <v>24.51</v>
      </c>
      <c r="J30" s="1257">
        <v>25.5164081871166</v>
      </c>
      <c r="K30" s="1257">
        <v>24.863893783777399</v>
      </c>
      <c r="L30" s="1326">
        <f>24.8638937837774-0.5</f>
        <v>24.363893783777399</v>
      </c>
      <c r="M30" s="1392">
        <v>24.35</v>
      </c>
      <c r="N30" s="1328">
        <v>23.86</v>
      </c>
      <c r="O30" s="1327">
        <v>25.8</v>
      </c>
      <c r="P30" s="1327">
        <v>24.39</v>
      </c>
      <c r="Q30" s="1327">
        <v>23.94</v>
      </c>
      <c r="R30" s="1327">
        <v>25.22</v>
      </c>
      <c r="S30" s="1327">
        <v>24.06</v>
      </c>
      <c r="T30" s="1327">
        <v>23.66</v>
      </c>
      <c r="U30" s="1327">
        <v>24.03</v>
      </c>
      <c r="V30" s="3159">
        <v>23.96</v>
      </c>
      <c r="W30" s="3017">
        <v>24.45</v>
      </c>
      <c r="X30" s="3501"/>
      <c r="Y30" s="1685"/>
      <c r="Z30" s="844">
        <f t="shared" ref="Z30:Z41" si="8">AVERAGE(N30:Y30)</f>
        <v>24.336999999999996</v>
      </c>
      <c r="AA30" s="3736">
        <f>($K$30-N30)*N5*3.785</f>
        <v>52110.784461258751</v>
      </c>
      <c r="AB30" s="3736">
        <f t="shared" ref="AB30:AL30" si="9">($K$30-O30)*O5*3.785</f>
        <v>-40423.68756070266</v>
      </c>
      <c r="AC30" s="3736">
        <f t="shared" si="9"/>
        <v>23854.399829312279</v>
      </c>
      <c r="AD30" s="3736">
        <f t="shared" si="9"/>
        <v>45129.103543616031</v>
      </c>
      <c r="AE30" s="3736">
        <f t="shared" si="9"/>
        <v>-17035.571566774495</v>
      </c>
      <c r="AF30" s="3736">
        <f t="shared" si="9"/>
        <v>41357.350920648445</v>
      </c>
      <c r="AG30" s="3736">
        <f t="shared" si="9"/>
        <v>68617.593177920586</v>
      </c>
      <c r="AH30" s="3736">
        <f t="shared" si="9"/>
        <v>39185.220478743227</v>
      </c>
      <c r="AI30" s="3736">
        <f t="shared" si="9"/>
        <v>44530.354464996439</v>
      </c>
      <c r="AJ30" s="3736">
        <f t="shared" si="9"/>
        <v>21368.996228936001</v>
      </c>
      <c r="AK30" s="3736">
        <f t="shared" si="9"/>
        <v>0</v>
      </c>
      <c r="AL30" s="3736">
        <f t="shared" si="9"/>
        <v>0</v>
      </c>
      <c r="AM30" s="3747">
        <f>(K30-L30)*3785*L5/1000</f>
        <v>316766.65000000002</v>
      </c>
      <c r="AN30" s="3745">
        <f>SUM(AA30:AL31)</f>
        <v>278694.5439779546</v>
      </c>
      <c r="AO30" s="3733">
        <f>AN30/AM30</f>
        <v>0.87981024510615169</v>
      </c>
      <c r="AP30" s="293" t="s">
        <v>678</v>
      </c>
      <c r="AQ30" s="895"/>
    </row>
    <row r="31" spans="1:43">
      <c r="A31" s="3582"/>
      <c r="B31" s="3595"/>
      <c r="C31" s="235" t="s">
        <v>63</v>
      </c>
      <c r="D31" s="2259">
        <v>105283.06681791833</v>
      </c>
      <c r="E31" s="1332">
        <v>114065.66260715712</v>
      </c>
      <c r="F31" s="1332">
        <v>134458</v>
      </c>
      <c r="G31" s="1332">
        <v>117950.72450326069</v>
      </c>
      <c r="H31" s="1332">
        <v>106044</v>
      </c>
      <c r="I31" s="2156">
        <v>91380</v>
      </c>
      <c r="J31" s="2156">
        <v>94521.411917584599</v>
      </c>
      <c r="K31" s="2260">
        <v>94499.699186638114</v>
      </c>
      <c r="L31" s="4032">
        <v>92596</v>
      </c>
      <c r="M31" s="4033">
        <v>925896</v>
      </c>
      <c r="N31" s="4034">
        <v>89731</v>
      </c>
      <c r="O31" s="4035">
        <v>97870.11</v>
      </c>
      <c r="P31" s="4035">
        <v>91823.76</v>
      </c>
      <c r="Q31" s="4035">
        <v>90068.34</v>
      </c>
      <c r="R31" s="4035">
        <v>96146</v>
      </c>
      <c r="S31" s="4035">
        <v>95512</v>
      </c>
      <c r="T31" s="4035">
        <v>92235</v>
      </c>
      <c r="U31" s="4035">
        <v>96456</v>
      </c>
      <c r="V31" s="4036">
        <v>94652</v>
      </c>
      <c r="W31" s="2930">
        <v>98445</v>
      </c>
      <c r="X31" s="4037"/>
      <c r="Y31" s="4038"/>
      <c r="Z31" s="4026">
        <f t="shared" si="8"/>
        <v>94293.921000000002</v>
      </c>
      <c r="AA31" s="3737"/>
      <c r="AB31" s="3737"/>
      <c r="AC31" s="3737"/>
      <c r="AD31" s="3737"/>
      <c r="AE31" s="3737"/>
      <c r="AF31" s="3737"/>
      <c r="AG31" s="3737"/>
      <c r="AH31" s="3737"/>
      <c r="AI31" s="3737"/>
      <c r="AJ31" s="3737"/>
      <c r="AK31" s="3737"/>
      <c r="AL31" s="3737"/>
      <c r="AM31" s="3748"/>
      <c r="AN31" s="3746"/>
      <c r="AO31" s="3744"/>
      <c r="AP31" s="439" t="s">
        <v>680</v>
      </c>
      <c r="AQ31" s="898"/>
    </row>
    <row r="32" spans="1:43" ht="17.399999999999999" hidden="1" customHeight="1">
      <c r="A32" s="3587" t="s">
        <v>437</v>
      </c>
      <c r="B32" s="3308" t="s">
        <v>443</v>
      </c>
      <c r="C32" s="238" t="s">
        <v>444</v>
      </c>
      <c r="D32" s="180"/>
      <c r="E32" s="151"/>
      <c r="F32" s="151"/>
      <c r="G32" s="1258"/>
      <c r="H32" s="1258"/>
      <c r="I32" s="1259"/>
      <c r="J32" s="1259">
        <v>18660</v>
      </c>
      <c r="K32" s="719" t="e">
        <v>#DIV/0!</v>
      </c>
      <c r="L32" s="1007"/>
      <c r="M32" s="1394"/>
      <c r="N32" s="1387"/>
      <c r="O32" s="545"/>
      <c r="P32" s="545"/>
      <c r="Q32" s="545"/>
      <c r="R32" s="545"/>
      <c r="S32" s="545"/>
      <c r="T32" s="545"/>
      <c r="U32" s="545"/>
      <c r="V32" s="3160"/>
      <c r="W32" s="3018"/>
      <c r="X32" s="3502"/>
      <c r="Y32" s="847"/>
      <c r="Z32" s="4026" t="e">
        <f t="shared" si="8"/>
        <v>#DIV/0!</v>
      </c>
      <c r="AA32" s="3259"/>
      <c r="AB32" s="445"/>
      <c r="AC32" s="445"/>
      <c r="AD32" s="445"/>
      <c r="AE32" s="445"/>
      <c r="AF32" s="445"/>
      <c r="AG32" s="445"/>
      <c r="AH32" s="445"/>
      <c r="AI32" s="445"/>
      <c r="AJ32" s="445"/>
      <c r="AK32" s="445"/>
      <c r="AL32" s="445"/>
      <c r="AM32" s="446"/>
      <c r="AN32" s="3198"/>
      <c r="AO32" s="447"/>
      <c r="AP32" s="3886" t="s">
        <v>681</v>
      </c>
      <c r="AQ32" s="895"/>
    </row>
    <row r="33" spans="1:43" ht="17.399999999999999" hidden="1" customHeight="1">
      <c r="A33" s="3590"/>
      <c r="B33" s="1863" t="s">
        <v>438</v>
      </c>
      <c r="C33" s="4039" t="s">
        <v>682</v>
      </c>
      <c r="D33" s="3903"/>
      <c r="E33" s="1908"/>
      <c r="F33" s="1908"/>
      <c r="G33" s="1908"/>
      <c r="H33" s="1908"/>
      <c r="I33" s="2157"/>
      <c r="J33" s="2157">
        <v>390300</v>
      </c>
      <c r="K33" s="2157" t="e">
        <v>#DIV/0!</v>
      </c>
      <c r="L33" s="4040"/>
      <c r="M33" s="4041"/>
      <c r="N33" s="4042"/>
      <c r="O33" s="4043"/>
      <c r="P33" s="4043"/>
      <c r="Q33" s="4043"/>
      <c r="R33" s="4043"/>
      <c r="S33" s="4043"/>
      <c r="T33" s="4043"/>
      <c r="U33" s="4043"/>
      <c r="V33" s="4044"/>
      <c r="W33" s="2934"/>
      <c r="X33" s="4045"/>
      <c r="Y33" s="4046"/>
      <c r="Z33" s="4026" t="e">
        <f t="shared" si="8"/>
        <v>#DIV/0!</v>
      </c>
      <c r="AA33" s="3970"/>
      <c r="AB33" s="3971"/>
      <c r="AC33" s="3971"/>
      <c r="AD33" s="3971"/>
      <c r="AE33" s="3971"/>
      <c r="AF33" s="3971"/>
      <c r="AG33" s="3971"/>
      <c r="AH33" s="3971"/>
      <c r="AI33" s="3971"/>
      <c r="AJ33" s="3971"/>
      <c r="AK33" s="3971"/>
      <c r="AL33" s="3971"/>
      <c r="AM33" s="4047"/>
      <c r="AN33" s="3973"/>
      <c r="AO33" s="4048"/>
      <c r="AP33" s="3904" t="s">
        <v>683</v>
      </c>
      <c r="AQ33" s="895"/>
    </row>
    <row r="34" spans="1:43" ht="17.399999999999999" hidden="1" customHeight="1">
      <c r="A34" s="3590"/>
      <c r="B34" s="3310" t="s">
        <v>439</v>
      </c>
      <c r="C34" s="234" t="s">
        <v>684</v>
      </c>
      <c r="D34" s="454"/>
      <c r="E34" s="262"/>
      <c r="F34" s="262"/>
      <c r="G34" s="262"/>
      <c r="H34" s="262"/>
      <c r="I34" s="263"/>
      <c r="J34" s="263">
        <v>360</v>
      </c>
      <c r="K34" s="263" t="e">
        <v>#DIV/0!</v>
      </c>
      <c r="L34" s="4040"/>
      <c r="M34" s="4041"/>
      <c r="N34" s="691"/>
      <c r="O34" s="544"/>
      <c r="P34" s="544"/>
      <c r="Q34" s="544"/>
      <c r="R34" s="544"/>
      <c r="S34" s="544"/>
      <c r="T34" s="544"/>
      <c r="U34" s="544"/>
      <c r="V34" s="3161"/>
      <c r="W34" s="3019"/>
      <c r="X34" s="3503"/>
      <c r="Y34" s="846"/>
      <c r="Z34" s="4026" t="e">
        <f t="shared" si="8"/>
        <v>#DIV/0!</v>
      </c>
      <c r="AA34" s="3227"/>
      <c r="AB34" s="171"/>
      <c r="AC34" s="171"/>
      <c r="AD34" s="171"/>
      <c r="AE34" s="171"/>
      <c r="AF34" s="171"/>
      <c r="AG34" s="171"/>
      <c r="AH34" s="171"/>
      <c r="AI34" s="171"/>
      <c r="AJ34" s="171"/>
      <c r="AK34" s="171"/>
      <c r="AL34" s="171"/>
      <c r="AM34" s="172"/>
      <c r="AN34" s="1452"/>
      <c r="AO34" s="174"/>
      <c r="AP34" s="3574" t="s">
        <v>685</v>
      </c>
      <c r="AQ34" s="895"/>
    </row>
    <row r="35" spans="1:43" ht="18" hidden="1" customHeight="1" thickBot="1">
      <c r="A35" s="3598"/>
      <c r="B35" s="1523" t="s">
        <v>440</v>
      </c>
      <c r="C35" s="1879" t="s">
        <v>684</v>
      </c>
      <c r="D35" s="1913"/>
      <c r="E35" s="1296"/>
      <c r="F35" s="1296"/>
      <c r="G35" s="1296"/>
      <c r="H35" s="1296"/>
      <c r="I35" s="870"/>
      <c r="J35" s="870">
        <v>170</v>
      </c>
      <c r="K35" s="870" t="e">
        <v>#DIV/0!</v>
      </c>
      <c r="L35" s="3353"/>
      <c r="M35" s="3354"/>
      <c r="N35" s="1352"/>
      <c r="O35" s="1446"/>
      <c r="P35" s="1446"/>
      <c r="Q35" s="1446"/>
      <c r="R35" s="1446"/>
      <c r="S35" s="1446"/>
      <c r="T35" s="1446"/>
      <c r="U35" s="1446"/>
      <c r="V35" s="3123"/>
      <c r="W35" s="2959"/>
      <c r="X35" s="3486"/>
      <c r="Y35" s="1665"/>
      <c r="Z35" s="4026" t="e">
        <f t="shared" si="8"/>
        <v>#DIV/0!</v>
      </c>
      <c r="AA35" s="3956"/>
      <c r="AB35" s="3957"/>
      <c r="AC35" s="3957"/>
      <c r="AD35" s="3957"/>
      <c r="AE35" s="3957"/>
      <c r="AF35" s="3957"/>
      <c r="AG35" s="3957"/>
      <c r="AH35" s="3957"/>
      <c r="AI35" s="3957"/>
      <c r="AJ35" s="3957"/>
      <c r="AK35" s="3957"/>
      <c r="AL35" s="3957"/>
      <c r="AM35" s="4049"/>
      <c r="AN35" s="4050"/>
      <c r="AO35" s="4051"/>
      <c r="AP35" s="3904" t="s">
        <v>686</v>
      </c>
      <c r="AQ35" s="895"/>
    </row>
    <row r="36" spans="1:43">
      <c r="A36" s="3590" t="s">
        <v>293</v>
      </c>
      <c r="B36" s="3308" t="s">
        <v>317</v>
      </c>
      <c r="C36" s="238" t="s">
        <v>679</v>
      </c>
      <c r="D36" s="180"/>
      <c r="E36" s="151"/>
      <c r="F36" s="151"/>
      <c r="G36" s="470"/>
      <c r="H36" s="151">
        <v>2912.3666731466255</v>
      </c>
      <c r="I36" s="719">
        <v>2115</v>
      </c>
      <c r="J36" s="719">
        <v>1397.29</v>
      </c>
      <c r="K36" s="719">
        <v>1533.0851703840688</v>
      </c>
      <c r="L36" s="966">
        <v>1456.4309118648653</v>
      </c>
      <c r="M36" s="1394">
        <f t="shared" ref="M36:M41" si="10">L36</f>
        <v>1456.4309118648653</v>
      </c>
      <c r="N36" s="855">
        <v>1580.3857430669134</v>
      </c>
      <c r="O36" s="545">
        <v>1636.8844405215914</v>
      </c>
      <c r="P36" s="545">
        <v>2149.6900537480788</v>
      </c>
      <c r="Q36" s="545">
        <v>993.72971766682269</v>
      </c>
      <c r="R36" s="545">
        <v>362.87801573515787</v>
      </c>
      <c r="S36" s="545">
        <v>1842.4752522595763</v>
      </c>
      <c r="T36" s="545">
        <v>1816.1316307279151</v>
      </c>
      <c r="U36" s="545">
        <v>1895.9288665216268</v>
      </c>
      <c r="V36" s="3160">
        <v>2366.3284638894393</v>
      </c>
      <c r="W36" s="3018">
        <v>1102.2567404202348</v>
      </c>
      <c r="X36" s="3502"/>
      <c r="Y36" s="847"/>
      <c r="Z36" s="4026">
        <f t="shared" si="8"/>
        <v>1574.6688924557354</v>
      </c>
      <c r="AA36" s="3970"/>
      <c r="AB36" s="3971"/>
      <c r="AC36" s="3971"/>
      <c r="AD36" s="3971"/>
      <c r="AE36" s="3971"/>
      <c r="AF36" s="3971"/>
      <c r="AG36" s="3971"/>
      <c r="AH36" s="3971"/>
      <c r="AI36" s="3971"/>
      <c r="AJ36" s="3971"/>
      <c r="AK36" s="3971"/>
      <c r="AL36" s="3971"/>
      <c r="AM36" s="4047"/>
      <c r="AN36" s="3973"/>
      <c r="AO36" s="4048"/>
      <c r="AP36" s="3575" t="s">
        <v>687</v>
      </c>
      <c r="AQ36" s="895"/>
    </row>
    <row r="37" spans="1:43" ht="18" thickBot="1">
      <c r="A37" s="3590"/>
      <c r="B37" s="3309" t="s">
        <v>309</v>
      </c>
      <c r="C37" s="3945" t="s">
        <v>63</v>
      </c>
      <c r="D37" s="4052"/>
      <c r="E37" s="4053"/>
      <c r="F37" s="4053"/>
      <c r="G37" s="4054"/>
      <c r="H37" s="4053">
        <v>7519.3209617538841</v>
      </c>
      <c r="I37" s="4055">
        <v>5677</v>
      </c>
      <c r="J37" s="4055">
        <v>4118</v>
      </c>
      <c r="K37" s="4055">
        <v>4571.6205676967529</v>
      </c>
      <c r="L37" s="3905">
        <v>4343.0395393119152</v>
      </c>
      <c r="M37" s="3354">
        <f t="shared" si="10"/>
        <v>4343.0395393119152</v>
      </c>
      <c r="N37" s="1352">
        <v>2137.9207557653285</v>
      </c>
      <c r="O37" s="1446">
        <v>4358.3918912641238</v>
      </c>
      <c r="P37" s="1446">
        <v>4618.2844226818697</v>
      </c>
      <c r="Q37" s="1446">
        <v>3741.03679722781</v>
      </c>
      <c r="R37" s="1446">
        <v>3096.9971575188397</v>
      </c>
      <c r="S37" s="1446">
        <v>4223.3597333755142</v>
      </c>
      <c r="T37" s="1446">
        <v>5002.3673688397712</v>
      </c>
      <c r="U37" s="1446">
        <v>5230.2993080128272</v>
      </c>
      <c r="V37" s="3123">
        <v>5136.2944899530266</v>
      </c>
      <c r="W37" s="2959">
        <v>4290.8784667976979</v>
      </c>
      <c r="X37" s="3486"/>
      <c r="Y37" s="1665"/>
      <c r="Z37" s="1689">
        <f t="shared" si="8"/>
        <v>4183.5830391436812</v>
      </c>
      <c r="AA37" s="1918">
        <f>($K$37-N37)*N5/1000</f>
        <v>33376.51366776925</v>
      </c>
      <c r="AB37" s="1918">
        <f t="shared" ref="AB37:AL37" si="11">($K$37-O37)*O5/1000</f>
        <v>2432.7110434125148</v>
      </c>
      <c r="AC37" s="1918">
        <f t="shared" si="11"/>
        <v>-620.58634055546725</v>
      </c>
      <c r="AD37" s="1918">
        <f t="shared" si="11"/>
        <v>10718.949344708259</v>
      </c>
      <c r="AE37" s="1918">
        <f t="shared" si="11"/>
        <v>18637.70334705542</v>
      </c>
      <c r="AF37" s="1918">
        <f t="shared" si="11"/>
        <v>4733.6134992194238</v>
      </c>
      <c r="AG37" s="1918">
        <f t="shared" si="11"/>
        <v>-6486.3963975441284</v>
      </c>
      <c r="AH37" s="1918">
        <f t="shared" si="11"/>
        <v>-8177.4768006618515</v>
      </c>
      <c r="AI37" s="1918">
        <f t="shared" si="11"/>
        <v>-7349.7167177385436</v>
      </c>
      <c r="AJ37" s="1918">
        <f t="shared" si="11"/>
        <v>3829.4542050505333</v>
      </c>
      <c r="AK37" s="1918">
        <f t="shared" si="11"/>
        <v>0</v>
      </c>
      <c r="AL37" s="1918">
        <f t="shared" si="11"/>
        <v>0</v>
      </c>
      <c r="AM37" s="1919">
        <f>(K37-L37)*L5/1000</f>
        <v>38259.892531054138</v>
      </c>
      <c r="AN37" s="1920">
        <f>SUM(AA37:AL37)</f>
        <v>51094.768850715402</v>
      </c>
      <c r="AO37" s="1921">
        <f>AN37/AM37</f>
        <v>1.3354655612073052</v>
      </c>
      <c r="AP37" s="1922" t="s">
        <v>688</v>
      </c>
      <c r="AQ37" s="895"/>
    </row>
    <row r="38" spans="1:43">
      <c r="A38" s="3589" t="s">
        <v>58</v>
      </c>
      <c r="B38" s="3594" t="s">
        <v>59</v>
      </c>
      <c r="C38" s="286" t="s">
        <v>60</v>
      </c>
      <c r="D38" s="448">
        <v>25.992770160000781</v>
      </c>
      <c r="E38" s="449">
        <v>27.501883360030146</v>
      </c>
      <c r="F38" s="449">
        <v>30.594565248919942</v>
      </c>
      <c r="G38" s="449">
        <v>34.94</v>
      </c>
      <c r="H38" s="449">
        <v>36.084247210762676</v>
      </c>
      <c r="I38" s="699">
        <v>27.81</v>
      </c>
      <c r="J38" s="699">
        <v>24.83</v>
      </c>
      <c r="K38" s="699">
        <v>23.751775128874105</v>
      </c>
      <c r="L38" s="2691">
        <v>22.220362270190495</v>
      </c>
      <c r="M38" s="2692">
        <f t="shared" si="10"/>
        <v>22.220362270190495</v>
      </c>
      <c r="N38" s="857">
        <v>24.794174843648715</v>
      </c>
      <c r="O38" s="546">
        <v>23.919946918773277</v>
      </c>
      <c r="P38" s="546">
        <v>25.361378381060945</v>
      </c>
      <c r="Q38" s="546">
        <v>24.434419293748626</v>
      </c>
      <c r="R38" s="546">
        <v>24.606458855231576</v>
      </c>
      <c r="S38" s="546">
        <v>27.007353509194648</v>
      </c>
      <c r="T38" s="546">
        <v>24.345402493875547</v>
      </c>
      <c r="U38" s="546">
        <v>24.659262164950864</v>
      </c>
      <c r="V38" s="3162">
        <v>25.014482331555502</v>
      </c>
      <c r="W38" s="3020">
        <v>25.385195671410152</v>
      </c>
      <c r="X38" s="3504"/>
      <c r="Y38" s="1687"/>
      <c r="Z38" s="3265">
        <f t="shared" si="8"/>
        <v>24.952807446344984</v>
      </c>
      <c r="AA38" s="3724">
        <f>($K$38-N38)*604.35*N5/1000</f>
        <v>-8639.662398218994</v>
      </c>
      <c r="AB38" s="3724">
        <f t="shared" ref="AB38:AL38" si="12">($K$38-O38)*604.35*O5/1000</f>
        <v>-1159.5422791389863</v>
      </c>
      <c r="AC38" s="3724">
        <f t="shared" si="12"/>
        <v>-12936.862605978833</v>
      </c>
      <c r="AD38" s="3724">
        <f t="shared" si="12"/>
        <v>-5324.1672113662689</v>
      </c>
      <c r="AE38" s="3724">
        <f t="shared" si="12"/>
        <v>-6528.3770884144587</v>
      </c>
      <c r="AF38" s="3724">
        <f t="shared" si="12"/>
        <v>-26742.674656361341</v>
      </c>
      <c r="AG38" s="3724">
        <f t="shared" si="12"/>
        <v>-5402.3642668276016</v>
      </c>
      <c r="AH38" s="3724">
        <f t="shared" si="12"/>
        <v>-6808.8635427971558</v>
      </c>
      <c r="AI38" s="3724">
        <f t="shared" si="12"/>
        <v>-9932.6253103998733</v>
      </c>
      <c r="AJ38" s="3724">
        <f t="shared" si="12"/>
        <v>-13465.295058707143</v>
      </c>
      <c r="AK38" s="3724">
        <f t="shared" si="12"/>
        <v>0</v>
      </c>
      <c r="AL38" s="3724">
        <f t="shared" si="12"/>
        <v>0</v>
      </c>
      <c r="AM38" s="3731">
        <f>(K38-L38)*604.35*L5/1000</f>
        <v>154911.75686852363</v>
      </c>
      <c r="AN38" s="3745">
        <f>SUM(AA38:AL39)</f>
        <v>-96940.434418210658</v>
      </c>
      <c r="AO38" s="3733">
        <f>AN38/AM38</f>
        <v>-0.62577841977794968</v>
      </c>
      <c r="AP38" s="450" t="s">
        <v>689</v>
      </c>
      <c r="AQ38" s="895"/>
    </row>
    <row r="39" spans="1:43">
      <c r="A39" s="3590"/>
      <c r="B39" s="3595"/>
      <c r="C39" s="235" t="s">
        <v>63</v>
      </c>
      <c r="D39" s="183">
        <v>21528.90769784338</v>
      </c>
      <c r="E39" s="37">
        <v>24001.896460471191</v>
      </c>
      <c r="F39" s="37">
        <v>28328.75021096041</v>
      </c>
      <c r="G39" s="37">
        <v>25512</v>
      </c>
      <c r="H39" s="37">
        <v>20189.319102139714</v>
      </c>
      <c r="I39" s="1592">
        <v>16368</v>
      </c>
      <c r="J39" s="1592">
        <v>14200</v>
      </c>
      <c r="K39" s="1592">
        <v>14375.865880614154</v>
      </c>
      <c r="L39" s="380">
        <v>13353.880502475075</v>
      </c>
      <c r="M39" s="1394">
        <f t="shared" si="10"/>
        <v>13353.880502475075</v>
      </c>
      <c r="N39" s="858">
        <v>15753.564637651134</v>
      </c>
      <c r="O39" s="547">
        <v>15328.280047037308</v>
      </c>
      <c r="P39" s="547">
        <v>16115.907188253128</v>
      </c>
      <c r="Q39" s="547">
        <v>15044.550730117746</v>
      </c>
      <c r="R39" s="547">
        <v>15246.502336366548</v>
      </c>
      <c r="S39" s="547">
        <v>16428.791830688278</v>
      </c>
      <c r="T39" s="547">
        <v>12471.944290890073</v>
      </c>
      <c r="U39" s="547">
        <v>13023.009899460896</v>
      </c>
      <c r="V39" s="3163">
        <v>12037.006536772687</v>
      </c>
      <c r="W39" s="3021">
        <v>11253.314445172866</v>
      </c>
      <c r="X39" s="3505"/>
      <c r="Y39" s="849"/>
      <c r="Z39" s="849">
        <f t="shared" si="8"/>
        <v>14270.287194241067</v>
      </c>
      <c r="AA39" s="3725"/>
      <c r="AB39" s="3725"/>
      <c r="AC39" s="3725"/>
      <c r="AD39" s="3725"/>
      <c r="AE39" s="3725"/>
      <c r="AF39" s="3725"/>
      <c r="AG39" s="3725"/>
      <c r="AH39" s="3725"/>
      <c r="AI39" s="3725"/>
      <c r="AJ39" s="3725"/>
      <c r="AK39" s="3725"/>
      <c r="AL39" s="3725"/>
      <c r="AM39" s="3732"/>
      <c r="AN39" s="3746"/>
      <c r="AO39" s="3734"/>
      <c r="AP39" s="38" t="s">
        <v>146</v>
      </c>
      <c r="AQ39" s="895"/>
    </row>
    <row r="40" spans="1:43">
      <c r="A40" s="3590"/>
      <c r="B40" s="3596" t="s">
        <v>61</v>
      </c>
      <c r="C40" s="233" t="s">
        <v>62</v>
      </c>
      <c r="D40" s="1923">
        <v>69.810011659497277</v>
      </c>
      <c r="E40" s="1924">
        <v>67.782646736571039</v>
      </c>
      <c r="F40" s="1924">
        <v>77.702166010315011</v>
      </c>
      <c r="G40" s="1924">
        <v>84.58</v>
      </c>
      <c r="H40" s="1924">
        <v>79.070682134390594</v>
      </c>
      <c r="I40" s="1925">
        <v>72.349999999999994</v>
      </c>
      <c r="J40" s="1925">
        <v>65.83</v>
      </c>
      <c r="K40" s="2812">
        <v>67.750527960591967</v>
      </c>
      <c r="L40" s="4056">
        <v>63.356954989929271</v>
      </c>
      <c r="M40" s="4041">
        <f t="shared" si="10"/>
        <v>63.356954989929271</v>
      </c>
      <c r="N40" s="859">
        <v>63.412496115856392</v>
      </c>
      <c r="O40" s="686">
        <v>72.355967566665313</v>
      </c>
      <c r="P40" s="686">
        <v>58.194672112657422</v>
      </c>
      <c r="Q40" s="686">
        <v>59.030926780583513</v>
      </c>
      <c r="R40" s="686">
        <v>56.592481753638232</v>
      </c>
      <c r="S40" s="686">
        <v>63.324271730373781</v>
      </c>
      <c r="T40" s="686">
        <v>53.561811310430194</v>
      </c>
      <c r="U40" s="686">
        <v>60.199259442431199</v>
      </c>
      <c r="V40" s="3164">
        <v>57.911399054691742</v>
      </c>
      <c r="W40" s="3022">
        <v>56.2657646693971</v>
      </c>
      <c r="X40" s="3506"/>
      <c r="Y40" s="1688"/>
      <c r="Z40" s="3938">
        <f t="shared" si="8"/>
        <v>60.084905053672479</v>
      </c>
      <c r="AA40" s="4057">
        <f>($K$40-N40)*101.42*N5/1000</f>
        <v>6033.7915720397314</v>
      </c>
      <c r="AB40" s="4057">
        <f t="shared" ref="AB40:AK40" si="13">($K$40-O40)*105*O5/1000</f>
        <v>-5517.0294989164304</v>
      </c>
      <c r="AC40" s="4057">
        <f t="shared" si="13"/>
        <v>13343.829595965681</v>
      </c>
      <c r="AD40" s="4057">
        <f t="shared" si="13"/>
        <v>11815.570567540602</v>
      </c>
      <c r="AE40" s="4057">
        <f t="shared" si="13"/>
        <v>14807.738124033496</v>
      </c>
      <c r="AF40" s="4057">
        <f t="shared" si="13"/>
        <v>6317.0455550538127</v>
      </c>
      <c r="AG40" s="4057">
        <f t="shared" si="13"/>
        <v>22434.368017875928</v>
      </c>
      <c r="AH40" s="4057">
        <f t="shared" si="13"/>
        <v>9843.6210720655909</v>
      </c>
      <c r="AI40" s="4057">
        <f t="shared" si="13"/>
        <v>13446.796057920803</v>
      </c>
      <c r="AJ40" s="4057">
        <f t="shared" si="13"/>
        <v>16449.044758717711</v>
      </c>
      <c r="AK40" s="4057">
        <f t="shared" si="13"/>
        <v>0</v>
      </c>
      <c r="AL40" s="4057">
        <f>($K$40-Y40)*101.42*Y5/1000</f>
        <v>0</v>
      </c>
      <c r="AM40" s="4058">
        <f>(K40-L40)*L5*101.42/1000</f>
        <v>74583.887049190133</v>
      </c>
      <c r="AN40" s="4059">
        <f>SUM(AA40:AL41)</f>
        <v>108974.77582229691</v>
      </c>
      <c r="AO40" s="4060">
        <f>AN40/AM40</f>
        <v>1.4611034652890247</v>
      </c>
      <c r="AP40" s="139" t="s">
        <v>690</v>
      </c>
      <c r="AQ40" s="895"/>
    </row>
    <row r="41" spans="1:43" ht="18" thickBot="1">
      <c r="A41" s="3598"/>
      <c r="B41" s="3597"/>
      <c r="C41" s="295" t="s">
        <v>63</v>
      </c>
      <c r="D41" s="451">
        <v>6502.9342017768859</v>
      </c>
      <c r="E41" s="452">
        <v>6730.4308803025597</v>
      </c>
      <c r="F41" s="452">
        <v>8256.6841510507002</v>
      </c>
      <c r="G41" s="452">
        <v>8941</v>
      </c>
      <c r="H41" s="452">
        <v>8137.251136154071</v>
      </c>
      <c r="I41" s="698">
        <v>7587</v>
      </c>
      <c r="J41" s="698">
        <v>6738</v>
      </c>
      <c r="K41" s="2813">
        <v>6737.730074162424</v>
      </c>
      <c r="L41" s="3907">
        <v>6181.8613481481434</v>
      </c>
      <c r="M41" s="3354">
        <f t="shared" si="10"/>
        <v>6181.8613481481434</v>
      </c>
      <c r="N41" s="860">
        <v>7750.8700043897716</v>
      </c>
      <c r="O41" s="548">
        <v>8110.3110191627402</v>
      </c>
      <c r="P41" s="548">
        <v>5185.5519964905789</v>
      </c>
      <c r="Q41" s="548">
        <v>5254.813053834434</v>
      </c>
      <c r="R41" s="548">
        <v>5031.862988625714</v>
      </c>
      <c r="S41" s="548">
        <v>7382.2271473485143</v>
      </c>
      <c r="T41" s="548">
        <v>6312.655916621793</v>
      </c>
      <c r="U41" s="548">
        <v>6990.8871657052568</v>
      </c>
      <c r="V41" s="3165">
        <v>5388.3986057550655</v>
      </c>
      <c r="W41" s="3023">
        <v>5005.6617644024545</v>
      </c>
      <c r="X41" s="3507"/>
      <c r="Y41" s="850"/>
      <c r="Z41" s="850">
        <f t="shared" si="8"/>
        <v>6241.3239662336327</v>
      </c>
      <c r="AA41" s="3729"/>
      <c r="AB41" s="3729"/>
      <c r="AC41" s="3729"/>
      <c r="AD41" s="3729"/>
      <c r="AE41" s="3729"/>
      <c r="AF41" s="3729"/>
      <c r="AG41" s="3729"/>
      <c r="AH41" s="3729"/>
      <c r="AI41" s="3729"/>
      <c r="AJ41" s="3729"/>
      <c r="AK41" s="3729"/>
      <c r="AL41" s="3729"/>
      <c r="AM41" s="3727"/>
      <c r="AN41" s="3743"/>
      <c r="AO41" s="3723"/>
      <c r="AP41" s="453" t="s">
        <v>146</v>
      </c>
      <c r="AQ41" s="895"/>
    </row>
    <row r="42" spans="1:43">
      <c r="A42" s="3590" t="s">
        <v>297</v>
      </c>
      <c r="B42" s="3310" t="s">
        <v>299</v>
      </c>
      <c r="C42" s="234" t="s">
        <v>691</v>
      </c>
      <c r="D42" s="181"/>
      <c r="E42" s="135"/>
      <c r="F42" s="135"/>
      <c r="G42" s="135">
        <v>3</v>
      </c>
      <c r="H42" s="135">
        <v>14</v>
      </c>
      <c r="I42" s="720">
        <v>21</v>
      </c>
      <c r="J42" s="720">
        <v>16</v>
      </c>
      <c r="K42" s="720">
        <v>16</v>
      </c>
      <c r="L42" s="380">
        <f>'[1]성과개선 실적'!C8</f>
        <v>15</v>
      </c>
      <c r="M42" s="1784">
        <f>L42/12</f>
        <v>1.25</v>
      </c>
      <c r="N42" s="3055">
        <v>1</v>
      </c>
      <c r="O42" s="1536">
        <v>1</v>
      </c>
      <c r="P42" s="1536">
        <v>1</v>
      </c>
      <c r="Q42" s="1536">
        <v>1</v>
      </c>
      <c r="R42" s="1536"/>
      <c r="S42" s="1536"/>
      <c r="T42" s="549"/>
      <c r="U42" s="549"/>
      <c r="V42" s="3275"/>
      <c r="W42" s="3214"/>
      <c r="X42" s="3508"/>
      <c r="Y42" s="851"/>
      <c r="Z42" s="851">
        <f>SUM(N42:Y42)</f>
        <v>4</v>
      </c>
      <c r="AA42" s="3227"/>
      <c r="AB42" s="171"/>
      <c r="AC42" s="171"/>
      <c r="AD42" s="171"/>
      <c r="AE42" s="171"/>
      <c r="AF42" s="171"/>
      <c r="AG42" s="171"/>
      <c r="AH42" s="171"/>
      <c r="AI42" s="171"/>
      <c r="AJ42" s="171"/>
      <c r="AK42" s="171"/>
      <c r="AL42" s="171"/>
      <c r="AM42" s="171"/>
      <c r="AN42" s="1452"/>
      <c r="AO42" s="174"/>
      <c r="AP42" s="536"/>
      <c r="AQ42" s="895"/>
    </row>
    <row r="43" spans="1:43" ht="18" thickBot="1">
      <c r="A43" s="3598"/>
      <c r="B43" s="1523" t="s">
        <v>298</v>
      </c>
      <c r="C43" s="1879" t="s">
        <v>692</v>
      </c>
      <c r="D43" s="1037"/>
      <c r="E43" s="1038"/>
      <c r="F43" s="1038"/>
      <c r="G43" s="1038">
        <v>329993.13338290306</v>
      </c>
      <c r="H43" s="1038">
        <v>558492.33285125135</v>
      </c>
      <c r="I43" s="1779">
        <v>3702640</v>
      </c>
      <c r="J43" s="708">
        <v>1662468.3140091116</v>
      </c>
      <c r="K43" s="708">
        <v>257254.93852279164</v>
      </c>
      <c r="L43" s="3907">
        <f>'[1]성과개선 실적'!I8</f>
        <v>1359952.6981217477</v>
      </c>
      <c r="M43" s="3052">
        <f>L43/12</f>
        <v>113329.39151014564</v>
      </c>
      <c r="N43" s="1354"/>
      <c r="O43" s="1447"/>
      <c r="P43" s="1447"/>
      <c r="Q43" s="1447"/>
      <c r="R43" s="1447"/>
      <c r="S43" s="1447"/>
      <c r="T43" s="1447"/>
      <c r="U43" s="1447"/>
      <c r="V43" s="3166"/>
      <c r="W43" s="3024"/>
      <c r="X43" s="3509"/>
      <c r="Y43" s="1689"/>
      <c r="Z43" s="1689"/>
      <c r="AA43" s="3224"/>
      <c r="AB43" s="1780"/>
      <c r="AC43" s="1780"/>
      <c r="AD43" s="1780"/>
      <c r="AE43" s="1780"/>
      <c r="AF43" s="1780"/>
      <c r="AG43" s="1780"/>
      <c r="AH43" s="1780"/>
      <c r="AI43" s="1780"/>
      <c r="AJ43" s="1780"/>
      <c r="AK43" s="1780"/>
      <c r="AL43" s="1780"/>
      <c r="AM43" s="1780"/>
      <c r="AN43" s="1914"/>
      <c r="AO43" s="1915"/>
      <c r="AP43" s="1926"/>
      <c r="AQ43" s="895"/>
    </row>
    <row r="44" spans="1:43" ht="18" thickBot="1">
      <c r="A44" s="3659" t="s">
        <v>94</v>
      </c>
      <c r="B44" s="3660"/>
      <c r="C44" s="266" t="s">
        <v>699</v>
      </c>
      <c r="D44" s="471">
        <f>D31+D32+D37+D39+D41+D43</f>
        <v>133314.90871753861</v>
      </c>
      <c r="E44" s="472">
        <f>E31+E32+E37+E39+E41+E43</f>
        <v>144797.98994793088</v>
      </c>
      <c r="F44" s="729">
        <f>F31+F32+F37+F39+F41+F43</f>
        <v>171043.43436201109</v>
      </c>
      <c r="G44" s="471">
        <f>G31+G32+G37+G39+G41+G43</f>
        <v>482396.85788616375</v>
      </c>
      <c r="H44" s="472">
        <f>H31+H32+H37+H39+H41+H43</f>
        <v>700382.22405129904</v>
      </c>
      <c r="I44" s="729">
        <v>3783077</v>
      </c>
      <c r="J44" s="729"/>
      <c r="K44" s="729"/>
      <c r="L44" s="942"/>
      <c r="M44" s="1395">
        <f>AM44/12</f>
        <v>113329.39151014564</v>
      </c>
      <c r="N44" s="1559">
        <f>AA44</f>
        <v>104507.12045400287</v>
      </c>
      <c r="O44" s="1560">
        <f>AB44</f>
        <v>-8467.3086631081351</v>
      </c>
      <c r="P44" s="275">
        <f>AC44</f>
        <v>103942.96154698817</v>
      </c>
      <c r="Q44" s="275">
        <f t="shared" ref="Q44:Y44" si="14">AD44</f>
        <v>132525.659650032</v>
      </c>
      <c r="R44" s="275">
        <f t="shared" si="14"/>
        <v>65923.01284026941</v>
      </c>
      <c r="S44" s="275">
        <f t="shared" si="14"/>
        <v>111791.1080501948</v>
      </c>
      <c r="T44" s="275">
        <f t="shared" si="14"/>
        <v>148398.39316673591</v>
      </c>
      <c r="U44" s="275">
        <f t="shared" si="14"/>
        <v>62976.006230415427</v>
      </c>
      <c r="V44" s="3167">
        <f t="shared" si="14"/>
        <v>74057.523813717446</v>
      </c>
      <c r="W44" s="3025">
        <f t="shared" si="14"/>
        <v>77451.425884978613</v>
      </c>
      <c r="X44" s="685" t="e">
        <f t="shared" si="14"/>
        <v>#DIV/0!</v>
      </c>
      <c r="Y44" s="39" t="e">
        <f t="shared" si="14"/>
        <v>#DIV/0!</v>
      </c>
      <c r="Z44" s="39">
        <f>N44</f>
        <v>104507.12045400287</v>
      </c>
      <c r="AA44" s="685">
        <f>SUM(AA6:AA9)+AA30+SUM(AA37:AA41)</f>
        <v>104507.12045400287</v>
      </c>
      <c r="AB44" s="685">
        <f t="shared" ref="AB44:AM44" si="15">SUM(AB6:AB9)+AB30+SUM(AB37:AB41)</f>
        <v>-8467.3086631081351</v>
      </c>
      <c r="AC44" s="685">
        <f t="shared" si="15"/>
        <v>103942.96154698817</v>
      </c>
      <c r="AD44" s="685">
        <f t="shared" si="15"/>
        <v>132525.659650032</v>
      </c>
      <c r="AE44" s="685">
        <f t="shared" si="15"/>
        <v>65923.01284026941</v>
      </c>
      <c r="AF44" s="685">
        <f t="shared" si="15"/>
        <v>111791.1080501948</v>
      </c>
      <c r="AG44" s="685">
        <f t="shared" si="15"/>
        <v>148398.39316673591</v>
      </c>
      <c r="AH44" s="685">
        <f t="shared" si="15"/>
        <v>62976.006230415427</v>
      </c>
      <c r="AI44" s="685">
        <f t="shared" si="15"/>
        <v>74057.523813717446</v>
      </c>
      <c r="AJ44" s="685">
        <f t="shared" si="15"/>
        <v>77451.425884978613</v>
      </c>
      <c r="AK44" s="685" t="e">
        <f t="shared" si="15"/>
        <v>#DIV/0!</v>
      </c>
      <c r="AL44" s="685" t="e">
        <f t="shared" si="15"/>
        <v>#DIV/0!</v>
      </c>
      <c r="AM44" s="685">
        <f t="shared" si="15"/>
        <v>1359952.6981217477</v>
      </c>
      <c r="AN44" s="685">
        <f>SUM(AN6:AN9)+AN30+SUM(AN37:AN41)</f>
        <v>873105.90297422663</v>
      </c>
      <c r="AO44" s="40">
        <f>AN44/AM44</f>
        <v>0.64201196422499629</v>
      </c>
      <c r="AP44" s="41"/>
      <c r="AQ44" s="895"/>
    </row>
    <row r="45" spans="1:43">
      <c r="D45" s="714"/>
      <c r="E45" s="714"/>
      <c r="F45" s="714"/>
      <c r="G45" s="714"/>
      <c r="H45" s="714"/>
      <c r="I45" s="714"/>
      <c r="J45" s="714"/>
      <c r="K45" s="714"/>
      <c r="L45" s="714"/>
      <c r="M45" s="714"/>
      <c r="N45" s="42"/>
      <c r="O45" s="3738" t="s">
        <v>399</v>
      </c>
      <c r="P45" s="3738"/>
      <c r="Q45" s="3738"/>
      <c r="R45" s="3738"/>
      <c r="S45" s="3738"/>
      <c r="T45" s="3738"/>
      <c r="U45" s="3738"/>
      <c r="V45" s="3738"/>
      <c r="W45" s="3738"/>
      <c r="X45" s="3738"/>
      <c r="Y45" s="3738"/>
      <c r="Z45" s="3738"/>
      <c r="AA45" s="3738"/>
      <c r="AB45" s="3738"/>
      <c r="AC45" s="3738"/>
      <c r="AD45" s="714"/>
      <c r="AE45" s="714"/>
      <c r="AF45" s="112">
        <f>SUM(AA44:AF44)</f>
        <v>510222.55387837911</v>
      </c>
      <c r="AG45" s="714"/>
      <c r="AH45" s="714"/>
      <c r="AI45" s="714"/>
      <c r="AJ45" s="714"/>
      <c r="AK45" s="714"/>
      <c r="AL45" s="714"/>
      <c r="AM45" s="714"/>
      <c r="AN45" s="714">
        <v>120520.10286970725</v>
      </c>
    </row>
    <row r="46" spans="1:43">
      <c r="D46" s="714"/>
      <c r="E46" s="714"/>
      <c r="F46" s="714"/>
      <c r="G46" s="714"/>
      <c r="H46" s="714"/>
      <c r="I46" s="714"/>
      <c r="J46" s="714"/>
      <c r="K46" s="714"/>
      <c r="L46" s="714"/>
      <c r="M46" s="714"/>
      <c r="N46" s="714"/>
      <c r="O46" s="714"/>
      <c r="P46" s="714"/>
      <c r="Q46" s="714"/>
      <c r="R46" s="714"/>
      <c r="S46" s="714"/>
      <c r="T46" s="714"/>
      <c r="U46" s="714"/>
      <c r="V46" s="714"/>
      <c r="W46" s="714"/>
      <c r="X46" s="714"/>
      <c r="Y46" s="714"/>
      <c r="Z46" s="714"/>
      <c r="AA46" s="714"/>
      <c r="AB46" s="714"/>
      <c r="AC46" s="714"/>
      <c r="AD46" s="714"/>
      <c r="AE46" s="714"/>
      <c r="AF46" s="714">
        <f>AF45/AM44</f>
        <v>0.37517669150041438</v>
      </c>
      <c r="AG46" s="714"/>
      <c r="AH46" s="714"/>
      <c r="AI46" s="714"/>
      <c r="AJ46" s="714"/>
      <c r="AK46" s="714"/>
      <c r="AL46" s="714"/>
      <c r="AM46" s="714"/>
      <c r="AN46" s="112">
        <f>AN44-AN45</f>
        <v>752585.80010451935</v>
      </c>
      <c r="AP46" s="895"/>
      <c r="AQ46" s="895"/>
    </row>
    <row r="47" spans="1:43" hidden="1">
      <c r="I47" s="43"/>
      <c r="J47" s="43"/>
      <c r="K47" s="43"/>
      <c r="L47" s="85"/>
      <c r="M47" s="1506">
        <f>K11/12</f>
        <v>36.456250000000004</v>
      </c>
      <c r="N47" s="900"/>
      <c r="O47" s="3311"/>
      <c r="P47" s="901"/>
      <c r="Q47" s="3311"/>
      <c r="R47" s="901"/>
      <c r="S47" s="3311"/>
      <c r="T47" s="3311"/>
      <c r="U47" s="3311"/>
      <c r="V47" s="3311"/>
      <c r="W47" s="3311"/>
      <c r="X47" s="3311"/>
      <c r="Y47" s="3311"/>
      <c r="Z47" s="3311"/>
      <c r="AA47" s="901"/>
      <c r="AB47" s="901"/>
      <c r="AC47" s="901"/>
      <c r="AD47" s="3311"/>
      <c r="AE47" s="3311"/>
      <c r="AF47" s="3311"/>
      <c r="AG47" s="3311"/>
      <c r="AH47" s="3311"/>
      <c r="AI47" s="3311"/>
      <c r="AJ47" s="3311"/>
      <c r="AK47" s="3311"/>
      <c r="AL47" s="3311"/>
      <c r="AM47" s="901"/>
      <c r="AN47" s="901"/>
      <c r="AO47" s="901"/>
      <c r="AP47" s="901"/>
      <c r="AQ47" s="901"/>
    </row>
    <row r="48" spans="1:43" hidden="1">
      <c r="D48" s="717"/>
      <c r="E48" s="717"/>
      <c r="F48" s="717"/>
      <c r="H48" s="43"/>
      <c r="I48" s="717"/>
      <c r="J48" s="717"/>
      <c r="K48" s="717"/>
      <c r="L48" s="717"/>
      <c r="M48" s="717"/>
      <c r="N48" s="902"/>
      <c r="O48" s="901"/>
      <c r="P48" s="901"/>
      <c r="Q48" s="903"/>
      <c r="R48" s="901"/>
      <c r="S48" s="901"/>
      <c r="T48" s="901" t="s">
        <v>542</v>
      </c>
      <c r="U48" s="901"/>
      <c r="V48" s="901"/>
      <c r="W48" s="3311"/>
      <c r="X48" s="901"/>
      <c r="Y48" s="901"/>
      <c r="Z48" s="901"/>
      <c r="AA48" s="901"/>
      <c r="AB48" s="901"/>
      <c r="AC48" s="901"/>
      <c r="AD48" s="901"/>
      <c r="AE48" s="901"/>
      <c r="AF48" s="901"/>
      <c r="AG48" s="901"/>
      <c r="AH48" s="901"/>
      <c r="AI48" s="901"/>
      <c r="AJ48" s="901"/>
      <c r="AK48" s="901"/>
      <c r="AL48" s="902"/>
      <c r="AM48" s="3311"/>
      <c r="AN48" s="904"/>
      <c r="AO48" s="904"/>
      <c r="AP48" s="901"/>
      <c r="AQ48" s="901"/>
    </row>
    <row r="49" spans="4:43" hidden="1">
      <c r="D49" s="717"/>
      <c r="E49" s="717"/>
      <c r="F49" s="717"/>
      <c r="G49" s="717"/>
      <c r="H49" s="717"/>
      <c r="I49" s="715"/>
      <c r="J49" s="715"/>
      <c r="K49" s="715"/>
      <c r="L49" s="717"/>
      <c r="M49" s="717"/>
      <c r="N49" s="902"/>
      <c r="O49" s="901" t="s">
        <v>565</v>
      </c>
      <c r="P49" s="901">
        <v>151508.71799999999</v>
      </c>
      <c r="Q49" s="3311"/>
      <c r="R49" s="901"/>
      <c r="S49" s="3311"/>
      <c r="T49" s="3311"/>
      <c r="U49" s="3311"/>
      <c r="V49" s="3311"/>
      <c r="W49" s="3311"/>
      <c r="X49" s="3311"/>
      <c r="Y49" s="3311"/>
      <c r="Z49" s="3311"/>
      <c r="AA49" s="3311"/>
      <c r="AB49" s="3311"/>
      <c r="AC49" s="3311"/>
      <c r="AD49" s="3311"/>
      <c r="AE49" s="3311"/>
      <c r="AF49" s="3311"/>
      <c r="AG49" s="3311"/>
      <c r="AH49" s="3311"/>
      <c r="AI49" s="3311"/>
      <c r="AJ49" s="3311"/>
      <c r="AK49" s="3311"/>
      <c r="AL49" s="3311"/>
      <c r="AM49" s="3311"/>
      <c r="AN49" s="905"/>
      <c r="AO49" s="905"/>
      <c r="AP49" s="901"/>
      <c r="AQ49" s="901"/>
    </row>
    <row r="50" spans="4:43" hidden="1">
      <c r="D50" s="717"/>
      <c r="E50" s="717"/>
      <c r="F50" s="717"/>
      <c r="G50" s="717"/>
      <c r="H50" s="715"/>
      <c r="I50" s="717"/>
      <c r="J50" s="717"/>
      <c r="K50" s="717"/>
      <c r="L50" s="717"/>
      <c r="M50" s="717"/>
      <c r="N50" s="902"/>
      <c r="O50" s="901" t="s">
        <v>544</v>
      </c>
      <c r="P50" s="901">
        <v>165980</v>
      </c>
      <c r="Q50" s="3311"/>
      <c r="R50" s="901" t="s">
        <v>545</v>
      </c>
      <c r="S50" s="3311"/>
      <c r="T50" s="3311"/>
      <c r="U50" s="3311"/>
      <c r="V50" s="3311"/>
      <c r="W50" s="3311"/>
      <c r="X50" s="3311"/>
      <c r="Y50" s="3311"/>
      <c r="Z50" s="3311"/>
      <c r="AA50" s="3311"/>
      <c r="AB50" s="3311"/>
      <c r="AC50" s="3311"/>
      <c r="AD50" s="3311"/>
      <c r="AE50" s="3311"/>
      <c r="AF50" s="3311"/>
      <c r="AG50" s="3311"/>
      <c r="AH50" s="3311"/>
      <c r="AI50" s="3311"/>
      <c r="AJ50" s="3311"/>
      <c r="AK50" s="3311"/>
      <c r="AL50" s="3311"/>
      <c r="AM50" s="3311"/>
      <c r="AN50" s="904"/>
      <c r="AO50" s="904"/>
      <c r="AP50" s="1379"/>
      <c r="AQ50" s="1379"/>
    </row>
    <row r="51" spans="4:43" hidden="1">
      <c r="D51" s="717"/>
      <c r="E51" s="717"/>
      <c r="F51" s="717"/>
      <c r="G51" s="717"/>
      <c r="H51" s="717"/>
      <c r="I51" s="717"/>
      <c r="J51" s="717"/>
      <c r="K51" s="717"/>
      <c r="L51" s="717"/>
      <c r="M51" s="717"/>
      <c r="N51" s="902" t="s">
        <v>546</v>
      </c>
      <c r="O51" s="901" t="s">
        <v>543</v>
      </c>
      <c r="P51" s="901">
        <v>30774</v>
      </c>
      <c r="Q51" s="3311">
        <v>73905</v>
      </c>
      <c r="R51" s="906">
        <v>60000</v>
      </c>
      <c r="S51" s="3311"/>
      <c r="T51" s="1764">
        <f>P50-R51</f>
        <v>105980</v>
      </c>
      <c r="U51" s="3311"/>
      <c r="V51" s="3311"/>
      <c r="W51" s="3311"/>
      <c r="X51" s="3311"/>
      <c r="Y51" s="3311"/>
      <c r="Z51" s="3311"/>
      <c r="AA51" s="3311"/>
      <c r="AB51" s="3311"/>
      <c r="AC51" s="3311"/>
      <c r="AD51" s="3311"/>
      <c r="AE51" s="3311"/>
      <c r="AF51" s="3311"/>
      <c r="AG51" s="3311"/>
      <c r="AH51" s="3311"/>
      <c r="AI51" s="3311"/>
      <c r="AJ51" s="3311"/>
      <c r="AK51" s="3311"/>
      <c r="AL51" s="3311"/>
      <c r="AM51" s="3311"/>
      <c r="AN51" s="907"/>
      <c r="AO51" s="907"/>
      <c r="AP51" s="1379"/>
      <c r="AQ51" s="1379"/>
    </row>
    <row r="52" spans="4:43">
      <c r="G52" s="717"/>
      <c r="H52" s="717"/>
      <c r="I52" s="43"/>
      <c r="J52" s="43"/>
      <c r="K52" s="43"/>
      <c r="L52" s="714"/>
      <c r="M52" s="714"/>
      <c r="N52" s="902"/>
      <c r="O52" s="901"/>
      <c r="P52" s="901"/>
      <c r="Q52" s="3311"/>
      <c r="R52" s="906"/>
      <c r="S52" s="3311"/>
      <c r="T52" s="3311"/>
      <c r="U52" s="3311"/>
      <c r="V52" s="3311"/>
      <c r="W52" s="3311"/>
      <c r="X52" s="3311"/>
      <c r="Y52" s="3311"/>
      <c r="Z52" s="3311"/>
      <c r="AA52" s="3311"/>
      <c r="AB52" s="3311"/>
      <c r="AC52" s="3311"/>
      <c r="AD52" s="3311"/>
      <c r="AE52" s="3311"/>
      <c r="AF52" s="3311"/>
      <c r="AG52" s="3311"/>
      <c r="AH52" s="3311"/>
      <c r="AI52" s="3311"/>
      <c r="AJ52" s="3311"/>
      <c r="AK52" s="3311"/>
      <c r="AL52" s="3311"/>
      <c r="AM52" s="3311"/>
      <c r="AN52" s="901"/>
      <c r="AO52" s="901"/>
      <c r="AP52" s="901"/>
      <c r="AQ52" s="901"/>
    </row>
    <row r="53" spans="4:43">
      <c r="H53" s="43"/>
      <c r="N53" s="902"/>
      <c r="O53" s="901"/>
      <c r="P53" s="901"/>
      <c r="Q53" s="3311"/>
      <c r="R53" s="908"/>
      <c r="S53" s="3311"/>
      <c r="T53" s="3311"/>
      <c r="U53" s="3311"/>
      <c r="V53" s="3311"/>
      <c r="W53" s="3311"/>
      <c r="X53" s="3311"/>
      <c r="Y53" s="3311"/>
      <c r="Z53" s="3311"/>
      <c r="AA53" s="3311"/>
      <c r="AB53" s="3311"/>
      <c r="AC53" s="3311"/>
      <c r="AD53" s="3311"/>
      <c r="AE53" s="3311"/>
      <c r="AF53" s="3311"/>
      <c r="AG53" s="3311"/>
      <c r="AH53" s="3311"/>
      <c r="AI53" s="3311"/>
      <c r="AJ53" s="3311"/>
      <c r="AK53" s="3311"/>
      <c r="AL53" s="3311"/>
      <c r="AM53" s="901"/>
      <c r="AN53" s="901"/>
      <c r="AO53" s="901"/>
      <c r="AP53" s="901"/>
      <c r="AQ53" s="901"/>
    </row>
    <row r="54" spans="4:43">
      <c r="H54" s="43"/>
      <c r="I54" s="43"/>
      <c r="J54" s="43"/>
      <c r="K54" s="43"/>
      <c r="L54" s="714"/>
      <c r="M54" s="714"/>
      <c r="N54" s="902"/>
      <c r="O54" s="901"/>
      <c r="P54" s="901"/>
      <c r="Q54" s="3311"/>
      <c r="R54" s="901"/>
      <c r="S54" s="3311"/>
      <c r="T54" s="3311"/>
      <c r="U54" s="3311"/>
      <c r="V54" s="3311"/>
      <c r="W54" s="3311"/>
      <c r="X54" s="3311"/>
      <c r="Y54" s="3311"/>
      <c r="Z54" s="3311"/>
      <c r="AA54" s="3311"/>
      <c r="AB54" s="3311"/>
      <c r="AC54" s="3311"/>
      <c r="AD54" s="3311"/>
      <c r="AE54" s="3311"/>
      <c r="AF54" s="3311"/>
      <c r="AG54" s="3311"/>
      <c r="AH54" s="3311"/>
      <c r="AI54" s="3311"/>
      <c r="AJ54" s="3311"/>
      <c r="AK54" s="3311"/>
      <c r="AL54" s="3311"/>
      <c r="AM54" s="901"/>
      <c r="AN54" s="901"/>
      <c r="AO54" s="901"/>
      <c r="AP54" s="901"/>
      <c r="AQ54" s="901"/>
    </row>
    <row r="55" spans="4:43">
      <c r="N55" s="902"/>
      <c r="O55" s="901"/>
      <c r="P55" s="901"/>
      <c r="Q55" s="3311"/>
      <c r="R55" s="909"/>
      <c r="S55" s="3311"/>
      <c r="T55" s="3311"/>
      <c r="U55" s="3311"/>
      <c r="V55" s="3311"/>
      <c r="W55" s="3311"/>
      <c r="X55" s="3311"/>
      <c r="Y55" s="3311"/>
      <c r="Z55" s="3311"/>
      <c r="AA55" s="3311"/>
      <c r="AB55" s="3311"/>
      <c r="AC55" s="3311"/>
      <c r="AD55" s="3311"/>
      <c r="AE55" s="3311"/>
      <c r="AF55" s="3311"/>
      <c r="AG55" s="3311"/>
      <c r="AH55" s="3311"/>
      <c r="AI55" s="3311"/>
      <c r="AJ55" s="3311"/>
      <c r="AK55" s="3311"/>
      <c r="AL55" s="3311"/>
      <c r="AM55" s="901"/>
      <c r="AN55" s="901"/>
      <c r="AO55" s="901"/>
      <c r="AP55" s="901"/>
      <c r="AQ55" s="901"/>
    </row>
    <row r="56" spans="4:43">
      <c r="H56" s="493"/>
      <c r="I56" s="493"/>
      <c r="J56" s="493"/>
      <c r="K56" s="493"/>
      <c r="L56" s="3750" t="s">
        <v>643</v>
      </c>
      <c r="M56" s="3750" t="s">
        <v>644</v>
      </c>
      <c r="N56" s="3750" t="s">
        <v>645</v>
      </c>
      <c r="O56" s="3750"/>
      <c r="P56" s="3750"/>
      <c r="Q56" s="3750"/>
      <c r="R56" s="3750"/>
      <c r="S56" s="3750"/>
      <c r="T56" s="3750"/>
      <c r="U56" s="3750"/>
      <c r="V56" s="3750"/>
      <c r="W56" s="3750"/>
      <c r="X56" s="3750"/>
      <c r="Y56" s="3750"/>
      <c r="Z56" s="3750"/>
      <c r="AA56" s="3311"/>
      <c r="AB56" s="3311"/>
      <c r="AC56" s="3311"/>
      <c r="AD56" s="3311"/>
      <c r="AE56" s="3311"/>
      <c r="AF56" s="3311"/>
      <c r="AG56" s="3311"/>
      <c r="AH56" s="3311"/>
      <c r="AI56" s="3311"/>
      <c r="AJ56" s="3311"/>
      <c r="AK56" s="3311"/>
      <c r="AL56" s="3311"/>
      <c r="AM56" s="3311"/>
      <c r="AN56" s="901"/>
      <c r="AO56" s="901"/>
      <c r="AP56" s="901"/>
      <c r="AQ56" s="901"/>
    </row>
    <row r="57" spans="4:43">
      <c r="L57" s="3750"/>
      <c r="M57" s="3750"/>
      <c r="N57" s="3360" t="s">
        <v>646</v>
      </c>
      <c r="O57" s="3360" t="s">
        <v>4</v>
      </c>
      <c r="P57" s="3360" t="s">
        <v>5</v>
      </c>
      <c r="Q57" s="3360" t="s">
        <v>6</v>
      </c>
      <c r="R57" s="3360" t="s">
        <v>7</v>
      </c>
      <c r="S57" s="3360" t="s">
        <v>8</v>
      </c>
      <c r="T57" s="3360" t="s">
        <v>9</v>
      </c>
      <c r="U57" s="3360" t="s">
        <v>10</v>
      </c>
      <c r="V57" s="3360" t="s">
        <v>11</v>
      </c>
      <c r="W57" s="3360" t="s">
        <v>12</v>
      </c>
      <c r="X57" s="3360" t="s">
        <v>13</v>
      </c>
      <c r="Y57" s="3360" t="s">
        <v>14</v>
      </c>
      <c r="Z57" s="3360" t="s">
        <v>647</v>
      </c>
      <c r="AA57" s="3311"/>
      <c r="AB57" s="3311"/>
      <c r="AC57" s="3311"/>
      <c r="AD57" s="3311"/>
      <c r="AE57" s="3311"/>
      <c r="AF57" s="3311"/>
      <c r="AG57" s="3311"/>
      <c r="AH57" s="3311"/>
      <c r="AI57" s="3311"/>
      <c r="AJ57" s="3311"/>
      <c r="AK57" s="3311"/>
      <c r="AL57" s="3311"/>
      <c r="AM57" s="3311"/>
      <c r="AN57" s="901"/>
      <c r="AO57" s="901"/>
      <c r="AP57" s="901"/>
      <c r="AQ57" s="901"/>
    </row>
    <row r="58" spans="4:43">
      <c r="H58" s="43"/>
      <c r="I58" s="43"/>
      <c r="J58" s="43"/>
      <c r="K58" s="43"/>
      <c r="L58" s="2296" t="s">
        <v>648</v>
      </c>
      <c r="M58" s="2296">
        <v>23.13</v>
      </c>
      <c r="N58" s="3313" t="e">
        <f>#REF!</f>
        <v>#REF!</v>
      </c>
      <c r="O58" s="3313" t="e">
        <f>#REF!</f>
        <v>#REF!</v>
      </c>
      <c r="P58" s="3313" t="e">
        <f>#REF!</f>
        <v>#REF!</v>
      </c>
      <c r="Q58" s="3313" t="e">
        <f>#REF!</f>
        <v>#REF!</v>
      </c>
      <c r="R58" s="3313" t="e">
        <f>#REF!</f>
        <v>#REF!</v>
      </c>
      <c r="S58" s="3313" t="e">
        <f>#REF!</f>
        <v>#REF!</v>
      </c>
      <c r="T58" s="3313" t="e">
        <f>#REF!</f>
        <v>#REF!</v>
      </c>
      <c r="U58" s="3313" t="e">
        <f>#REF!</f>
        <v>#REF!</v>
      </c>
      <c r="V58" s="3313" t="e">
        <f>#REF!</f>
        <v>#REF!</v>
      </c>
      <c r="W58" s="3313" t="e">
        <f>#REF!</f>
        <v>#REF!</v>
      </c>
      <c r="X58" s="3313" t="e">
        <f>#REF!</f>
        <v>#REF!</v>
      </c>
      <c r="Y58" s="3313" t="e">
        <f>#REF!</f>
        <v>#REF!</v>
      </c>
      <c r="Z58" s="3359" t="e">
        <f>#REF!</f>
        <v>#REF!</v>
      </c>
      <c r="AA58" s="3311"/>
      <c r="AB58" s="3311"/>
      <c r="AC58" s="3311"/>
      <c r="AD58" s="3311"/>
      <c r="AE58" s="3311"/>
      <c r="AF58" s="3311"/>
      <c r="AG58" s="3311"/>
      <c r="AH58" s="3311"/>
      <c r="AI58" s="3311"/>
      <c r="AJ58" s="3311"/>
      <c r="AK58" s="3311"/>
      <c r="AL58" s="3311"/>
      <c r="AM58" s="3311"/>
      <c r="AN58" s="901"/>
      <c r="AO58" s="901"/>
      <c r="AP58" s="901"/>
      <c r="AQ58" s="901"/>
    </row>
    <row r="59" spans="4:43">
      <c r="L59" s="2296" t="s">
        <v>649</v>
      </c>
      <c r="M59" s="2296">
        <v>0.51500000000000001</v>
      </c>
      <c r="N59" s="2296">
        <v>0.51900000000000002</v>
      </c>
      <c r="O59" s="2296">
        <v>0.49399999999999999</v>
      </c>
      <c r="P59" s="2296">
        <v>0.48799999999999999</v>
      </c>
      <c r="Q59" s="2296">
        <v>0.48299999999999998</v>
      </c>
      <c r="R59" s="2296">
        <v>0.46600000000000003</v>
      </c>
      <c r="S59" s="2296">
        <v>0.46100000000000002</v>
      </c>
      <c r="T59" s="2296">
        <v>0.47099999999999997</v>
      </c>
      <c r="U59" s="2296">
        <v>0.502</v>
      </c>
      <c r="V59" s="2296">
        <v>0.51100000000000001</v>
      </c>
      <c r="W59" s="2296">
        <v>0.49199999999999999</v>
      </c>
      <c r="X59" s="2296"/>
      <c r="Y59" s="2296"/>
      <c r="Z59" s="3322">
        <f>AVERAGE(N59:Y59)</f>
        <v>0.48870000000000002</v>
      </c>
      <c r="AA59" s="3311"/>
      <c r="AB59" s="3311"/>
      <c r="AC59" s="3311"/>
      <c r="AD59" s="3311"/>
      <c r="AE59" s="3311"/>
      <c r="AF59" s="3311"/>
      <c r="AG59" s="3311"/>
      <c r="AH59" s="3311"/>
      <c r="AI59" s="3311"/>
      <c r="AJ59" s="3311"/>
      <c r="AK59" s="3311"/>
      <c r="AL59" s="3311"/>
      <c r="AM59" s="3311"/>
      <c r="AN59" s="901"/>
      <c r="AO59" s="901"/>
      <c r="AP59" s="901"/>
      <c r="AQ59" s="901"/>
    </row>
    <row r="60" spans="4:43">
      <c r="H60" s="43"/>
      <c r="I60" s="43"/>
      <c r="J60" s="43"/>
      <c r="K60" s="43"/>
      <c r="L60" s="2296" t="s">
        <v>650</v>
      </c>
      <c r="M60" s="3314">
        <v>1136</v>
      </c>
      <c r="N60" s="3314">
        <v>1127.6469999999999</v>
      </c>
      <c r="O60" s="3314">
        <v>1116.777</v>
      </c>
      <c r="P60" s="3314">
        <v>1151.8510000000001</v>
      </c>
      <c r="Q60" s="3314">
        <v>1112.5540000000001</v>
      </c>
      <c r="R60" s="3314">
        <v>1103.4169999999999</v>
      </c>
      <c r="S60" s="3314">
        <v>1113.184</v>
      </c>
      <c r="T60" s="3314">
        <v>1133.0820000000001</v>
      </c>
      <c r="U60" s="3314">
        <v>1133.8019999999999</v>
      </c>
      <c r="V60" s="3314">
        <v>1100.9079999999999</v>
      </c>
      <c r="W60" s="3314">
        <v>1098.8610000000001</v>
      </c>
      <c r="X60" s="3314"/>
      <c r="Y60" s="3314"/>
      <c r="Z60" s="2296">
        <f>AVERAGE(N60:Y60)</f>
        <v>1119.2083</v>
      </c>
      <c r="AA60" s="3311"/>
      <c r="AB60" s="3311"/>
      <c r="AC60" s="3311"/>
      <c r="AD60" s="3311"/>
      <c r="AE60" s="3311"/>
      <c r="AF60" s="3311"/>
      <c r="AG60" s="3311"/>
      <c r="AH60" s="3311"/>
      <c r="AI60" s="3311"/>
      <c r="AJ60" s="3311"/>
      <c r="AK60" s="3311"/>
      <c r="AL60" s="3311"/>
      <c r="AM60" s="3311"/>
      <c r="AN60" s="901"/>
      <c r="AO60" s="901"/>
      <c r="AP60" s="901"/>
      <c r="AQ60" s="901"/>
    </row>
    <row r="61" spans="4:43">
      <c r="L61" s="2296" t="s">
        <v>651</v>
      </c>
      <c r="M61" s="3315">
        <f>M60*M59</f>
        <v>585.04</v>
      </c>
      <c r="N61" s="3315">
        <f t="shared" ref="N61:Y61" si="16">N60*N59</f>
        <v>585.24879299999998</v>
      </c>
      <c r="O61" s="3315">
        <f t="shared" si="16"/>
        <v>551.68783800000006</v>
      </c>
      <c r="P61" s="3315">
        <f t="shared" si="16"/>
        <v>562.10328800000002</v>
      </c>
      <c r="Q61" s="3315">
        <f t="shared" si="16"/>
        <v>537.36358200000006</v>
      </c>
      <c r="R61" s="3315">
        <f t="shared" si="16"/>
        <v>514.19232199999999</v>
      </c>
      <c r="S61" s="3315">
        <f t="shared" si="16"/>
        <v>513.17782399999999</v>
      </c>
      <c r="T61" s="3315">
        <f t="shared" si="16"/>
        <v>533.68162200000006</v>
      </c>
      <c r="U61" s="3315">
        <f t="shared" si="16"/>
        <v>569.16860399999996</v>
      </c>
      <c r="V61" s="3315">
        <f t="shared" si="16"/>
        <v>562.56398799999999</v>
      </c>
      <c r="W61" s="3315">
        <f t="shared" si="16"/>
        <v>540.63961200000006</v>
      </c>
      <c r="X61" s="3315">
        <f t="shared" si="16"/>
        <v>0</v>
      </c>
      <c r="Y61" s="3315">
        <f t="shared" si="16"/>
        <v>0</v>
      </c>
      <c r="Z61" s="3315">
        <f t="shared" ref="Z61" si="17">Z60*Z59</f>
        <v>546.95709621000003</v>
      </c>
      <c r="AN61" s="714"/>
      <c r="AP61" s="895"/>
      <c r="AQ61" s="895"/>
    </row>
    <row r="62" spans="4:43">
      <c r="H62" s="43"/>
      <c r="I62" s="43"/>
      <c r="J62" s="43"/>
      <c r="K62" s="43"/>
      <c r="L62" s="2296" t="s">
        <v>652</v>
      </c>
      <c r="M62" s="2296">
        <v>1</v>
      </c>
      <c r="N62" s="3316">
        <f t="shared" ref="N62:Y62" si="18">$M$61/N61</f>
        <v>0.99964324061408183</v>
      </c>
      <c r="O62" s="3316">
        <f t="shared" si="18"/>
        <v>1.0604547711635433</v>
      </c>
      <c r="P62" s="3316">
        <f t="shared" si="18"/>
        <v>1.0408051553685271</v>
      </c>
      <c r="Q62" s="3316">
        <f t="shared" si="18"/>
        <v>1.0887228304950518</v>
      </c>
      <c r="R62" s="3316">
        <f t="shared" si="18"/>
        <v>1.1377843949991926</v>
      </c>
      <c r="S62" s="3316">
        <f t="shared" si="18"/>
        <v>1.140033673785561</v>
      </c>
      <c r="T62" s="3316">
        <f t="shared" si="18"/>
        <v>1.0962341139039633</v>
      </c>
      <c r="U62" s="3316">
        <f t="shared" si="18"/>
        <v>1.0278852274852461</v>
      </c>
      <c r="V62" s="3316">
        <f t="shared" si="18"/>
        <v>1.0399528097770807</v>
      </c>
      <c r="W62" s="3316">
        <f t="shared" si="18"/>
        <v>1.0821256656273273</v>
      </c>
      <c r="X62" s="3316" t="e">
        <f t="shared" si="18"/>
        <v>#DIV/0!</v>
      </c>
      <c r="Y62" s="3316" t="e">
        <f t="shared" si="18"/>
        <v>#DIV/0!</v>
      </c>
      <c r="Z62" s="3316">
        <f>$M$61/Z61</f>
        <v>1.0696268574882486</v>
      </c>
      <c r="AA62" s="713" t="s">
        <v>656</v>
      </c>
      <c r="AB62" s="713" t="s">
        <v>657</v>
      </c>
      <c r="AC62" s="713" t="s">
        <v>658</v>
      </c>
      <c r="AN62" s="714"/>
      <c r="AP62" s="895"/>
      <c r="AQ62" s="895"/>
    </row>
    <row r="63" spans="4:43">
      <c r="L63" s="2296" t="s">
        <v>653</v>
      </c>
      <c r="M63" s="3313">
        <f>M62*M58</f>
        <v>23.13</v>
      </c>
      <c r="N63" s="3313" t="e">
        <f>N62*N58</f>
        <v>#REF!</v>
      </c>
      <c r="O63" s="3313" t="e">
        <f t="shared" ref="O63:Y63" si="19">O62*O58</f>
        <v>#REF!</v>
      </c>
      <c r="P63" s="3313" t="e">
        <f t="shared" si="19"/>
        <v>#REF!</v>
      </c>
      <c r="Q63" s="3313" t="e">
        <f t="shared" si="19"/>
        <v>#REF!</v>
      </c>
      <c r="R63" s="3313" t="e">
        <f t="shared" si="19"/>
        <v>#REF!</v>
      </c>
      <c r="S63" s="3313" t="e">
        <f t="shared" si="19"/>
        <v>#REF!</v>
      </c>
      <c r="T63" s="3313" t="e">
        <f t="shared" si="19"/>
        <v>#REF!</v>
      </c>
      <c r="U63" s="3313" t="e">
        <f t="shared" si="19"/>
        <v>#REF!</v>
      </c>
      <c r="V63" s="3313" t="e">
        <f t="shared" si="19"/>
        <v>#REF!</v>
      </c>
      <c r="W63" s="3313" t="e">
        <f t="shared" si="19"/>
        <v>#REF!</v>
      </c>
      <c r="X63" s="3313" t="e">
        <f t="shared" si="19"/>
        <v>#DIV/0!</v>
      </c>
      <c r="Y63" s="3313" t="e">
        <f t="shared" si="19"/>
        <v>#DIV/0!</v>
      </c>
      <c r="Z63" s="3313" t="e">
        <f>Z62*Z58</f>
        <v>#REF!</v>
      </c>
      <c r="AA63" s="3362" t="e">
        <f>Z63-Z58</f>
        <v>#REF!</v>
      </c>
      <c r="AB63" s="713">
        <f>100.49-99.22</f>
        <v>1.269999999999996</v>
      </c>
      <c r="AC63" s="713" t="e">
        <f>(#REF!-'1CCL보정'!Z16)/#REF!</f>
        <v>#REF!</v>
      </c>
      <c r="AN63" s="714"/>
      <c r="AP63" s="895"/>
      <c r="AQ63" s="895"/>
    </row>
    <row r="64" spans="4:43">
      <c r="H64" s="43"/>
      <c r="I64" s="43"/>
      <c r="J64" s="43"/>
      <c r="K64" s="43"/>
      <c r="L64" s="3317" t="s">
        <v>654</v>
      </c>
      <c r="M64" s="2296"/>
      <c r="N64" s="3321">
        <f>N5</f>
        <v>13714.31</v>
      </c>
      <c r="O64" s="3321">
        <f t="shared" ref="O64:Y64" si="20">O5</f>
        <v>11408.93</v>
      </c>
      <c r="P64" s="3321">
        <f t="shared" si="20"/>
        <v>13299.08</v>
      </c>
      <c r="Q64" s="3321">
        <f t="shared" si="20"/>
        <v>12905.32</v>
      </c>
      <c r="R64" s="3321">
        <f t="shared" si="20"/>
        <v>12638.958000000001</v>
      </c>
      <c r="S64" s="3321">
        <f t="shared" si="20"/>
        <v>13592.15</v>
      </c>
      <c r="T64" s="3321">
        <f t="shared" si="20"/>
        <v>15058.49</v>
      </c>
      <c r="U64" s="3321">
        <f t="shared" si="20"/>
        <v>12414.97</v>
      </c>
      <c r="V64" s="3321">
        <f t="shared" si="20"/>
        <v>13015.86</v>
      </c>
      <c r="W64" s="3321">
        <f t="shared" si="20"/>
        <v>13640.470000000001</v>
      </c>
      <c r="X64" s="3321">
        <f t="shared" si="20"/>
        <v>0</v>
      </c>
      <c r="Y64" s="3321">
        <f t="shared" si="20"/>
        <v>0</v>
      </c>
      <c r="Z64" s="3321">
        <f>SUM(N64:Y64)</f>
        <v>131688.538</v>
      </c>
      <c r="AA64" s="713" t="e">
        <f>AA63*#REF!/60</f>
        <v>#REF!</v>
      </c>
      <c r="AB64" s="713">
        <f>Z64*0.0127</f>
        <v>1672.4444326</v>
      </c>
      <c r="AC64" s="3362" t="e">
        <f>AC63*100</f>
        <v>#REF!</v>
      </c>
      <c r="AN64" s="714"/>
      <c r="AP64" s="895"/>
      <c r="AQ64" s="895"/>
    </row>
    <row r="65" spans="8:43">
      <c r="L65" s="3318" t="s">
        <v>655</v>
      </c>
      <c r="M65" s="3318"/>
      <c r="N65" s="3319" t="e">
        <f>(N64/$M$63-N64/N63)*1050761/1000</f>
        <v>#REF!</v>
      </c>
      <c r="O65" s="3319" t="e">
        <f t="shared" ref="O65:Y65" si="21">(O64/$M$63-O64/O63)*1050761/1000</f>
        <v>#REF!</v>
      </c>
      <c r="P65" s="3319" t="e">
        <f t="shared" si="21"/>
        <v>#REF!</v>
      </c>
      <c r="Q65" s="3319" t="e">
        <f t="shared" si="21"/>
        <v>#REF!</v>
      </c>
      <c r="R65" s="3319" t="e">
        <f t="shared" si="21"/>
        <v>#REF!</v>
      </c>
      <c r="S65" s="3319" t="e">
        <f t="shared" si="21"/>
        <v>#REF!</v>
      </c>
      <c r="T65" s="3319" t="e">
        <f t="shared" si="21"/>
        <v>#REF!</v>
      </c>
      <c r="U65" s="3319" t="e">
        <f t="shared" si="21"/>
        <v>#REF!</v>
      </c>
      <c r="V65" s="3319" t="e">
        <f t="shared" si="21"/>
        <v>#REF!</v>
      </c>
      <c r="W65" s="3319" t="e">
        <f t="shared" si="21"/>
        <v>#REF!</v>
      </c>
      <c r="X65" s="3319" t="e">
        <f t="shared" si="21"/>
        <v>#DIV/0!</v>
      </c>
      <c r="Y65" s="3319" t="e">
        <f t="shared" si="21"/>
        <v>#DIV/0!</v>
      </c>
      <c r="Z65" s="3320" t="e">
        <f>SUM(N65:V65)</f>
        <v>#REF!</v>
      </c>
      <c r="AN65" s="714"/>
      <c r="AP65" s="895"/>
      <c r="AQ65" s="895"/>
    </row>
    <row r="66" spans="8:43">
      <c r="H66" s="43"/>
      <c r="I66" s="43"/>
      <c r="J66" s="43"/>
      <c r="K66" s="43"/>
      <c r="L66" s="714"/>
      <c r="M66" s="714"/>
      <c r="N66" s="44"/>
      <c r="O66" s="714"/>
      <c r="P66" s="714"/>
      <c r="AN66" s="714"/>
      <c r="AP66" s="895"/>
      <c r="AQ66" s="895"/>
    </row>
    <row r="67" spans="8:43">
      <c r="N67" s="44"/>
      <c r="O67" s="714"/>
      <c r="P67" s="714"/>
      <c r="AN67" s="714"/>
      <c r="AP67" s="895"/>
      <c r="AQ67" s="895"/>
    </row>
    <row r="68" spans="8:43">
      <c r="H68" s="43"/>
      <c r="I68" s="43"/>
      <c r="J68" s="43"/>
      <c r="K68" s="43"/>
      <c r="L68" s="714"/>
      <c r="M68" s="714"/>
      <c r="N68" s="44"/>
      <c r="O68" s="714"/>
      <c r="P68" s="714"/>
      <c r="AN68" s="714"/>
      <c r="AP68" s="895"/>
      <c r="AQ68" s="895"/>
    </row>
    <row r="69" spans="8:43">
      <c r="N69" s="44"/>
      <c r="O69" s="714"/>
      <c r="P69" s="714"/>
      <c r="AN69" s="714"/>
      <c r="AP69" s="895"/>
      <c r="AQ69" s="895"/>
    </row>
    <row r="70" spans="8:43">
      <c r="N70" s="44"/>
      <c r="O70" s="714"/>
      <c r="P70" s="714"/>
    </row>
    <row r="71" spans="8:43">
      <c r="N71" s="44"/>
      <c r="O71" s="714"/>
      <c r="P71" s="714"/>
    </row>
    <row r="72" spans="8:43">
      <c r="N72" s="44"/>
      <c r="O72" s="714"/>
      <c r="P72" s="714"/>
    </row>
  </sheetData>
  <mergeCells count="77">
    <mergeCell ref="L56:L57"/>
    <mergeCell ref="M56:M57"/>
    <mergeCell ref="N56:Z56"/>
    <mergeCell ref="A42:A43"/>
    <mergeCell ref="A44:B44"/>
    <mergeCell ref="O45:AC45"/>
    <mergeCell ref="AO40:AO41"/>
    <mergeCell ref="AD40:AD41"/>
    <mergeCell ref="AE40:AE41"/>
    <mergeCell ref="AF40:AF41"/>
    <mergeCell ref="AG40:AG41"/>
    <mergeCell ref="AH40:AH41"/>
    <mergeCell ref="AI40:AI41"/>
    <mergeCell ref="AJ40:AJ41"/>
    <mergeCell ref="AK40:AK41"/>
    <mergeCell ref="AL40:AL41"/>
    <mergeCell ref="AM40:AM41"/>
    <mergeCell ref="AN40:AN41"/>
    <mergeCell ref="AO38:AO39"/>
    <mergeCell ref="AD38:AD39"/>
    <mergeCell ref="AE38:AE39"/>
    <mergeCell ref="AF38:AF39"/>
    <mergeCell ref="AG38:AG39"/>
    <mergeCell ref="AH38:AH39"/>
    <mergeCell ref="AI38:AI39"/>
    <mergeCell ref="AJ38:AJ39"/>
    <mergeCell ref="AK38:AK39"/>
    <mergeCell ref="AL38:AL39"/>
    <mergeCell ref="AM38:AM39"/>
    <mergeCell ref="AN38:AN39"/>
    <mergeCell ref="A36:A37"/>
    <mergeCell ref="A38:A41"/>
    <mergeCell ref="B38:B39"/>
    <mergeCell ref="AA38:AA39"/>
    <mergeCell ref="AB38:AB39"/>
    <mergeCell ref="AC38:AC39"/>
    <mergeCell ref="B40:B41"/>
    <mergeCell ref="AA40:AA41"/>
    <mergeCell ref="AB40:AB41"/>
    <mergeCell ref="AC40:AC41"/>
    <mergeCell ref="AK30:AK31"/>
    <mergeCell ref="AL30:AL31"/>
    <mergeCell ref="AM30:AM31"/>
    <mergeCell ref="AN30:AN31"/>
    <mergeCell ref="AO30:AO31"/>
    <mergeCell ref="A32:A35"/>
    <mergeCell ref="AE30:AE31"/>
    <mergeCell ref="AF30:AF31"/>
    <mergeCell ref="AG30:AG31"/>
    <mergeCell ref="AH30:AH31"/>
    <mergeCell ref="A5:A8"/>
    <mergeCell ref="A9:A10"/>
    <mergeCell ref="A11:A23"/>
    <mergeCell ref="AI30:AI31"/>
    <mergeCell ref="AJ30:AJ31"/>
    <mergeCell ref="A30:A31"/>
    <mergeCell ref="B30:B31"/>
    <mergeCell ref="AA30:AA31"/>
    <mergeCell ref="AB30:AB31"/>
    <mergeCell ref="AC30:AC31"/>
    <mergeCell ref="AD30:AD31"/>
    <mergeCell ref="A24:A29"/>
    <mergeCell ref="B24:B25"/>
    <mergeCell ref="B26:B27"/>
    <mergeCell ref="B28:B29"/>
    <mergeCell ref="A1:AP1"/>
    <mergeCell ref="L2:AP2"/>
    <mergeCell ref="A3:A4"/>
    <mergeCell ref="B3:B4"/>
    <mergeCell ref="C3:C4"/>
    <mergeCell ref="D3:K3"/>
    <mergeCell ref="L3:M3"/>
    <mergeCell ref="N3:AL3"/>
    <mergeCell ref="AM3:AM4"/>
    <mergeCell ref="AN3:AN4"/>
    <mergeCell ref="AO3:AO4"/>
    <mergeCell ref="AP3:AP4"/>
  </mergeCells>
  <phoneticPr fontId="22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66"/>
  <sheetViews>
    <sheetView zoomScale="70" zoomScaleNormal="70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AF18" sqref="AF18"/>
    </sheetView>
  </sheetViews>
  <sheetFormatPr defaultColWidth="8.8984375" defaultRowHeight="24.9" customHeight="1"/>
  <cols>
    <col min="1" max="1" width="8.8984375" style="26"/>
    <col min="2" max="2" width="15.69921875" style="26" customWidth="1"/>
    <col min="3" max="3" width="8.69921875" style="26" bestFit="1" customWidth="1"/>
    <col min="4" max="6" width="8.296875" style="26" hidden="1" customWidth="1"/>
    <col min="7" max="8" width="8.69921875" style="26" hidden="1" customWidth="1"/>
    <col min="9" max="10" width="8.69921875" style="714" customWidth="1"/>
    <col min="11" max="13" width="8.69921875" style="26" customWidth="1"/>
    <col min="14" max="19" width="8.69921875" style="26" hidden="1" customWidth="1"/>
    <col min="20" max="23" width="8.69921875" style="26" customWidth="1"/>
    <col min="24" max="25" width="8.69921875" style="26" hidden="1" customWidth="1"/>
    <col min="26" max="26" width="9.69921875" style="714" customWidth="1"/>
    <col min="27" max="36" width="8.69921875" style="26" customWidth="1"/>
    <col min="37" max="38" width="8.69921875" style="26" hidden="1" customWidth="1"/>
    <col min="39" max="39" width="8.69921875" style="26" customWidth="1"/>
    <col min="40" max="40" width="9.59765625" style="26" customWidth="1"/>
    <col min="41" max="41" width="7.796875" style="26" bestFit="1" customWidth="1"/>
    <col min="42" max="42" width="19.69921875" style="26" bestFit="1" customWidth="1"/>
    <col min="43" max="43" width="11.19921875" style="26" bestFit="1" customWidth="1"/>
    <col min="44" max="44" width="8.8984375" style="26"/>
    <col min="45" max="45" width="5.69921875" style="26" bestFit="1" customWidth="1"/>
    <col min="46" max="46" width="10.3984375" style="26" bestFit="1" customWidth="1"/>
    <col min="47" max="16384" width="8.8984375" style="26"/>
  </cols>
  <sheetData>
    <row r="1" spans="1:49" ht="24.9" customHeight="1">
      <c r="A1" s="3667" t="s">
        <v>534</v>
      </c>
      <c r="B1" s="3667"/>
      <c r="C1" s="3667"/>
      <c r="D1" s="3667"/>
      <c r="E1" s="3667"/>
      <c r="F1" s="3667"/>
      <c r="G1" s="3667"/>
      <c r="H1" s="3667"/>
      <c r="I1" s="3667"/>
      <c r="J1" s="3667"/>
      <c r="K1" s="3667"/>
      <c r="L1" s="3667"/>
      <c r="M1" s="3667"/>
      <c r="N1" s="3667"/>
      <c r="O1" s="3667"/>
      <c r="P1" s="3667"/>
      <c r="Q1" s="3667"/>
      <c r="R1" s="3667"/>
      <c r="S1" s="3667"/>
      <c r="T1" s="3667"/>
      <c r="U1" s="3667"/>
      <c r="V1" s="3667"/>
      <c r="W1" s="3667"/>
      <c r="X1" s="3667"/>
      <c r="Y1" s="3667"/>
      <c r="Z1" s="3667"/>
      <c r="AA1" s="3667"/>
      <c r="AB1" s="3667"/>
      <c r="AC1" s="3667"/>
      <c r="AD1" s="3667"/>
      <c r="AE1" s="3667"/>
      <c r="AF1" s="3667"/>
      <c r="AG1" s="3667"/>
      <c r="AH1" s="3667"/>
      <c r="AI1" s="3667"/>
      <c r="AJ1" s="3667"/>
      <c r="AK1" s="3667"/>
      <c r="AL1" s="3667"/>
      <c r="AM1" s="3667"/>
      <c r="AN1" s="3667"/>
      <c r="AO1" s="3667"/>
      <c r="AP1" s="3667"/>
    </row>
    <row r="2" spans="1:49" ht="18" thickBot="1">
      <c r="L2" s="3669" t="s">
        <v>180</v>
      </c>
      <c r="M2" s="3669"/>
      <c r="N2" s="3670"/>
      <c r="O2" s="3670"/>
      <c r="P2" s="3670"/>
      <c r="Q2" s="3670"/>
      <c r="R2" s="3670"/>
      <c r="S2" s="3670"/>
      <c r="T2" s="3670"/>
      <c r="U2" s="3670"/>
      <c r="V2" s="3670"/>
      <c r="W2" s="3670"/>
      <c r="X2" s="3670"/>
      <c r="Y2" s="3670"/>
      <c r="Z2" s="3670"/>
      <c r="AA2" s="3670"/>
      <c r="AB2" s="3670"/>
      <c r="AC2" s="3670"/>
      <c r="AD2" s="3670"/>
      <c r="AE2" s="3670"/>
      <c r="AF2" s="3670"/>
      <c r="AG2" s="3670"/>
      <c r="AH2" s="3670"/>
      <c r="AI2" s="3670"/>
      <c r="AJ2" s="3670"/>
      <c r="AK2" s="3670"/>
      <c r="AL2" s="3670"/>
      <c r="AM2" s="3670"/>
      <c r="AN2" s="3670"/>
      <c r="AO2" s="3670"/>
      <c r="AP2" s="3671"/>
    </row>
    <row r="3" spans="1:49" ht="21" customHeight="1" thickBot="1">
      <c r="A3" s="3584" t="s">
        <v>123</v>
      </c>
      <c r="B3" s="3604" t="s">
        <v>124</v>
      </c>
      <c r="C3" s="3666" t="s">
        <v>125</v>
      </c>
      <c r="D3" s="3666" t="s">
        <v>126</v>
      </c>
      <c r="E3" s="3643"/>
      <c r="F3" s="3643"/>
      <c r="G3" s="3643"/>
      <c r="H3" s="3643"/>
      <c r="I3" s="3643"/>
      <c r="J3" s="3643"/>
      <c r="K3" s="3643"/>
      <c r="L3" s="3584" t="s">
        <v>353</v>
      </c>
      <c r="M3" s="3604"/>
      <c r="N3" s="3619" t="s">
        <v>532</v>
      </c>
      <c r="O3" s="3619"/>
      <c r="P3" s="3619"/>
      <c r="Q3" s="3619"/>
      <c r="R3" s="3619"/>
      <c r="S3" s="3619"/>
      <c r="T3" s="3619"/>
      <c r="U3" s="3619"/>
      <c r="V3" s="3619"/>
      <c r="W3" s="3619"/>
      <c r="X3" s="3619"/>
      <c r="Y3" s="3619"/>
      <c r="Z3" s="3619"/>
      <c r="AA3" s="3643"/>
      <c r="AB3" s="3643"/>
      <c r="AC3" s="3643"/>
      <c r="AD3" s="3643"/>
      <c r="AE3" s="3643"/>
      <c r="AF3" s="3643"/>
      <c r="AG3" s="3643"/>
      <c r="AH3" s="3643"/>
      <c r="AI3" s="3643"/>
      <c r="AJ3" s="3643"/>
      <c r="AK3" s="3643"/>
      <c r="AL3" s="3644"/>
      <c r="AM3" s="3608" t="s">
        <v>529</v>
      </c>
      <c r="AN3" s="3608" t="s">
        <v>200</v>
      </c>
      <c r="AO3" s="3609" t="s">
        <v>149</v>
      </c>
      <c r="AP3" s="3626" t="s">
        <v>128</v>
      </c>
    </row>
    <row r="4" spans="1:49" ht="21" customHeight="1" thickBot="1">
      <c r="A4" s="3603"/>
      <c r="B4" s="3605"/>
      <c r="C4" s="3607"/>
      <c r="D4" s="983" t="s">
        <v>42</v>
      </c>
      <c r="E4" s="984" t="s">
        <v>43</v>
      </c>
      <c r="F4" s="984" t="s">
        <v>32</v>
      </c>
      <c r="G4" s="984" t="s">
        <v>44</v>
      </c>
      <c r="H4" s="984" t="s">
        <v>45</v>
      </c>
      <c r="I4" s="985" t="s">
        <v>428</v>
      </c>
      <c r="J4" s="985" t="s">
        <v>285</v>
      </c>
      <c r="K4" s="1612" t="s">
        <v>421</v>
      </c>
      <c r="L4" s="1610" t="s">
        <v>514</v>
      </c>
      <c r="M4" s="1611" t="s">
        <v>352</v>
      </c>
      <c r="N4" s="1216" t="s">
        <v>154</v>
      </c>
      <c r="O4" s="873" t="s">
        <v>156</v>
      </c>
      <c r="P4" s="873" t="s">
        <v>157</v>
      </c>
      <c r="Q4" s="2793" t="s">
        <v>158</v>
      </c>
      <c r="R4" s="2793" t="s">
        <v>159</v>
      </c>
      <c r="S4" s="2793" t="s">
        <v>160</v>
      </c>
      <c r="T4" s="2793" t="s">
        <v>161</v>
      </c>
      <c r="U4" s="2793" t="s">
        <v>162</v>
      </c>
      <c r="V4" s="2720" t="s">
        <v>163</v>
      </c>
      <c r="W4" s="2497" t="s">
        <v>164</v>
      </c>
      <c r="X4" s="3510" t="s">
        <v>165</v>
      </c>
      <c r="Y4" s="1553" t="s">
        <v>166</v>
      </c>
      <c r="Z4" s="2793" t="s">
        <v>426</v>
      </c>
      <c r="AA4" s="2282" t="s">
        <v>155</v>
      </c>
      <c r="AB4" s="480" t="s">
        <v>167</v>
      </c>
      <c r="AC4" s="480" t="s">
        <v>168</v>
      </c>
      <c r="AD4" s="480" t="s">
        <v>169</v>
      </c>
      <c r="AE4" s="480" t="s">
        <v>170</v>
      </c>
      <c r="AF4" s="480" t="s">
        <v>171</v>
      </c>
      <c r="AG4" s="480" t="s">
        <v>172</v>
      </c>
      <c r="AH4" s="480" t="s">
        <v>173</v>
      </c>
      <c r="AI4" s="480" t="s">
        <v>174</v>
      </c>
      <c r="AJ4" s="480" t="s">
        <v>175</v>
      </c>
      <c r="AK4" s="480" t="s">
        <v>176</v>
      </c>
      <c r="AL4" s="480" t="s">
        <v>177</v>
      </c>
      <c r="AM4" s="3638"/>
      <c r="AN4" s="3638"/>
      <c r="AO4" s="3640"/>
      <c r="AP4" s="3757"/>
    </row>
    <row r="5" spans="1:49" ht="21" customHeight="1">
      <c r="A5" s="3589" t="s">
        <v>129</v>
      </c>
      <c r="B5" s="246" t="s">
        <v>130</v>
      </c>
      <c r="C5" s="994" t="s">
        <v>131</v>
      </c>
      <c r="D5" s="995">
        <v>49405.777999999998</v>
      </c>
      <c r="E5" s="996">
        <v>66093.62000000001</v>
      </c>
      <c r="F5" s="996">
        <v>52374.959999999992</v>
      </c>
      <c r="G5" s="996">
        <v>48708.025000000009</v>
      </c>
      <c r="H5" s="996">
        <v>62835.138999999996</v>
      </c>
      <c r="I5" s="997">
        <v>45182</v>
      </c>
      <c r="J5" s="997">
        <v>54648</v>
      </c>
      <c r="K5" s="997">
        <v>52737.824999999997</v>
      </c>
      <c r="L5" s="559">
        <v>53304</v>
      </c>
      <c r="M5" s="1399">
        <v>4442</v>
      </c>
      <c r="N5" s="998">
        <v>5146.8100000000004</v>
      </c>
      <c r="O5" s="253">
        <v>5270.54</v>
      </c>
      <c r="P5" s="253">
        <v>4212.8039999999992</v>
      </c>
      <c r="Q5" s="253">
        <v>4553.6120000000001</v>
      </c>
      <c r="R5" s="253">
        <v>4030.7400000000002</v>
      </c>
      <c r="S5" s="253">
        <v>5254.96</v>
      </c>
      <c r="T5" s="253">
        <v>4973.76</v>
      </c>
      <c r="U5" s="253">
        <v>4617.4400000000005</v>
      </c>
      <c r="V5" s="3168">
        <v>4099.0349999999999</v>
      </c>
      <c r="W5" s="3030">
        <v>4427.88</v>
      </c>
      <c r="X5" s="3511">
        <v>0</v>
      </c>
      <c r="Y5" s="852">
        <v>0</v>
      </c>
      <c r="Z5" s="253">
        <v>46587.580999999998</v>
      </c>
      <c r="AA5" s="2792"/>
      <c r="AB5" s="999"/>
      <c r="AC5" s="999"/>
      <c r="AD5" s="999"/>
      <c r="AE5" s="999"/>
      <c r="AF5" s="999"/>
      <c r="AG5" s="999"/>
      <c r="AH5" s="999"/>
      <c r="AI5" s="999"/>
      <c r="AJ5" s="999"/>
      <c r="AK5" s="999"/>
      <c r="AL5" s="999"/>
      <c r="AM5" s="346"/>
      <c r="AN5" s="346"/>
      <c r="AO5" s="346"/>
      <c r="AP5" s="1000"/>
      <c r="AW5" s="710"/>
    </row>
    <row r="6" spans="1:49" ht="21" customHeight="1">
      <c r="A6" s="3590"/>
      <c r="B6" s="2384" t="s">
        <v>132</v>
      </c>
      <c r="C6" s="3329" t="s">
        <v>133</v>
      </c>
      <c r="D6" s="3330">
        <v>12.77</v>
      </c>
      <c r="E6" s="1875">
        <v>13.12</v>
      </c>
      <c r="F6" s="1876">
        <v>11.56</v>
      </c>
      <c r="G6" s="1876">
        <v>11.59</v>
      </c>
      <c r="H6" s="1876">
        <v>9.6301471114610937</v>
      </c>
      <c r="I6" s="2154">
        <v>9.7799999999999994</v>
      </c>
      <c r="J6" s="2154">
        <v>9.9899535671630861</v>
      </c>
      <c r="K6" s="2154">
        <v>9.3511203248380532</v>
      </c>
      <c r="L6" s="2162">
        <v>9.5</v>
      </c>
      <c r="M6" s="3325">
        <v>9.5</v>
      </c>
      <c r="N6" s="3005">
        <v>9.7591442025092441</v>
      </c>
      <c r="O6" s="2738">
        <v>10.472311819054873</v>
      </c>
      <c r="P6" s="2738">
        <v>9.9624877818067148</v>
      </c>
      <c r="Q6" s="2738">
        <v>9.7368752672843897</v>
      </c>
      <c r="R6" s="2738">
        <v>9.1052445314558934</v>
      </c>
      <c r="S6" s="2738">
        <v>9.7512711078122098</v>
      </c>
      <c r="T6" s="2738">
        <v>9.6621640872887404</v>
      </c>
      <c r="U6" s="2738">
        <v>10.378213148529689</v>
      </c>
      <c r="V6" s="3149">
        <v>8.9028814479638001</v>
      </c>
      <c r="W6" s="3008">
        <v>8.7014542119743208</v>
      </c>
      <c r="X6" s="3028" t="e">
        <v>#DIV/0!</v>
      </c>
      <c r="Y6" s="2231" t="e">
        <v>#DIV/0!</v>
      </c>
      <c r="Z6" s="2738">
        <v>9.6419684379365638</v>
      </c>
      <c r="AA6" s="2750">
        <v>29982.446976952036</v>
      </c>
      <c r="AB6" s="2581">
        <v>78657.604100983241</v>
      </c>
      <c r="AC6" s="2581">
        <v>35980.229229228142</v>
      </c>
      <c r="AD6" s="2581">
        <v>25147.585082905196</v>
      </c>
      <c r="AE6" s="2581">
        <v>-15154.061377782851</v>
      </c>
      <c r="AF6" s="2581">
        <v>30059.394307427596</v>
      </c>
      <c r="AG6" s="2581">
        <v>22310.445129262203</v>
      </c>
      <c r="AH6" s="2581">
        <v>63583.861438013795</v>
      </c>
      <c r="AI6" s="2581">
        <v>-28721.139306133409</v>
      </c>
      <c r="AJ6" s="2581">
        <v>-46059.882891632478</v>
      </c>
      <c r="AK6" s="2581" t="e">
        <v>#DIV/0!</v>
      </c>
      <c r="AL6" s="2581" t="e">
        <v>#DIV/0!</v>
      </c>
      <c r="AM6" s="3331">
        <v>116304.95693343123</v>
      </c>
      <c r="AN6" s="3331">
        <v>195786.48268922349</v>
      </c>
      <c r="AO6" s="3332">
        <v>1.683388978866005</v>
      </c>
      <c r="AP6" s="2263" t="s">
        <v>600</v>
      </c>
      <c r="AQ6" s="2875"/>
      <c r="AW6" s="1845"/>
    </row>
    <row r="7" spans="1:49" ht="21" customHeight="1">
      <c r="A7" s="3590"/>
      <c r="B7" s="2384" t="s">
        <v>134</v>
      </c>
      <c r="C7" s="3329" t="s">
        <v>135</v>
      </c>
      <c r="D7" s="3330">
        <v>75.510000000000005</v>
      </c>
      <c r="E7" s="1875">
        <v>76.02</v>
      </c>
      <c r="F7" s="1876">
        <v>76.05</v>
      </c>
      <c r="G7" s="1876">
        <v>75.959999999999994</v>
      </c>
      <c r="H7" s="1876">
        <v>74.620228230313629</v>
      </c>
      <c r="I7" s="2154">
        <v>74.44</v>
      </c>
      <c r="J7" s="2154">
        <v>73.695129891999912</v>
      </c>
      <c r="K7" s="2154">
        <v>74.245931529902734</v>
      </c>
      <c r="L7" s="2162">
        <v>74.5</v>
      </c>
      <c r="M7" s="3325">
        <v>74.5</v>
      </c>
      <c r="N7" s="3005">
        <v>78.05184874571421</v>
      </c>
      <c r="O7" s="2738">
        <v>78.861873547308775</v>
      </c>
      <c r="P7" s="2738">
        <v>74.061533072566988</v>
      </c>
      <c r="Q7" s="2738">
        <v>75.377424380809117</v>
      </c>
      <c r="R7" s="2738">
        <v>75.403832505322924</v>
      </c>
      <c r="S7" s="2738">
        <v>77.793282648445768</v>
      </c>
      <c r="T7" s="3266">
        <v>77.105125196594855</v>
      </c>
      <c r="U7" s="2738">
        <v>75.390437459402975</v>
      </c>
      <c r="V7" s="3149">
        <v>73.684350910885271</v>
      </c>
      <c r="W7" s="3008">
        <v>74.214876033057848</v>
      </c>
      <c r="X7" s="3028" t="e">
        <v>#DIV/0!</v>
      </c>
      <c r="Y7" s="2231" t="e">
        <v>#DIV/0!</v>
      </c>
      <c r="Z7" s="2738">
        <v>76.050230586408247</v>
      </c>
      <c r="AA7" s="2750">
        <v>33520.814301218292</v>
      </c>
      <c r="AB7" s="2581">
        <v>38398.814720558563</v>
      </c>
      <c r="AC7" s="2581">
        <v>-1372.3979293956722</v>
      </c>
      <c r="AD7" s="2581">
        <v>9150.7976708910846</v>
      </c>
      <c r="AE7" s="2581">
        <v>8861.009194984339</v>
      </c>
      <c r="AF7" s="2581">
        <v>32031.8689562859</v>
      </c>
      <c r="AG7" s="2581">
        <v>24881.855250914785</v>
      </c>
      <c r="AH7" s="2581">
        <v>8804.2521998641005</v>
      </c>
      <c r="AI7" s="2581">
        <v>-4574.0394021595366</v>
      </c>
      <c r="AJ7" s="2581">
        <v>-277.56425388299698</v>
      </c>
      <c r="AK7" s="2581" t="e">
        <v>#DIV/0!</v>
      </c>
      <c r="AL7" s="2581" t="e">
        <v>#DIV/0!</v>
      </c>
      <c r="AM7" s="3331">
        <v>25412.919068280724</v>
      </c>
      <c r="AN7" s="3331">
        <v>149425.41070927886</v>
      </c>
      <c r="AO7" s="3332">
        <v>5.8798995230652196</v>
      </c>
      <c r="AP7" s="2263" t="s">
        <v>600</v>
      </c>
      <c r="AQ7" s="2875"/>
      <c r="AW7" s="1845"/>
    </row>
    <row r="8" spans="1:49" ht="21" customHeight="1" thickBot="1">
      <c r="A8" s="3598"/>
      <c r="B8" s="1523" t="s">
        <v>367</v>
      </c>
      <c r="C8" s="1547" t="s">
        <v>368</v>
      </c>
      <c r="D8" s="1002"/>
      <c r="E8" s="1003"/>
      <c r="F8" s="1004"/>
      <c r="G8" s="1005">
        <v>692.67000000000007</v>
      </c>
      <c r="H8" s="1791">
        <v>401.6500000000002</v>
      </c>
      <c r="I8" s="1792">
        <v>321.48</v>
      </c>
      <c r="J8" s="1792">
        <v>171.09</v>
      </c>
      <c r="K8" s="1792">
        <v>226.51299999999998</v>
      </c>
      <c r="L8" s="2373">
        <v>60</v>
      </c>
      <c r="M8" s="1625">
        <v>5</v>
      </c>
      <c r="N8" s="1353">
        <v>0</v>
      </c>
      <c r="O8" s="1445">
        <v>0</v>
      </c>
      <c r="P8" s="1445">
        <v>8.43</v>
      </c>
      <c r="Q8" s="1445">
        <v>16.82</v>
      </c>
      <c r="R8" s="1445">
        <v>35.299999999999997</v>
      </c>
      <c r="S8" s="1445">
        <v>4.9000000000000004</v>
      </c>
      <c r="T8" s="1445">
        <v>0</v>
      </c>
      <c r="U8" s="1445">
        <v>0</v>
      </c>
      <c r="V8" s="3152">
        <v>2</v>
      </c>
      <c r="W8" s="3011">
        <v>0</v>
      </c>
      <c r="X8" s="3496"/>
      <c r="Y8" s="1683"/>
      <c r="Z8" s="1445">
        <v>67.45</v>
      </c>
      <c r="AA8" s="2768">
        <v>2395.3523236999999</v>
      </c>
      <c r="AB8" s="2582">
        <v>2395.3523236999999</v>
      </c>
      <c r="AC8" s="2582">
        <v>1325.5954396999998</v>
      </c>
      <c r="AD8" s="2582">
        <v>260.9145076999996</v>
      </c>
      <c r="AE8" s="1786">
        <v>-2084.1753163000003</v>
      </c>
      <c r="AF8" s="1786">
        <v>1773.5482036999995</v>
      </c>
      <c r="AG8" s="1786">
        <v>2395.3523236999999</v>
      </c>
      <c r="AH8" s="1786">
        <v>2395.3523236999999</v>
      </c>
      <c r="AI8" s="1786">
        <v>2141.5547236999996</v>
      </c>
      <c r="AJ8" s="1786">
        <v>2395.3523236999999</v>
      </c>
      <c r="AK8" s="1786">
        <v>2395.3523236999999</v>
      </c>
      <c r="AL8" s="1786">
        <v>2395.3523236999999</v>
      </c>
      <c r="AM8" s="3333">
        <v>17608.583236999995</v>
      </c>
      <c r="AN8" s="3334">
        <v>15394.199176999999</v>
      </c>
      <c r="AO8" s="1921">
        <v>0.87424405301688168</v>
      </c>
      <c r="AP8" s="1815" t="s">
        <v>600</v>
      </c>
      <c r="AQ8" s="2875"/>
      <c r="AW8" s="710"/>
    </row>
    <row r="9" spans="1:49" ht="21" customHeight="1">
      <c r="A9" s="3590" t="s">
        <v>53</v>
      </c>
      <c r="B9" s="962" t="s">
        <v>137</v>
      </c>
      <c r="C9" s="736" t="s">
        <v>135</v>
      </c>
      <c r="D9" s="986">
        <v>100.36</v>
      </c>
      <c r="E9" s="987">
        <v>100.34</v>
      </c>
      <c r="F9" s="987">
        <v>100.06</v>
      </c>
      <c r="G9" s="987">
        <v>99.993385966617737</v>
      </c>
      <c r="H9" s="987">
        <v>99.508318971028757</v>
      </c>
      <c r="I9" s="988">
        <v>99.83</v>
      </c>
      <c r="J9" s="988">
        <v>100.34514607442676</v>
      </c>
      <c r="K9" s="988">
        <v>100.38300232567896</v>
      </c>
      <c r="L9" s="989">
        <v>100.44999999999999</v>
      </c>
      <c r="M9" s="1400">
        <v>100.44999999999999</v>
      </c>
      <c r="N9" s="991">
        <v>100.59846516807573</v>
      </c>
      <c r="O9" s="990">
        <v>100.55620773661629</v>
      </c>
      <c r="P9" s="990">
        <v>100.35368585805324</v>
      </c>
      <c r="Q9" s="990">
        <v>100.5912059359612</v>
      </c>
      <c r="R9" s="990">
        <v>100.52130332322756</v>
      </c>
      <c r="S9" s="990">
        <v>100.68479594360767</v>
      </c>
      <c r="T9" s="990">
        <v>100.52350452839909</v>
      </c>
      <c r="U9" s="990">
        <v>100.36078537940605</v>
      </c>
      <c r="V9" s="3169">
        <v>100.64889629341603</v>
      </c>
      <c r="W9" s="3031">
        <v>100.61824093822207</v>
      </c>
      <c r="X9" s="3512" t="e">
        <v>#DIV/0!</v>
      </c>
      <c r="Y9" s="893" t="e">
        <v>#DIV/0!</v>
      </c>
      <c r="Z9" s="990">
        <v>100.54859534886815</v>
      </c>
      <c r="AA9" s="2794">
        <v>9523.8958859179038</v>
      </c>
      <c r="AB9" s="992">
        <v>7846.8695285999311</v>
      </c>
      <c r="AC9" s="992">
        <v>-1062.0576727150319</v>
      </c>
      <c r="AD9" s="992">
        <v>8146.536604809231</v>
      </c>
      <c r="AE9" s="992">
        <v>4787.5405068090395</v>
      </c>
      <c r="AF9" s="992">
        <v>13614.582279781018</v>
      </c>
      <c r="AG9" s="992">
        <v>6006.4385410043169</v>
      </c>
      <c r="AH9" s="992">
        <v>-881.90231395132525</v>
      </c>
      <c r="AI9" s="992">
        <v>9344.6400813001219</v>
      </c>
      <c r="AJ9" s="992">
        <v>8943.2778074132693</v>
      </c>
      <c r="AK9" s="992" t="e">
        <v>#DIV/0!</v>
      </c>
      <c r="AL9" s="992" t="e">
        <v>#DIV/0!</v>
      </c>
      <c r="AM9" s="167">
        <v>30692.805141862485</v>
      </c>
      <c r="AN9" s="167">
        <v>66269.821248968481</v>
      </c>
      <c r="AO9" s="993">
        <v>2.1591321139488109</v>
      </c>
      <c r="AP9" s="382" t="s">
        <v>601</v>
      </c>
      <c r="AQ9" s="895"/>
      <c r="AW9" s="1845"/>
    </row>
    <row r="10" spans="1:49" ht="21" customHeight="1" thickBot="1">
      <c r="A10" s="3590"/>
      <c r="B10" s="802" t="s">
        <v>138</v>
      </c>
      <c r="C10" s="733" t="s">
        <v>95</v>
      </c>
      <c r="D10" s="968">
        <v>124</v>
      </c>
      <c r="E10" s="969">
        <v>131.51</v>
      </c>
      <c r="F10" s="969">
        <v>90.44</v>
      </c>
      <c r="G10" s="751">
        <v>68.98</v>
      </c>
      <c r="H10" s="751">
        <v>53.02000000000001</v>
      </c>
      <c r="I10" s="706">
        <v>95</v>
      </c>
      <c r="J10" s="706">
        <v>73.749999999999986</v>
      </c>
      <c r="K10" s="706">
        <v>73.5</v>
      </c>
      <c r="L10" s="2274">
        <v>48</v>
      </c>
      <c r="M10" s="2275">
        <v>4</v>
      </c>
      <c r="N10" s="970">
        <v>2.29</v>
      </c>
      <c r="O10" s="840">
        <v>0</v>
      </c>
      <c r="P10" s="840">
        <v>6.6899999999999995</v>
      </c>
      <c r="Q10" s="2790">
        <v>0</v>
      </c>
      <c r="R10" s="2790">
        <v>4.9000000000000004</v>
      </c>
      <c r="S10" s="2790">
        <v>0</v>
      </c>
      <c r="T10" s="2790">
        <v>1.97</v>
      </c>
      <c r="U10" s="2790">
        <v>8.39</v>
      </c>
      <c r="V10" s="3150">
        <v>6.67</v>
      </c>
      <c r="W10" s="3009">
        <v>2.2400000000000002</v>
      </c>
      <c r="X10" s="3494">
        <v>0</v>
      </c>
      <c r="Y10" s="843">
        <v>0</v>
      </c>
      <c r="Z10" s="2790">
        <v>33.150000000000006</v>
      </c>
      <c r="AA10" s="2757"/>
      <c r="AB10" s="773"/>
      <c r="AC10" s="773"/>
      <c r="AD10" s="773"/>
      <c r="AE10" s="773"/>
      <c r="AF10" s="773"/>
      <c r="AG10" s="773"/>
      <c r="AH10" s="773"/>
      <c r="AI10" s="773"/>
      <c r="AJ10" s="773"/>
      <c r="AK10" s="773"/>
      <c r="AL10" s="773"/>
      <c r="AM10" s="801"/>
      <c r="AN10" s="801"/>
      <c r="AO10" s="774"/>
      <c r="AP10" s="1928"/>
      <c r="AQ10" s="895"/>
      <c r="AW10" s="710"/>
    </row>
    <row r="11" spans="1:49" ht="21" customHeight="1">
      <c r="A11" s="3589" t="s">
        <v>376</v>
      </c>
      <c r="B11" s="963" t="s">
        <v>263</v>
      </c>
      <c r="C11" s="330" t="s">
        <v>314</v>
      </c>
      <c r="D11" s="2232">
        <v>281.85000000000002</v>
      </c>
      <c r="E11" s="2233">
        <v>453.49</v>
      </c>
      <c r="F11" s="2233">
        <v>593.91999999999996</v>
      </c>
      <c r="G11" s="2233">
        <v>458.70499999999998</v>
      </c>
      <c r="H11" s="2233">
        <v>418.88499999999999</v>
      </c>
      <c r="I11" s="2234">
        <v>235.17499999999998</v>
      </c>
      <c r="J11" s="2234">
        <v>310.24</v>
      </c>
      <c r="K11" s="2234">
        <v>272.18</v>
      </c>
      <c r="L11" s="2235">
        <v>240</v>
      </c>
      <c r="M11" s="2236">
        <v>20</v>
      </c>
      <c r="N11" s="2237">
        <v>28.58</v>
      </c>
      <c r="O11" s="2238">
        <v>17.829999999999998</v>
      </c>
      <c r="P11" s="2238">
        <v>7.32</v>
      </c>
      <c r="Q11" s="2238">
        <v>27.1</v>
      </c>
      <c r="R11" s="2238">
        <v>27.73</v>
      </c>
      <c r="S11" s="2238">
        <v>22.67</v>
      </c>
      <c r="T11" s="2238">
        <v>24.31</v>
      </c>
      <c r="U11" s="2238">
        <v>20.59</v>
      </c>
      <c r="V11" s="3170">
        <v>10.119999999999999</v>
      </c>
      <c r="W11" s="3032">
        <v>44.02</v>
      </c>
      <c r="X11" s="3513">
        <v>0</v>
      </c>
      <c r="Y11" s="2145">
        <v>0</v>
      </c>
      <c r="Z11" s="2238">
        <v>230.27000000000004</v>
      </c>
      <c r="AA11" s="2766"/>
      <c r="AB11" s="335"/>
      <c r="AC11" s="335"/>
      <c r="AD11" s="335"/>
      <c r="AE11" s="335"/>
      <c r="AF11" s="335"/>
      <c r="AG11" s="335"/>
      <c r="AH11" s="335"/>
      <c r="AI11" s="335"/>
      <c r="AJ11" s="335"/>
      <c r="AK11" s="335"/>
      <c r="AL11" s="335"/>
      <c r="AM11" s="972" t="s">
        <v>247</v>
      </c>
      <c r="AN11" s="973"/>
      <c r="AO11" s="974"/>
      <c r="AP11" s="1858" t="s">
        <v>602</v>
      </c>
    </row>
    <row r="12" spans="1:49" ht="21" customHeight="1">
      <c r="A12" s="3590"/>
      <c r="B12" s="802" t="s">
        <v>373</v>
      </c>
      <c r="C12" s="1966" t="s">
        <v>264</v>
      </c>
      <c r="D12" s="817"/>
      <c r="E12" s="741"/>
      <c r="F12" s="741"/>
      <c r="G12" s="741"/>
      <c r="H12" s="741">
        <v>62</v>
      </c>
      <c r="I12" s="742">
        <v>110.32</v>
      </c>
      <c r="J12" s="1593">
        <v>2.89</v>
      </c>
      <c r="K12" s="1593">
        <v>20.137</v>
      </c>
      <c r="L12" s="1617">
        <v>11</v>
      </c>
      <c r="M12" s="1614">
        <v>0.91666666666666663</v>
      </c>
      <c r="N12" s="1314">
        <v>0</v>
      </c>
      <c r="O12" s="814">
        <v>0</v>
      </c>
      <c r="P12" s="1307">
        <v>0</v>
      </c>
      <c r="Q12" s="2130">
        <v>0</v>
      </c>
      <c r="R12" s="2130">
        <v>0</v>
      </c>
      <c r="S12" s="2130">
        <v>0</v>
      </c>
      <c r="T12" s="2130">
        <v>0</v>
      </c>
      <c r="U12" s="2130">
        <v>0</v>
      </c>
      <c r="V12" s="3126">
        <v>0</v>
      </c>
      <c r="W12" s="2980">
        <v>0</v>
      </c>
      <c r="X12" s="3324"/>
      <c r="Y12" s="1673"/>
      <c r="Z12" s="2738">
        <v>0</v>
      </c>
      <c r="AA12" s="2751"/>
      <c r="AB12" s="815"/>
      <c r="AC12" s="815"/>
      <c r="AD12" s="815"/>
      <c r="AE12" s="815"/>
      <c r="AF12" s="815"/>
      <c r="AG12" s="815"/>
      <c r="AH12" s="815"/>
      <c r="AI12" s="815"/>
      <c r="AJ12" s="815"/>
      <c r="AK12" s="815"/>
      <c r="AL12" s="815"/>
      <c r="AM12" s="816" t="s">
        <v>375</v>
      </c>
      <c r="AN12" s="816"/>
      <c r="AO12" s="813"/>
      <c r="AP12" s="2339" t="s">
        <v>603</v>
      </c>
    </row>
    <row r="13" spans="1:49" ht="21" customHeight="1">
      <c r="A13" s="3590"/>
      <c r="B13" s="802" t="s">
        <v>374</v>
      </c>
      <c r="C13" s="1966" t="s">
        <v>264</v>
      </c>
      <c r="D13" s="817">
        <v>277</v>
      </c>
      <c r="E13" s="741">
        <v>379.22</v>
      </c>
      <c r="F13" s="741">
        <v>449.47</v>
      </c>
      <c r="G13" s="741">
        <v>679.82</v>
      </c>
      <c r="H13" s="741">
        <v>413.64699999999999</v>
      </c>
      <c r="I13" s="742">
        <v>77.400000000000006</v>
      </c>
      <c r="J13" s="1593">
        <v>128.14100000000002</v>
      </c>
      <c r="K13" s="1593">
        <v>93.301999999999992</v>
      </c>
      <c r="L13" s="1617">
        <v>72</v>
      </c>
      <c r="M13" s="1614">
        <v>6</v>
      </c>
      <c r="N13" s="1314">
        <v>6.8819999999999997</v>
      </c>
      <c r="O13" s="814">
        <v>8.3190000000000008</v>
      </c>
      <c r="P13" s="1307">
        <v>13.19</v>
      </c>
      <c r="Q13" s="2130">
        <v>12.698</v>
      </c>
      <c r="R13" s="2130">
        <v>9.9699999999999989</v>
      </c>
      <c r="S13" s="2130">
        <v>10.278</v>
      </c>
      <c r="T13" s="2130">
        <v>11.866</v>
      </c>
      <c r="U13" s="2130">
        <v>6.38</v>
      </c>
      <c r="V13" s="3126">
        <v>12.66</v>
      </c>
      <c r="W13" s="2980">
        <v>11.576000000000001</v>
      </c>
      <c r="X13" s="3324"/>
      <c r="Y13" s="1673"/>
      <c r="Z13" s="2738">
        <v>103.81899999999999</v>
      </c>
      <c r="AA13" s="2751">
        <v>772.00703120767787</v>
      </c>
      <c r="AB13" s="815">
        <v>-382.41176304951</v>
      </c>
      <c r="AC13" s="815">
        <v>-3807.5929419906533</v>
      </c>
      <c r="AD13" s="815">
        <v>-3461.629250748806</v>
      </c>
      <c r="AE13" s="815">
        <v>-1543.3590277655483</v>
      </c>
      <c r="AF13" s="815">
        <v>-1759.9379239088203</v>
      </c>
      <c r="AG13" s="815">
        <v>-2876.5849598682817</v>
      </c>
      <c r="AH13" s="815">
        <v>981.05083312517331</v>
      </c>
      <c r="AI13" s="815">
        <v>-3434.9084778480124</v>
      </c>
      <c r="AJ13" s="815">
        <v>-2672.6632719411759</v>
      </c>
      <c r="AK13" s="815">
        <v>5467.327967521499</v>
      </c>
      <c r="AL13" s="815">
        <v>6720.4515791881649</v>
      </c>
      <c r="AM13" s="815">
        <v>18412.346085597255</v>
      </c>
      <c r="AN13" s="816">
        <v>-18186.029752787956</v>
      </c>
      <c r="AO13" s="975">
        <v>-0.98770844672606217</v>
      </c>
      <c r="AP13" s="2796" t="s">
        <v>604</v>
      </c>
      <c r="AQ13" s="1442" t="s">
        <v>501</v>
      </c>
      <c r="AR13" s="1442"/>
    </row>
    <row r="14" spans="1:49" ht="21" customHeight="1">
      <c r="A14" s="3590"/>
      <c r="B14" s="802" t="s">
        <v>372</v>
      </c>
      <c r="C14" s="1966" t="s">
        <v>264</v>
      </c>
      <c r="D14" s="817"/>
      <c r="E14" s="741"/>
      <c r="F14" s="741"/>
      <c r="G14" s="741"/>
      <c r="H14" s="741">
        <v>490</v>
      </c>
      <c r="I14" s="742">
        <v>304</v>
      </c>
      <c r="J14" s="1593">
        <v>305.80000000000007</v>
      </c>
      <c r="K14" s="1593">
        <v>265.07299999999998</v>
      </c>
      <c r="L14" s="1617">
        <v>251</v>
      </c>
      <c r="M14" s="1614">
        <v>20.916666666666668</v>
      </c>
      <c r="N14" s="835">
        <v>22.11</v>
      </c>
      <c r="O14" s="814">
        <v>21.89</v>
      </c>
      <c r="P14" s="1307">
        <v>22.2</v>
      </c>
      <c r="Q14" s="2130">
        <v>21.15</v>
      </c>
      <c r="R14" s="2130">
        <v>20.100000000000001</v>
      </c>
      <c r="S14" s="2130">
        <v>24.33</v>
      </c>
      <c r="T14" s="2130">
        <v>24.28</v>
      </c>
      <c r="U14" s="2130">
        <v>22.36</v>
      </c>
      <c r="V14" s="3126">
        <v>19.96</v>
      </c>
      <c r="W14" s="2980">
        <v>19.510000000000002</v>
      </c>
      <c r="X14" s="3324"/>
      <c r="Y14" s="1673"/>
      <c r="Z14" s="2738">
        <v>217.88999999999996</v>
      </c>
      <c r="AA14" s="2751"/>
      <c r="AB14" s="815"/>
      <c r="AC14" s="815"/>
      <c r="AD14" s="815"/>
      <c r="AE14" s="815"/>
      <c r="AF14" s="815"/>
      <c r="AG14" s="815"/>
      <c r="AH14" s="815"/>
      <c r="AI14" s="815"/>
      <c r="AJ14" s="815"/>
      <c r="AK14" s="815"/>
      <c r="AL14" s="815"/>
      <c r="AM14" s="816" t="s">
        <v>375</v>
      </c>
      <c r="AN14" s="816"/>
      <c r="AO14" s="813"/>
      <c r="AP14" s="2796" t="s">
        <v>605</v>
      </c>
    </row>
    <row r="15" spans="1:49" s="714" customFormat="1" ht="21" customHeight="1">
      <c r="A15" s="3590"/>
      <c r="B15" s="794" t="s">
        <v>472</v>
      </c>
      <c r="C15" s="1966" t="s">
        <v>435</v>
      </c>
      <c r="D15" s="1594">
        <v>248</v>
      </c>
      <c r="E15" s="1594">
        <v>248</v>
      </c>
      <c r="F15" s="1594">
        <v>248</v>
      </c>
      <c r="G15" s="1594">
        <v>248</v>
      </c>
      <c r="H15" s="1594">
        <v>248</v>
      </c>
      <c r="I15" s="1594"/>
      <c r="J15" s="1594">
        <v>248</v>
      </c>
      <c r="K15" s="1594">
        <v>211.26499999999999</v>
      </c>
      <c r="L15" s="1619">
        <v>144</v>
      </c>
      <c r="M15" s="1614">
        <v>12</v>
      </c>
      <c r="N15" s="835">
        <v>0</v>
      </c>
      <c r="O15" s="810">
        <v>12.75</v>
      </c>
      <c r="P15" s="1307">
        <v>4.26</v>
      </c>
      <c r="Q15" s="2130">
        <v>0</v>
      </c>
      <c r="R15" s="2130">
        <v>0</v>
      </c>
      <c r="S15" s="2130">
        <v>0</v>
      </c>
      <c r="T15" s="2130">
        <v>0</v>
      </c>
      <c r="U15" s="2130">
        <v>0</v>
      </c>
      <c r="V15" s="3126">
        <v>0</v>
      </c>
      <c r="W15" s="2980">
        <v>0</v>
      </c>
      <c r="X15" s="3324"/>
      <c r="Y15" s="1673"/>
      <c r="Z15" s="2738">
        <v>17.009999999999998</v>
      </c>
      <c r="AA15" s="2751"/>
      <c r="AB15" s="815"/>
      <c r="AC15" s="815"/>
      <c r="AD15" s="815"/>
      <c r="AE15" s="815"/>
      <c r="AF15" s="815"/>
      <c r="AG15" s="815"/>
      <c r="AH15" s="815"/>
      <c r="AI15" s="815"/>
      <c r="AJ15" s="815"/>
      <c r="AK15" s="815"/>
      <c r="AL15" s="815"/>
      <c r="AM15" s="816"/>
      <c r="AN15" s="816"/>
      <c r="AO15" s="813"/>
      <c r="AP15" s="2306" t="s">
        <v>606</v>
      </c>
      <c r="AQ15" s="714" t="s">
        <v>568</v>
      </c>
    </row>
    <row r="16" spans="1:49" s="714" customFormat="1" ht="21" customHeight="1">
      <c r="A16" s="3590"/>
      <c r="B16" s="794" t="s">
        <v>495</v>
      </c>
      <c r="C16" s="1966" t="s">
        <v>435</v>
      </c>
      <c r="D16" s="2239"/>
      <c r="E16" s="2240"/>
      <c r="F16" s="2240"/>
      <c r="G16" s="2240"/>
      <c r="H16" s="2240"/>
      <c r="I16" s="2241"/>
      <c r="J16" s="2242"/>
      <c r="K16" s="2242">
        <v>151.458</v>
      </c>
      <c r="L16" s="2243">
        <v>120</v>
      </c>
      <c r="M16" s="2244">
        <v>10</v>
      </c>
      <c r="N16" s="2245">
        <v>6.8999999999999995</v>
      </c>
      <c r="O16" s="2246">
        <v>18.64</v>
      </c>
      <c r="P16" s="2247">
        <v>22.5</v>
      </c>
      <c r="Q16" s="3026">
        <v>7.17</v>
      </c>
      <c r="R16" s="3026">
        <v>0</v>
      </c>
      <c r="S16" s="3026">
        <v>0</v>
      </c>
      <c r="T16" s="3026">
        <v>1.1399999999999999</v>
      </c>
      <c r="U16" s="3026">
        <v>6.72</v>
      </c>
      <c r="V16" s="3171">
        <v>7.47</v>
      </c>
      <c r="W16" s="3033">
        <v>0</v>
      </c>
      <c r="X16" s="3514"/>
      <c r="Y16" s="2248"/>
      <c r="Z16" s="2739">
        <v>70.540000000000006</v>
      </c>
      <c r="AA16" s="2751"/>
      <c r="AB16" s="815"/>
      <c r="AC16" s="815"/>
      <c r="AD16" s="815"/>
      <c r="AE16" s="815"/>
      <c r="AF16" s="815"/>
      <c r="AG16" s="815"/>
      <c r="AH16" s="815"/>
      <c r="AI16" s="815"/>
      <c r="AJ16" s="815"/>
      <c r="AK16" s="815"/>
      <c r="AL16" s="815"/>
      <c r="AM16" s="816"/>
      <c r="AN16" s="816"/>
      <c r="AO16" s="813"/>
      <c r="AP16" s="2306" t="s">
        <v>607</v>
      </c>
    </row>
    <row r="17" spans="1:47" s="714" customFormat="1" ht="21" customHeight="1">
      <c r="A17" s="3590"/>
      <c r="B17" s="794" t="s">
        <v>453</v>
      </c>
      <c r="C17" s="1966" t="s">
        <v>435</v>
      </c>
      <c r="D17" s="817">
        <v>12.696</v>
      </c>
      <c r="E17" s="741">
        <v>12.696</v>
      </c>
      <c r="F17" s="741">
        <v>12.696</v>
      </c>
      <c r="G17" s="741">
        <v>12.696</v>
      </c>
      <c r="H17" s="940">
        <v>12.696</v>
      </c>
      <c r="I17" s="941"/>
      <c r="J17" s="1594">
        <v>12.696</v>
      </c>
      <c r="K17" s="1594">
        <v>12.643999999999998</v>
      </c>
      <c r="L17" s="1619">
        <v>7.43</v>
      </c>
      <c r="M17" s="1614">
        <v>0.61916666666666664</v>
      </c>
      <c r="N17" s="835">
        <v>0</v>
      </c>
      <c r="O17" s="814">
        <v>0.95</v>
      </c>
      <c r="P17" s="1307">
        <v>1.38</v>
      </c>
      <c r="Q17" s="2130">
        <v>0</v>
      </c>
      <c r="R17" s="2130">
        <v>0</v>
      </c>
      <c r="S17" s="2130">
        <v>1.4419999999999999</v>
      </c>
      <c r="T17" s="2130">
        <v>0</v>
      </c>
      <c r="U17" s="2130">
        <v>6.14</v>
      </c>
      <c r="V17" s="3126">
        <v>0.88</v>
      </c>
      <c r="W17" s="2980">
        <v>3.18</v>
      </c>
      <c r="X17" s="3324"/>
      <c r="Y17" s="1673"/>
      <c r="Z17" s="2738">
        <v>13.972</v>
      </c>
      <c r="AA17" s="2751"/>
      <c r="AB17" s="815"/>
      <c r="AC17" s="815"/>
      <c r="AD17" s="815"/>
      <c r="AE17" s="815"/>
      <c r="AF17" s="815"/>
      <c r="AG17" s="815"/>
      <c r="AH17" s="815"/>
      <c r="AI17" s="815"/>
      <c r="AJ17" s="815"/>
      <c r="AK17" s="815"/>
      <c r="AL17" s="815"/>
      <c r="AM17" s="816"/>
      <c r="AN17" s="816"/>
      <c r="AO17" s="813"/>
      <c r="AP17" s="2796" t="s">
        <v>608</v>
      </c>
    </row>
    <row r="18" spans="1:47" s="714" customFormat="1" ht="21" customHeight="1">
      <c r="A18" s="3590"/>
      <c r="B18" s="794" t="s">
        <v>452</v>
      </c>
      <c r="C18" s="1966" t="s">
        <v>435</v>
      </c>
      <c r="D18" s="2239"/>
      <c r="E18" s="2240"/>
      <c r="F18" s="2240"/>
      <c r="G18" s="2240"/>
      <c r="H18" s="2240"/>
      <c r="I18" s="2241"/>
      <c r="J18" s="2242">
        <v>50.28</v>
      </c>
      <c r="K18" s="2242">
        <v>31.545000000000002</v>
      </c>
      <c r="L18" s="2243">
        <v>24</v>
      </c>
      <c r="M18" s="2244">
        <v>2</v>
      </c>
      <c r="N18" s="2249">
        <v>6.72</v>
      </c>
      <c r="O18" s="2250">
        <v>4.4000000000000004</v>
      </c>
      <c r="P18" s="2247">
        <v>8.26</v>
      </c>
      <c r="Q18" s="3026">
        <v>2.42</v>
      </c>
      <c r="R18" s="3026">
        <v>11.86</v>
      </c>
      <c r="S18" s="3026">
        <v>0.7</v>
      </c>
      <c r="T18" s="3026">
        <v>1.1599999999999999</v>
      </c>
      <c r="U18" s="3026">
        <v>6.27</v>
      </c>
      <c r="V18" s="3171">
        <v>10.42</v>
      </c>
      <c r="W18" s="3033">
        <v>3.9</v>
      </c>
      <c r="X18" s="3514"/>
      <c r="Y18" s="2248"/>
      <c r="Z18" s="2739">
        <v>56.110000000000007</v>
      </c>
      <c r="AA18" s="2751"/>
      <c r="AB18" s="815"/>
      <c r="AC18" s="815"/>
      <c r="AD18" s="815"/>
      <c r="AE18" s="815"/>
      <c r="AF18" s="815"/>
      <c r="AG18" s="815"/>
      <c r="AH18" s="815"/>
      <c r="AI18" s="815"/>
      <c r="AJ18" s="815"/>
      <c r="AK18" s="815"/>
      <c r="AL18" s="815"/>
      <c r="AM18" s="816"/>
      <c r="AN18" s="816"/>
      <c r="AO18" s="813"/>
      <c r="AP18" s="2796" t="s">
        <v>609</v>
      </c>
      <c r="AQ18" s="2875"/>
      <c r="AR18" s="2875"/>
      <c r="AS18" s="2875"/>
      <c r="AT18" s="2875"/>
      <c r="AU18" s="895"/>
    </row>
    <row r="19" spans="1:47" s="714" customFormat="1" ht="21" customHeight="1">
      <c r="A19" s="3590"/>
      <c r="B19" s="794" t="s">
        <v>642</v>
      </c>
      <c r="C19" s="1966"/>
      <c r="D19" s="817">
        <v>6.5420000000000016</v>
      </c>
      <c r="E19" s="741">
        <v>6.5420000000000016</v>
      </c>
      <c r="F19" s="741">
        <v>6.5420000000000016</v>
      </c>
      <c r="G19" s="741">
        <v>6.5420000000000016</v>
      </c>
      <c r="H19" s="940">
        <v>6.5420000000000016</v>
      </c>
      <c r="I19" s="941"/>
      <c r="J19" s="1594"/>
      <c r="K19" s="1594">
        <v>6.5420000000000016</v>
      </c>
      <c r="L19" s="1619">
        <v>4</v>
      </c>
      <c r="M19" s="1614">
        <v>0.33333333333333331</v>
      </c>
      <c r="N19" s="838">
        <v>0</v>
      </c>
      <c r="O19" s="814">
        <v>0</v>
      </c>
      <c r="P19" s="1307">
        <v>1.3560000000000001</v>
      </c>
      <c r="Q19" s="2130">
        <v>2.23</v>
      </c>
      <c r="R19" s="2130">
        <v>0</v>
      </c>
      <c r="S19" s="2130">
        <v>2.2200000000000002</v>
      </c>
      <c r="T19" s="2130">
        <v>1.2969999999999999</v>
      </c>
      <c r="U19" s="2130">
        <v>1.54</v>
      </c>
      <c r="V19" s="3126">
        <v>1.1399999999999999</v>
      </c>
      <c r="W19" s="2980">
        <v>2.633</v>
      </c>
      <c r="X19" s="3324"/>
      <c r="Y19" s="1673"/>
      <c r="Z19" s="2738">
        <v>12.416</v>
      </c>
      <c r="AA19" s="2751"/>
      <c r="AB19" s="815"/>
      <c r="AC19" s="815"/>
      <c r="AD19" s="815"/>
      <c r="AE19" s="815"/>
      <c r="AF19" s="815"/>
      <c r="AG19" s="815"/>
      <c r="AH19" s="815"/>
      <c r="AI19" s="815"/>
      <c r="AJ19" s="815"/>
      <c r="AK19" s="815"/>
      <c r="AL19" s="815"/>
      <c r="AM19" s="816"/>
      <c r="AN19" s="816"/>
      <c r="AO19" s="813"/>
      <c r="AP19" s="2306" t="s">
        <v>610</v>
      </c>
    </row>
    <row r="20" spans="1:47" ht="21" customHeight="1">
      <c r="A20" s="3590"/>
      <c r="B20" s="802" t="s">
        <v>395</v>
      </c>
      <c r="C20" s="1906" t="s">
        <v>396</v>
      </c>
      <c r="D20" s="2239">
        <v>121.2</v>
      </c>
      <c r="E20" s="2240">
        <v>271.89999999999998</v>
      </c>
      <c r="F20" s="2240">
        <v>144.80000000000001</v>
      </c>
      <c r="G20" s="2240">
        <v>389.9</v>
      </c>
      <c r="H20" s="2240">
        <v>892.3</v>
      </c>
      <c r="I20" s="2241">
        <v>479.8</v>
      </c>
      <c r="J20" s="2242">
        <v>550.02</v>
      </c>
      <c r="K20" s="2242">
        <v>404.41999999999996</v>
      </c>
      <c r="L20" s="2243">
        <v>375</v>
      </c>
      <c r="M20" s="2251">
        <v>31.25</v>
      </c>
      <c r="N20" s="2252">
        <v>36.74</v>
      </c>
      <c r="O20" s="2253">
        <v>28.27</v>
      </c>
      <c r="P20" s="2254">
        <v>24.44</v>
      </c>
      <c r="Q20" s="2739">
        <v>22.97</v>
      </c>
      <c r="R20" s="2739">
        <v>18.46</v>
      </c>
      <c r="S20" s="2739">
        <v>9.5399999999999991</v>
      </c>
      <c r="T20" s="2739">
        <v>31.19</v>
      </c>
      <c r="U20" s="2739">
        <v>18.45</v>
      </c>
      <c r="V20" s="3172">
        <v>27.6</v>
      </c>
      <c r="W20" s="3034">
        <v>23.18</v>
      </c>
      <c r="X20" s="3515">
        <v>0</v>
      </c>
      <c r="Y20" s="2220">
        <v>0</v>
      </c>
      <c r="Z20" s="2739">
        <v>240.83999999999997</v>
      </c>
      <c r="AA20" s="2751"/>
      <c r="AB20" s="815"/>
      <c r="AC20" s="815"/>
      <c r="AD20" s="815"/>
      <c r="AE20" s="815"/>
      <c r="AF20" s="815"/>
      <c r="AG20" s="815"/>
      <c r="AH20" s="815"/>
      <c r="AI20" s="815"/>
      <c r="AJ20" s="815"/>
      <c r="AK20" s="815"/>
      <c r="AL20" s="815"/>
      <c r="AM20" s="816"/>
      <c r="AN20" s="816"/>
      <c r="AO20" s="813"/>
      <c r="AP20" s="2306" t="s">
        <v>611</v>
      </c>
    </row>
    <row r="21" spans="1:47" ht="21" customHeight="1">
      <c r="A21" s="3590"/>
      <c r="B21" s="794" t="s">
        <v>307</v>
      </c>
      <c r="C21" s="1966" t="s">
        <v>318</v>
      </c>
      <c r="D21" s="2228">
        <v>665.4380000000001</v>
      </c>
      <c r="E21" s="740">
        <v>918.35800000000006</v>
      </c>
      <c r="F21" s="740">
        <v>861.50800000000004</v>
      </c>
      <c r="G21" s="740">
        <v>1336.9580000000001</v>
      </c>
      <c r="H21" s="740">
        <v>2125.1849999999995</v>
      </c>
      <c r="I21" s="740">
        <v>971.52</v>
      </c>
      <c r="J21" s="740">
        <v>1297.8270000000002</v>
      </c>
      <c r="K21" s="1268">
        <v>1196.386</v>
      </c>
      <c r="L21" s="1613">
        <v>1008.43</v>
      </c>
      <c r="M21" s="1614">
        <v>84.035833333333329</v>
      </c>
      <c r="N21" s="2162">
        <v>79.352000000000004</v>
      </c>
      <c r="O21" s="2231">
        <v>95.219000000000008</v>
      </c>
      <c r="P21" s="2231">
        <v>97.585999999999999</v>
      </c>
      <c r="Q21" s="2738">
        <v>68.638000000000005</v>
      </c>
      <c r="R21" s="2738">
        <v>60.39</v>
      </c>
      <c r="S21" s="2738">
        <v>48.51</v>
      </c>
      <c r="T21" s="2738">
        <v>70.932999999999993</v>
      </c>
      <c r="U21" s="2738">
        <v>67.86</v>
      </c>
      <c r="V21" s="3149">
        <v>80.13000000000001</v>
      </c>
      <c r="W21" s="3008">
        <v>63.979000000000006</v>
      </c>
      <c r="X21" s="3028">
        <v>0</v>
      </c>
      <c r="Y21" s="2231">
        <v>0</v>
      </c>
      <c r="Z21" s="2738">
        <v>732.59700000000009</v>
      </c>
      <c r="AA21" s="2757"/>
      <c r="AB21" s="773"/>
      <c r="AC21" s="773"/>
      <c r="AD21" s="773"/>
      <c r="AE21" s="773"/>
      <c r="AF21" s="773"/>
      <c r="AG21" s="773"/>
      <c r="AH21" s="773"/>
      <c r="AI21" s="773"/>
      <c r="AJ21" s="773"/>
      <c r="AK21" s="773"/>
      <c r="AL21" s="773"/>
      <c r="AM21" s="976"/>
      <c r="AN21" s="977"/>
      <c r="AO21" s="978"/>
      <c r="AP21" s="2796" t="s">
        <v>612</v>
      </c>
    </row>
    <row r="22" spans="1:47" ht="21" customHeight="1">
      <c r="A22" s="3590"/>
      <c r="B22" s="1226" t="s">
        <v>397</v>
      </c>
      <c r="C22" s="1966" t="s">
        <v>248</v>
      </c>
      <c r="D22" s="2229">
        <v>8.2911105922346788</v>
      </c>
      <c r="E22" s="2224">
        <v>11.655086504856463</v>
      </c>
      <c r="F22" s="2256">
        <v>13.684172742088972</v>
      </c>
      <c r="G22" s="2256">
        <v>19.443572183433837</v>
      </c>
      <c r="H22" s="2256">
        <v>19.620948081295719</v>
      </c>
      <c r="I22" s="2256">
        <v>10.88309503784693</v>
      </c>
      <c r="J22" s="2256">
        <v>12.763998682476945</v>
      </c>
      <c r="K22" s="2225">
        <v>11.546987385240101</v>
      </c>
      <c r="L22" s="2255">
        <v>9.1818625243884142</v>
      </c>
      <c r="M22" s="2294">
        <v>9.1818625243884142</v>
      </c>
      <c r="N22" s="2255">
        <v>5.6330037440667118</v>
      </c>
      <c r="O22" s="2257">
        <v>8.3310249044689932</v>
      </c>
      <c r="P22" s="2257">
        <v>10.061232376346018</v>
      </c>
      <c r="Q22" s="2133">
        <v>7.9229411728535482</v>
      </c>
      <c r="R22" s="2133">
        <v>7.460168604276137</v>
      </c>
      <c r="S22" s="2133">
        <v>7.282643445430601</v>
      </c>
      <c r="T22" s="2133">
        <v>7.5281075082030489</v>
      </c>
      <c r="U22" s="2133">
        <v>7.8874874389271952</v>
      </c>
      <c r="V22" s="3135">
        <v>8.4507695103847631</v>
      </c>
      <c r="W22" s="2989">
        <v>8.3333333333333339</v>
      </c>
      <c r="X22" s="3029" t="e">
        <v>#DIV/0!</v>
      </c>
      <c r="Y22" s="2257" t="e">
        <v>#DIV/0!</v>
      </c>
      <c r="Z22" s="2133">
        <v>7.8370027411382432</v>
      </c>
      <c r="AA22" s="2751">
        <v>26309.161330433337</v>
      </c>
      <c r="AB22" s="2581">
        <v>14650.580604984563</v>
      </c>
      <c r="AC22" s="2581">
        <v>5410.12383867472</v>
      </c>
      <c r="AD22" s="2581">
        <v>14263.907013099695</v>
      </c>
      <c r="AE22" s="2593">
        <v>14238.325427309925</v>
      </c>
      <c r="AF22" s="2593">
        <v>19369.142266927436</v>
      </c>
      <c r="AG22" s="2593">
        <v>17277.408430853386</v>
      </c>
      <c r="AH22" s="2593">
        <v>14605.342812725507</v>
      </c>
      <c r="AI22" s="2593">
        <v>10969.880313913238</v>
      </c>
      <c r="AJ22" s="2593">
        <v>12299.394030664127</v>
      </c>
      <c r="AK22" s="2593" t="e">
        <v>#DIV/0!</v>
      </c>
      <c r="AL22" s="2593" t="e">
        <v>#DIV/0!</v>
      </c>
      <c r="AM22" s="3328">
        <v>108968.9139674918</v>
      </c>
      <c r="AN22" s="816">
        <v>149393.26606958592</v>
      </c>
      <c r="AO22" s="813">
        <v>1.3709714140507423</v>
      </c>
      <c r="AP22" s="382" t="s">
        <v>613</v>
      </c>
      <c r="AQ22" s="26" t="s">
        <v>492</v>
      </c>
    </row>
    <row r="23" spans="1:47" s="714" customFormat="1" ht="18" thickBot="1">
      <c r="A23" s="3578"/>
      <c r="B23" s="794" t="s">
        <v>597</v>
      </c>
      <c r="C23" s="1879" t="s">
        <v>56</v>
      </c>
      <c r="D23" s="2230">
        <v>8.2911105922346788</v>
      </c>
      <c r="E23" s="2226">
        <v>11.655086504856463</v>
      </c>
      <c r="F23" s="2226">
        <v>15.074693663590669</v>
      </c>
      <c r="G23" s="2226">
        <v>19.343927791956471</v>
      </c>
      <c r="H23" s="2226">
        <v>20.895347900877322</v>
      </c>
      <c r="I23" s="2226">
        <v>15.856893496308224</v>
      </c>
      <c r="J23" s="2227">
        <v>15.807687922740499</v>
      </c>
      <c r="K23" s="1846">
        <v>12.840538296772625</v>
      </c>
      <c r="L23" s="1781">
        <v>11.601943568962929</v>
      </c>
      <c r="M23" s="1620">
        <v>11.60194356896293</v>
      </c>
      <c r="N23" s="1782">
        <v>12.691356393571938</v>
      </c>
      <c r="O23" s="1692">
        <v>8.7467318339297293</v>
      </c>
      <c r="P23" s="1692">
        <v>13.933712558191649</v>
      </c>
      <c r="Q23" s="1514">
        <v>15.078140166531535</v>
      </c>
      <c r="R23" s="1514">
        <v>12.054858413095362</v>
      </c>
      <c r="S23" s="1514">
        <v>6.1294472270007763</v>
      </c>
      <c r="T23" s="1514">
        <v>12.670494756482016</v>
      </c>
      <c r="U23" s="1514">
        <v>10.722391628261548</v>
      </c>
      <c r="V23" s="3173">
        <v>14.686383502458504</v>
      </c>
      <c r="W23" s="3035">
        <v>17.970225028681895</v>
      </c>
      <c r="X23" s="1782" t="e">
        <v>#DIV/0!</v>
      </c>
      <c r="Y23" s="1692" t="e">
        <v>#DIV/0!</v>
      </c>
      <c r="Z23" s="1514">
        <v>12.275374417916225</v>
      </c>
      <c r="AA23" s="2751"/>
      <c r="AB23" s="815"/>
      <c r="AC23" s="815"/>
      <c r="AD23" s="815"/>
      <c r="AE23" s="815"/>
      <c r="AF23" s="815"/>
      <c r="AG23" s="815"/>
      <c r="AH23" s="815"/>
      <c r="AI23" s="815"/>
      <c r="AJ23" s="815"/>
      <c r="AK23" s="815"/>
      <c r="AL23" s="815"/>
      <c r="AM23" s="816"/>
      <c r="AN23" s="816"/>
      <c r="AO23" s="813"/>
      <c r="AP23" s="2339"/>
    </row>
    <row r="24" spans="1:47" ht="21" customHeight="1">
      <c r="A24" s="3589" t="s">
        <v>327</v>
      </c>
      <c r="B24" s="3594" t="s">
        <v>319</v>
      </c>
      <c r="C24" s="971" t="s">
        <v>288</v>
      </c>
      <c r="D24" s="1237"/>
      <c r="E24" s="1238"/>
      <c r="F24" s="1238"/>
      <c r="G24" s="1239">
        <v>239</v>
      </c>
      <c r="H24" s="1239">
        <v>259</v>
      </c>
      <c r="I24" s="332">
        <v>183</v>
      </c>
      <c r="J24" s="332">
        <v>199</v>
      </c>
      <c r="K24" s="332">
        <v>116</v>
      </c>
      <c r="L24" s="618">
        <v>90</v>
      </c>
      <c r="M24" s="1621">
        <v>7.5</v>
      </c>
      <c r="N24" s="1396">
        <v>9</v>
      </c>
      <c r="O24" s="1240">
        <v>3</v>
      </c>
      <c r="P24" s="1240">
        <v>4</v>
      </c>
      <c r="Q24" s="1240">
        <v>6</v>
      </c>
      <c r="R24" s="1240">
        <v>2</v>
      </c>
      <c r="S24" s="1240">
        <v>4</v>
      </c>
      <c r="T24" s="1240">
        <v>8</v>
      </c>
      <c r="U24" s="1240">
        <v>9</v>
      </c>
      <c r="V24" s="3174">
        <v>4</v>
      </c>
      <c r="W24" s="3036">
        <v>3</v>
      </c>
      <c r="X24" s="637"/>
      <c r="Y24" s="1690"/>
      <c r="Z24" s="253">
        <v>52</v>
      </c>
      <c r="AA24" s="2766"/>
      <c r="AB24" s="335"/>
      <c r="AC24" s="335"/>
      <c r="AD24" s="335"/>
      <c r="AE24" s="335"/>
      <c r="AF24" s="335"/>
      <c r="AG24" s="335"/>
      <c r="AH24" s="335"/>
      <c r="AI24" s="335"/>
      <c r="AJ24" s="335"/>
      <c r="AK24" s="335"/>
      <c r="AL24" s="335"/>
      <c r="AM24" s="1241"/>
      <c r="AN24" s="1241"/>
      <c r="AO24" s="336"/>
      <c r="AP24" s="337"/>
    </row>
    <row r="25" spans="1:47" ht="21" customHeight="1">
      <c r="A25" s="3590"/>
      <c r="B25" s="3595"/>
      <c r="C25" s="733" t="s">
        <v>325</v>
      </c>
      <c r="D25" s="743"/>
      <c r="E25" s="744"/>
      <c r="F25" s="744"/>
      <c r="G25" s="744">
        <v>113.46666666666667</v>
      </c>
      <c r="H25" s="744">
        <v>120.05</v>
      </c>
      <c r="I25" s="701">
        <v>107.2</v>
      </c>
      <c r="J25" s="701">
        <v>78.86333333333333</v>
      </c>
      <c r="K25" s="701">
        <v>64</v>
      </c>
      <c r="L25" s="1388">
        <v>48</v>
      </c>
      <c r="M25" s="1249">
        <v>4</v>
      </c>
      <c r="N25" s="1315">
        <v>4.4000000000000004</v>
      </c>
      <c r="O25" s="832">
        <v>1.1000000000000001</v>
      </c>
      <c r="P25" s="1308">
        <v>1.7666666666666666</v>
      </c>
      <c r="Q25" s="2133">
        <v>2.4666666666666668</v>
      </c>
      <c r="R25" s="2133">
        <v>0.91666666666666663</v>
      </c>
      <c r="S25" s="2133">
        <v>1.7833333333333334</v>
      </c>
      <c r="T25" s="2133">
        <v>5</v>
      </c>
      <c r="U25" s="2133">
        <v>6.6833333333333336</v>
      </c>
      <c r="V25" s="3135">
        <v>7.9333333333333336</v>
      </c>
      <c r="W25" s="2989">
        <v>0.96666666666666667</v>
      </c>
      <c r="X25" s="3029"/>
      <c r="Y25" s="1676"/>
      <c r="Z25" s="2738">
        <v>33.016666666666666</v>
      </c>
      <c r="AA25" s="2791">
        <v>1216.6027468033592</v>
      </c>
      <c r="AB25" s="1787">
        <v>5518.1624587152382</v>
      </c>
      <c r="AC25" s="1787">
        <v>4649.1604967128396</v>
      </c>
      <c r="AD25" s="1787">
        <v>3736.7084366103195</v>
      </c>
      <c r="AE25" s="1787">
        <v>5757.1379982658991</v>
      </c>
      <c r="AF25" s="1787">
        <v>4627.4354476627805</v>
      </c>
      <c r="AG25" s="1787">
        <v>434.50098100119965</v>
      </c>
      <c r="AH25" s="1787">
        <v>-1759.7289730548607</v>
      </c>
      <c r="AI25" s="1787">
        <v>-3389.107651809361</v>
      </c>
      <c r="AJ25" s="1787">
        <v>5691.9628511157198</v>
      </c>
      <c r="AK25" s="1787">
        <v>6952.0156960191998</v>
      </c>
      <c r="AL25" s="1787">
        <v>6952.0156960191998</v>
      </c>
      <c r="AM25" s="1787">
        <v>1738.0039240047997</v>
      </c>
      <c r="AN25" s="866">
        <v>26482.834792023132</v>
      </c>
      <c r="AO25" s="975">
        <v>15.237499999999997</v>
      </c>
      <c r="AP25" s="1928"/>
      <c r="AQ25" s="83"/>
    </row>
    <row r="26" spans="1:47" ht="21" customHeight="1">
      <c r="A26" s="3590"/>
      <c r="B26" s="3596" t="s">
        <v>323</v>
      </c>
      <c r="C26" s="733" t="s">
        <v>288</v>
      </c>
      <c r="D26" s="743"/>
      <c r="E26" s="744"/>
      <c r="F26" s="744"/>
      <c r="G26" s="745">
        <v>13</v>
      </c>
      <c r="H26" s="745">
        <v>5</v>
      </c>
      <c r="I26" s="700">
        <v>15</v>
      </c>
      <c r="J26" s="700">
        <v>3</v>
      </c>
      <c r="K26" s="700">
        <v>6</v>
      </c>
      <c r="L26" s="1391">
        <v>3</v>
      </c>
      <c r="M26" s="3361">
        <v>0.25</v>
      </c>
      <c r="N26" s="1397">
        <v>0</v>
      </c>
      <c r="O26" s="2592">
        <v>1</v>
      </c>
      <c r="P26" s="1384">
        <v>0</v>
      </c>
      <c r="Q26" s="3027">
        <v>0</v>
      </c>
      <c r="R26" s="3027">
        <v>0</v>
      </c>
      <c r="S26" s="3027">
        <v>0</v>
      </c>
      <c r="T26" s="3027">
        <v>0</v>
      </c>
      <c r="U26" s="3027">
        <v>1</v>
      </c>
      <c r="V26" s="3175">
        <v>2</v>
      </c>
      <c r="W26" s="3037">
        <v>0</v>
      </c>
      <c r="X26" s="3516">
        <v>0</v>
      </c>
      <c r="Y26" s="1691">
        <v>0</v>
      </c>
      <c r="Z26" s="2737">
        <v>4</v>
      </c>
      <c r="AA26" s="2757"/>
      <c r="AB26" s="773"/>
      <c r="AC26" s="773"/>
      <c r="AD26" s="773"/>
      <c r="AE26" s="773"/>
      <c r="AF26" s="773"/>
      <c r="AG26" s="773"/>
      <c r="AH26" s="773"/>
      <c r="AI26" s="773"/>
      <c r="AJ26" s="773"/>
      <c r="AK26" s="773"/>
      <c r="AL26" s="773"/>
      <c r="AM26" s="801"/>
      <c r="AN26" s="801"/>
      <c r="AO26" s="774"/>
      <c r="AP26" s="1928"/>
      <c r="AQ26" s="36"/>
    </row>
    <row r="27" spans="1:47" ht="21" customHeight="1">
      <c r="A27" s="3590"/>
      <c r="B27" s="3595"/>
      <c r="C27" s="733" t="s">
        <v>325</v>
      </c>
      <c r="D27" s="743"/>
      <c r="E27" s="744"/>
      <c r="F27" s="744"/>
      <c r="G27" s="744">
        <v>12</v>
      </c>
      <c r="H27" s="744">
        <v>3.75</v>
      </c>
      <c r="I27" s="701">
        <v>14</v>
      </c>
      <c r="J27" s="701">
        <v>4.4833333333333343</v>
      </c>
      <c r="K27" s="701">
        <v>9.5666666666666664</v>
      </c>
      <c r="L27" s="1388">
        <v>7.7672727272727267</v>
      </c>
      <c r="M27" s="1249">
        <v>0.64727272727272722</v>
      </c>
      <c r="N27" s="1315">
        <v>0</v>
      </c>
      <c r="O27" s="832">
        <v>1.0833333333333333</v>
      </c>
      <c r="P27" s="1308">
        <v>0</v>
      </c>
      <c r="Q27" s="2133">
        <v>0</v>
      </c>
      <c r="R27" s="2133">
        <v>0</v>
      </c>
      <c r="S27" s="2133">
        <v>0</v>
      </c>
      <c r="T27" s="2133">
        <v>0</v>
      </c>
      <c r="U27" s="2133">
        <v>0.83333333333333337</v>
      </c>
      <c r="V27" s="3135">
        <v>2.1666666666666665</v>
      </c>
      <c r="W27" s="2989">
        <v>0</v>
      </c>
      <c r="X27" s="3029">
        <v>0</v>
      </c>
      <c r="Y27" s="1676">
        <v>0</v>
      </c>
      <c r="Z27" s="2738">
        <v>4.083333333333333</v>
      </c>
      <c r="AA27" s="2755">
        <v>865.79116543596729</v>
      </c>
      <c r="AB27" s="820">
        <v>-287.40390853110955</v>
      </c>
      <c r="AC27" s="820">
        <v>694.20893876817513</v>
      </c>
      <c r="AD27" s="820">
        <v>767.75590500689702</v>
      </c>
      <c r="AE27" s="820">
        <v>726.74143239088357</v>
      </c>
      <c r="AF27" s="820">
        <v>884.69777022426968</v>
      </c>
      <c r="AG27" s="820">
        <v>845.07871995876781</v>
      </c>
      <c r="AH27" s="820">
        <v>-88.522639641709233</v>
      </c>
      <c r="AI27" s="820">
        <v>-1325.1812058953494</v>
      </c>
      <c r="AJ27" s="820">
        <v>835.39284717286466</v>
      </c>
      <c r="AK27" s="820" t="e">
        <v>#DIV/0!</v>
      </c>
      <c r="AL27" s="820" t="e">
        <v>#DIV/0!</v>
      </c>
      <c r="AM27" s="866">
        <v>2019.7475528672908</v>
      </c>
      <c r="AN27" s="866">
        <v>3918.5590248896574</v>
      </c>
      <c r="AO27" s="975">
        <v>1.9401231700104105</v>
      </c>
      <c r="AP27" s="2021"/>
    </row>
    <row r="28" spans="1:47" ht="21" customHeight="1">
      <c r="A28" s="3590"/>
      <c r="B28" s="3596" t="s">
        <v>324</v>
      </c>
      <c r="C28" s="733" t="s">
        <v>288</v>
      </c>
      <c r="D28" s="743"/>
      <c r="E28" s="744"/>
      <c r="F28" s="744"/>
      <c r="G28" s="745">
        <v>11</v>
      </c>
      <c r="H28" s="745">
        <v>11</v>
      </c>
      <c r="I28" s="700">
        <v>15</v>
      </c>
      <c r="J28" s="700">
        <v>2</v>
      </c>
      <c r="K28" s="700">
        <v>2</v>
      </c>
      <c r="L28" s="1391">
        <v>3</v>
      </c>
      <c r="M28" s="3361">
        <v>0.25</v>
      </c>
      <c r="N28" s="1397">
        <v>1</v>
      </c>
      <c r="O28" s="862">
        <v>0</v>
      </c>
      <c r="P28" s="1384">
        <v>1</v>
      </c>
      <c r="Q28" s="3027">
        <v>0</v>
      </c>
      <c r="R28" s="3027">
        <v>1</v>
      </c>
      <c r="S28" s="3027">
        <v>0</v>
      </c>
      <c r="T28" s="3027">
        <v>0</v>
      </c>
      <c r="U28" s="3027">
        <v>0</v>
      </c>
      <c r="V28" s="3175">
        <v>2</v>
      </c>
      <c r="W28" s="3037">
        <v>0</v>
      </c>
      <c r="X28" s="3516">
        <v>0</v>
      </c>
      <c r="Y28" s="1691">
        <v>0</v>
      </c>
      <c r="Z28" s="2737">
        <v>5</v>
      </c>
      <c r="AA28" s="2757"/>
      <c r="AB28" s="773"/>
      <c r="AC28" s="773"/>
      <c r="AD28" s="773"/>
      <c r="AE28" s="773"/>
      <c r="AF28" s="773"/>
      <c r="AG28" s="773"/>
      <c r="AH28" s="773"/>
      <c r="AI28" s="773"/>
      <c r="AJ28" s="773"/>
      <c r="AK28" s="773"/>
      <c r="AL28" s="773"/>
      <c r="AM28" s="801"/>
      <c r="AN28" s="801"/>
      <c r="AO28" s="774"/>
      <c r="AP28" s="1928"/>
    </row>
    <row r="29" spans="1:47" ht="21" customHeight="1" thickBot="1">
      <c r="A29" s="3590"/>
      <c r="B29" s="3599"/>
      <c r="C29" s="3335" t="s">
        <v>325</v>
      </c>
      <c r="D29" s="3336"/>
      <c r="E29" s="3337"/>
      <c r="F29" s="3337"/>
      <c r="G29" s="3337">
        <v>14.6</v>
      </c>
      <c r="H29" s="3337">
        <v>12.583333333333334</v>
      </c>
      <c r="I29" s="3338">
        <v>16</v>
      </c>
      <c r="J29" s="3338">
        <v>0.6333333333333333</v>
      </c>
      <c r="K29" s="3338">
        <v>1.1833333333333333</v>
      </c>
      <c r="L29" s="2166">
        <v>1.1224242424242499</v>
      </c>
      <c r="M29" s="2175">
        <v>9.3535353535354152E-2</v>
      </c>
      <c r="N29" s="2307">
        <v>0.16666666666666666</v>
      </c>
      <c r="O29" s="2310">
        <v>0</v>
      </c>
      <c r="P29" s="2310">
        <v>8.3333333333333329E-2</v>
      </c>
      <c r="Q29" s="2310">
        <v>0</v>
      </c>
      <c r="R29" s="2310">
        <v>2.2166666666666668</v>
      </c>
      <c r="S29" s="2310">
        <v>0</v>
      </c>
      <c r="T29" s="2310">
        <v>0</v>
      </c>
      <c r="U29" s="2310">
        <v>0</v>
      </c>
      <c r="V29" s="3114">
        <v>6.833333333333333</v>
      </c>
      <c r="W29" s="2950">
        <v>0</v>
      </c>
      <c r="X29" s="3477">
        <v>0</v>
      </c>
      <c r="Y29" s="2449">
        <v>0</v>
      </c>
      <c r="Z29" s="2790">
        <v>9.3000000000000007</v>
      </c>
      <c r="AA29" s="2755">
        <v>-62.475388798938205</v>
      </c>
      <c r="AB29" s="2597">
        <v>102.19879001865229</v>
      </c>
      <c r="AC29" s="2597">
        <v>5.4195279811098693</v>
      </c>
      <c r="AD29" s="2597">
        <v>94.966322744755544</v>
      </c>
      <c r="AE29" s="2597">
        <v>-2088.849002448525</v>
      </c>
      <c r="AF29" s="2597">
        <v>109.43125729254903</v>
      </c>
      <c r="AG29" s="2597">
        <v>104.53064306110191</v>
      </c>
      <c r="AH29" s="2597">
        <v>90.346613887072323</v>
      </c>
      <c r="AI29" s="2597">
        <v>-6469.7700569852805</v>
      </c>
      <c r="AJ29" s="2597">
        <v>103.33256471998847</v>
      </c>
      <c r="AK29" s="2597" t="e">
        <v>#DIV/0!</v>
      </c>
      <c r="AL29" s="2597" t="e">
        <v>#DIV/0!</v>
      </c>
      <c r="AM29" s="2036">
        <v>58.514405749291079</v>
      </c>
      <c r="AN29" s="2036">
        <v>-8010.8687285275146</v>
      </c>
      <c r="AO29" s="1978">
        <v>-136.90421402980016</v>
      </c>
      <c r="AP29" s="2021"/>
    </row>
    <row r="30" spans="1:47" ht="21" customHeight="1">
      <c r="A30" s="3589" t="s">
        <v>141</v>
      </c>
      <c r="B30" s="3594" t="s">
        <v>142</v>
      </c>
      <c r="C30" s="1010" t="s">
        <v>143</v>
      </c>
      <c r="D30" s="1011">
        <v>31.24</v>
      </c>
      <c r="E30" s="1012">
        <v>30.9</v>
      </c>
      <c r="F30" s="1012">
        <v>30.99</v>
      </c>
      <c r="G30" s="1012">
        <v>30.161592677579389</v>
      </c>
      <c r="H30" s="1012">
        <v>32.450000000000003</v>
      </c>
      <c r="I30" s="1013">
        <v>33.229999999999997</v>
      </c>
      <c r="J30" s="1013">
        <v>38.068566825581534</v>
      </c>
      <c r="K30" s="1013">
        <v>36.189847966144271</v>
      </c>
      <c r="L30" s="1014">
        <v>35.49126354565324</v>
      </c>
      <c r="M30" s="1403">
        <v>35.49126354565324</v>
      </c>
      <c r="N30" s="2364">
        <v>35.114729636954607</v>
      </c>
      <c r="O30" s="1015">
        <v>34.141379863289046</v>
      </c>
      <c r="P30" s="1015">
        <v>31.489715638325446</v>
      </c>
      <c r="Q30" s="1015">
        <v>35.601408288628896</v>
      </c>
      <c r="R30" s="1015">
        <v>35.390523824409414</v>
      </c>
      <c r="S30" s="1015">
        <v>36.704370727845692</v>
      </c>
      <c r="T30" s="1015">
        <v>34.693069227304896</v>
      </c>
      <c r="U30" s="3302">
        <v>30.280848262240546</v>
      </c>
      <c r="V30" s="3376">
        <v>44.107942479144484</v>
      </c>
      <c r="W30" s="3038">
        <v>41.098674760833624</v>
      </c>
      <c r="X30" s="3517"/>
      <c r="Y30" s="1693"/>
      <c r="Z30" s="543">
        <v>35.862266270897663</v>
      </c>
      <c r="AA30" s="3697">
        <v>28104.289790943945</v>
      </c>
      <c r="AB30" s="3764">
        <v>54835.591487023856</v>
      </c>
      <c r="AC30" s="3764">
        <v>100567.93952124426</v>
      </c>
      <c r="AD30" s="3764">
        <v>13609.312436218701</v>
      </c>
      <c r="AE30" s="3753">
        <v>16363.866510775244</v>
      </c>
      <c r="AF30" s="3753">
        <v>-13732.582585167118</v>
      </c>
      <c r="AG30" s="3753">
        <v>37811.215939835725</v>
      </c>
      <c r="AH30" s="3753">
        <v>138577.72963979674</v>
      </c>
      <c r="AI30" s="3753">
        <v>-164846.79988730472</v>
      </c>
      <c r="AJ30" s="3753">
        <v>-110395.59992137134</v>
      </c>
      <c r="AK30" s="3753">
        <v>0</v>
      </c>
      <c r="AL30" s="3753">
        <v>0</v>
      </c>
      <c r="AM30" s="3755">
        <v>197283.44824632601</v>
      </c>
      <c r="AN30" s="3753">
        <v>100894.96293199532</v>
      </c>
      <c r="AO30" s="3701">
        <v>0.51142132717600797</v>
      </c>
      <c r="AP30" s="1017" t="s">
        <v>614</v>
      </c>
      <c r="AR30" s="27"/>
    </row>
    <row r="31" spans="1:47" ht="21" customHeight="1" thickBot="1">
      <c r="A31" s="3598"/>
      <c r="B31" s="3597"/>
      <c r="C31" s="1018" t="s">
        <v>145</v>
      </c>
      <c r="D31" s="1019">
        <v>185112.01969583478</v>
      </c>
      <c r="E31" s="1020">
        <v>177449.52651247222</v>
      </c>
      <c r="F31" s="1020">
        <v>194368.63878239974</v>
      </c>
      <c r="G31" s="1020">
        <v>173621.66434030529</v>
      </c>
      <c r="H31" s="1020">
        <v>154868.23472527691</v>
      </c>
      <c r="I31" s="1021">
        <v>165622</v>
      </c>
      <c r="J31" s="1021">
        <v>183257.3725413197</v>
      </c>
      <c r="K31" s="1021">
        <v>186461.59201844776</v>
      </c>
      <c r="L31" s="3341">
        <v>180577</v>
      </c>
      <c r="M31" s="3342">
        <v>180577</v>
      </c>
      <c r="N31" s="1352">
        <v>183114.63102881776</v>
      </c>
      <c r="O31" s="1508">
        <v>165204.60961302521</v>
      </c>
      <c r="P31" s="1508">
        <v>169535.9195443225</v>
      </c>
      <c r="Q31" s="1508">
        <v>190636.05990145844</v>
      </c>
      <c r="R31" s="1508">
        <v>183037.73004460719</v>
      </c>
      <c r="S31" s="1508">
        <v>186828.25368794435</v>
      </c>
      <c r="T31" s="1508">
        <v>202361.46295760147</v>
      </c>
      <c r="U31" s="1446">
        <v>168891.0630132714</v>
      </c>
      <c r="V31" s="3123">
        <v>239352.79889047056</v>
      </c>
      <c r="W31" s="2931">
        <v>225216.60478603755</v>
      </c>
      <c r="X31" s="3461"/>
      <c r="Y31" s="1666"/>
      <c r="Z31" s="1447">
        <v>191417.91334675564</v>
      </c>
      <c r="AA31" s="3763"/>
      <c r="AB31" s="3765"/>
      <c r="AC31" s="3765"/>
      <c r="AD31" s="3765"/>
      <c r="AE31" s="3754"/>
      <c r="AF31" s="3754"/>
      <c r="AG31" s="3754"/>
      <c r="AH31" s="3754"/>
      <c r="AI31" s="3754"/>
      <c r="AJ31" s="3754"/>
      <c r="AK31" s="3754"/>
      <c r="AL31" s="3754"/>
      <c r="AM31" s="3756"/>
      <c r="AN31" s="3754">
        <v>0</v>
      </c>
      <c r="AO31" s="3767"/>
      <c r="AP31" s="1024" t="s">
        <v>150</v>
      </c>
      <c r="AQ31" s="132"/>
    </row>
    <row r="32" spans="1:47" ht="21" hidden="1" customHeight="1">
      <c r="A32" s="3587" t="s">
        <v>437</v>
      </c>
      <c r="B32" s="962" t="s">
        <v>443</v>
      </c>
      <c r="C32" s="3339" t="s">
        <v>444</v>
      </c>
      <c r="D32" s="1047"/>
      <c r="E32" s="151"/>
      <c r="F32" s="719"/>
      <c r="G32" s="3340">
        <v>320.82721894441102</v>
      </c>
      <c r="H32" s="151"/>
      <c r="I32" s="719"/>
      <c r="J32" s="719">
        <v>34140</v>
      </c>
      <c r="K32" s="719"/>
      <c r="L32" s="1007"/>
      <c r="M32" s="1394">
        <v>0</v>
      </c>
      <c r="N32" s="855"/>
      <c r="O32" s="545"/>
      <c r="P32" s="545"/>
      <c r="Q32" s="545"/>
      <c r="R32" s="545"/>
      <c r="S32" s="545"/>
      <c r="T32" s="545"/>
      <c r="U32" s="545"/>
      <c r="V32" s="3160"/>
      <c r="W32" s="3018"/>
      <c r="X32" s="3502"/>
      <c r="Y32" s="847"/>
      <c r="Z32" s="545"/>
      <c r="AA32" s="2753"/>
      <c r="AB32" s="243"/>
      <c r="AC32" s="243"/>
      <c r="AD32" s="243"/>
      <c r="AE32" s="243"/>
      <c r="AF32" s="243"/>
      <c r="AG32" s="243"/>
      <c r="AH32" s="243"/>
      <c r="AI32" s="243"/>
      <c r="AJ32" s="243"/>
      <c r="AK32" s="243"/>
      <c r="AL32" s="243"/>
      <c r="AM32" s="440"/>
      <c r="AN32" s="175"/>
      <c r="AO32" s="1008"/>
      <c r="AP32" s="1009" t="s">
        <v>445</v>
      </c>
      <c r="AR32" s="912"/>
    </row>
    <row r="33" spans="1:46" ht="21" hidden="1" customHeight="1">
      <c r="A33" s="3590"/>
      <c r="B33" s="1001" t="s">
        <v>438</v>
      </c>
      <c r="C33" s="1052" t="s">
        <v>335</v>
      </c>
      <c r="D33" s="1048"/>
      <c r="E33" s="749"/>
      <c r="F33" s="707"/>
      <c r="G33" s="1042">
        <v>6228750</v>
      </c>
      <c r="H33" s="749"/>
      <c r="I33" s="707"/>
      <c r="J33" s="1575">
        <v>390300</v>
      </c>
      <c r="K33" s="707"/>
      <c r="L33" s="1329"/>
      <c r="M33" s="702">
        <v>290000</v>
      </c>
      <c r="N33" s="1324"/>
      <c r="O33" s="822"/>
      <c r="P33" s="1320"/>
      <c r="Q33" s="2106"/>
      <c r="R33" s="2106"/>
      <c r="S33" s="2106"/>
      <c r="T33" s="2106"/>
      <c r="U33" s="2106"/>
      <c r="V33" s="3100"/>
      <c r="W33" s="2934"/>
      <c r="X33" s="3464"/>
      <c r="Y33" s="1686"/>
      <c r="Z33" s="2106"/>
      <c r="AA33" s="2749"/>
      <c r="AB33" s="892"/>
      <c r="AC33" s="892"/>
      <c r="AD33" s="892"/>
      <c r="AE33" s="892"/>
      <c r="AF33" s="892"/>
      <c r="AG33" s="892"/>
      <c r="AH33" s="892"/>
      <c r="AI33" s="892"/>
      <c r="AJ33" s="892"/>
      <c r="AK33" s="892"/>
      <c r="AL33" s="892"/>
      <c r="AM33" s="1045"/>
      <c r="AN33" s="1046"/>
      <c r="AO33" s="811"/>
      <c r="AP33" s="2266" t="s">
        <v>446</v>
      </c>
      <c r="AR33" s="912"/>
    </row>
    <row r="34" spans="1:46" ht="21" hidden="1" customHeight="1">
      <c r="A34" s="3590"/>
      <c r="B34" s="964" t="s">
        <v>439</v>
      </c>
      <c r="C34" s="1053" t="s">
        <v>441</v>
      </c>
      <c r="D34" s="1049"/>
      <c r="E34" s="262"/>
      <c r="F34" s="263"/>
      <c r="G34" s="1043"/>
      <c r="H34" s="262"/>
      <c r="I34" s="263"/>
      <c r="J34" s="263">
        <v>360</v>
      </c>
      <c r="K34" s="263"/>
      <c r="L34" s="1329"/>
      <c r="M34" s="702">
        <v>160</v>
      </c>
      <c r="N34" s="691"/>
      <c r="O34" s="544"/>
      <c r="P34" s="544"/>
      <c r="Q34" s="544"/>
      <c r="R34" s="544"/>
      <c r="S34" s="544"/>
      <c r="T34" s="544"/>
      <c r="U34" s="544"/>
      <c r="V34" s="3161"/>
      <c r="W34" s="3019"/>
      <c r="X34" s="3503"/>
      <c r="Y34" s="846"/>
      <c r="Z34" s="544"/>
      <c r="AA34" s="2754"/>
      <c r="AB34" s="171"/>
      <c r="AC34" s="171"/>
      <c r="AD34" s="171"/>
      <c r="AE34" s="171"/>
      <c r="AF34" s="171"/>
      <c r="AG34" s="171"/>
      <c r="AH34" s="171"/>
      <c r="AI34" s="171"/>
      <c r="AJ34" s="171"/>
      <c r="AK34" s="171"/>
      <c r="AL34" s="171"/>
      <c r="AM34" s="172"/>
      <c r="AN34" s="173"/>
      <c r="AO34" s="174"/>
      <c r="AP34" s="2742" t="s">
        <v>447</v>
      </c>
      <c r="AR34" s="912"/>
    </row>
    <row r="35" spans="1:46" ht="21" hidden="1" customHeight="1" thickBot="1">
      <c r="A35" s="3590"/>
      <c r="B35" s="802" t="s">
        <v>440</v>
      </c>
      <c r="C35" s="1054" t="s">
        <v>442</v>
      </c>
      <c r="D35" s="1050"/>
      <c r="E35" s="1025"/>
      <c r="F35" s="696"/>
      <c r="G35" s="1044"/>
      <c r="H35" s="1025"/>
      <c r="I35" s="696"/>
      <c r="J35" s="696">
        <v>170</v>
      </c>
      <c r="K35" s="696"/>
      <c r="L35" s="865"/>
      <c r="M35" s="727">
        <v>120</v>
      </c>
      <c r="N35" s="856"/>
      <c r="O35" s="842"/>
      <c r="P35" s="842"/>
      <c r="Q35" s="2019"/>
      <c r="R35" s="2019"/>
      <c r="S35" s="2019"/>
      <c r="T35" s="2019"/>
      <c r="U35" s="2019"/>
      <c r="V35" s="3176"/>
      <c r="W35" s="3039"/>
      <c r="X35" s="3518"/>
      <c r="Y35" s="848"/>
      <c r="Z35" s="2019"/>
      <c r="AA35" s="2757"/>
      <c r="AB35" s="771"/>
      <c r="AC35" s="771"/>
      <c r="AD35" s="771"/>
      <c r="AE35" s="771"/>
      <c r="AF35" s="771"/>
      <c r="AG35" s="771"/>
      <c r="AH35" s="771"/>
      <c r="AI35" s="771"/>
      <c r="AJ35" s="771"/>
      <c r="AK35" s="771"/>
      <c r="AL35" s="771"/>
      <c r="AM35" s="1026"/>
      <c r="AN35" s="1027"/>
      <c r="AO35" s="1028"/>
      <c r="AP35" s="2021" t="s">
        <v>448</v>
      </c>
      <c r="AR35" s="912"/>
    </row>
    <row r="36" spans="1:46" ht="21" customHeight="1">
      <c r="A36" s="3589" t="s">
        <v>151</v>
      </c>
      <c r="B36" s="3594" t="s">
        <v>101</v>
      </c>
      <c r="C36" s="734" t="s">
        <v>153</v>
      </c>
      <c r="D36" s="1011">
        <v>51.694598180945746</v>
      </c>
      <c r="E36" s="1012">
        <v>46.817755609800976</v>
      </c>
      <c r="F36" s="1012">
        <v>48.587586323475612</v>
      </c>
      <c r="G36" s="1012">
        <v>42.61</v>
      </c>
      <c r="H36" s="1012">
        <v>42.62</v>
      </c>
      <c r="I36" s="1013">
        <v>48.67</v>
      </c>
      <c r="J36" s="1013">
        <v>52.269771847106512</v>
      </c>
      <c r="K36" s="1013">
        <v>61.248628266089717</v>
      </c>
      <c r="L36" s="1014">
        <v>60.71</v>
      </c>
      <c r="M36" s="1403">
        <v>60.71</v>
      </c>
      <c r="N36" s="1016">
        <v>58.191442854894575</v>
      </c>
      <c r="O36" s="1015">
        <v>56.771319352476212</v>
      </c>
      <c r="P36" s="1015">
        <v>67.732361201707945</v>
      </c>
      <c r="Q36" s="1015">
        <v>62.560980855335757</v>
      </c>
      <c r="R36" s="1015">
        <v>58.778670298930237</v>
      </c>
      <c r="S36" s="1015">
        <v>57.711249392034134</v>
      </c>
      <c r="T36" s="1015">
        <v>56.51194483893088</v>
      </c>
      <c r="U36" s="3302">
        <v>49.374302845774942</v>
      </c>
      <c r="V36" s="3376">
        <v>64.418829532739196</v>
      </c>
      <c r="W36" s="3038">
        <v>66.926858525424876</v>
      </c>
      <c r="X36" s="3517"/>
      <c r="Y36" s="1693"/>
      <c r="Z36" s="543">
        <v>59.897795969824884</v>
      </c>
      <c r="AA36" s="3697">
        <v>9509.2976408569048</v>
      </c>
      <c r="AB36" s="3675">
        <v>13875.527404275237</v>
      </c>
      <c r="AC36" s="3675">
        <v>-16061.041275109274</v>
      </c>
      <c r="AD36" s="3675">
        <v>-3513.8553651896391</v>
      </c>
      <c r="AE36" s="3675">
        <v>5853.9859254104613</v>
      </c>
      <c r="AF36" s="3675">
        <v>10930.205278948193</v>
      </c>
      <c r="AG36" s="3675">
        <v>13852.766418847337</v>
      </c>
      <c r="AH36" s="3675">
        <v>32239.443279241623</v>
      </c>
      <c r="AI36" s="3675">
        <v>-7640.9223780358398</v>
      </c>
      <c r="AJ36" s="3675">
        <v>-14783.803054014519</v>
      </c>
      <c r="AK36" s="3675">
        <v>0</v>
      </c>
      <c r="AL36" s="3675">
        <v>0</v>
      </c>
      <c r="AM36" s="3761">
        <v>17351.517686153813</v>
      </c>
      <c r="AN36" s="3675">
        <v>44261.603875230488</v>
      </c>
      <c r="AO36" s="3701">
        <v>2.5508779506100736</v>
      </c>
      <c r="AP36" s="1017" t="s">
        <v>525</v>
      </c>
      <c r="AR36" s="911"/>
    </row>
    <row r="37" spans="1:46" ht="21" customHeight="1">
      <c r="A37" s="3590"/>
      <c r="B37" s="3595"/>
      <c r="C37" s="735" t="s">
        <v>145</v>
      </c>
      <c r="D37" s="163">
        <v>42863.387717400583</v>
      </c>
      <c r="E37" s="28">
        <v>40798.139328406724</v>
      </c>
      <c r="F37" s="28">
        <v>44975.29600802598</v>
      </c>
      <c r="G37" s="28">
        <v>31016</v>
      </c>
      <c r="H37" s="28">
        <v>24041.939334962179</v>
      </c>
      <c r="I37" s="84">
        <v>28585</v>
      </c>
      <c r="J37" s="84">
        <v>29923.237649555773</v>
      </c>
      <c r="K37" s="84">
        <v>36834.458899727215</v>
      </c>
      <c r="L37" s="1262">
        <v>37866.499173770106</v>
      </c>
      <c r="M37" s="1393">
        <v>37866.499173770106</v>
      </c>
      <c r="N37" s="1264">
        <v>36973.307728673695</v>
      </c>
      <c r="O37" s="827">
        <v>36379.958727733341</v>
      </c>
      <c r="P37" s="1263">
        <v>43040.58045926677</v>
      </c>
      <c r="Q37" s="2103">
        <v>38519.509667447826</v>
      </c>
      <c r="R37" s="2103">
        <v>36420.077318464879</v>
      </c>
      <c r="S37" s="2103">
        <v>35106.220319879729</v>
      </c>
      <c r="T37" s="2103">
        <v>28950.592539117202</v>
      </c>
      <c r="U37" s="2106">
        <v>26075.477459071357</v>
      </c>
      <c r="V37" s="3100">
        <v>30998.437700973558</v>
      </c>
      <c r="W37" s="2930">
        <v>29668.827200037373</v>
      </c>
      <c r="X37" s="2940"/>
      <c r="Y37" s="1552"/>
      <c r="Z37" s="2737">
        <v>34213.298912066573</v>
      </c>
      <c r="AA37" s="3698"/>
      <c r="AB37" s="3676"/>
      <c r="AC37" s="3676"/>
      <c r="AD37" s="3676"/>
      <c r="AE37" s="3676"/>
      <c r="AF37" s="3676"/>
      <c r="AG37" s="3676"/>
      <c r="AH37" s="3676"/>
      <c r="AI37" s="3676"/>
      <c r="AJ37" s="3676"/>
      <c r="AK37" s="3676"/>
      <c r="AL37" s="3676"/>
      <c r="AM37" s="3762"/>
      <c r="AN37" s="3676"/>
      <c r="AO37" s="3702"/>
      <c r="AP37" s="21" t="s">
        <v>152</v>
      </c>
    </row>
    <row r="38" spans="1:46" ht="21" customHeight="1">
      <c r="A38" s="3590"/>
      <c r="B38" s="3596" t="s">
        <v>103</v>
      </c>
      <c r="C38" s="734" t="s">
        <v>490</v>
      </c>
      <c r="D38" s="746">
        <v>102.68338550484059</v>
      </c>
      <c r="E38" s="747">
        <v>100.61778904973957</v>
      </c>
      <c r="F38" s="747">
        <v>127.9226131142583</v>
      </c>
      <c r="G38" s="747">
        <v>127.69</v>
      </c>
      <c r="H38" s="747">
        <v>114.7</v>
      </c>
      <c r="I38" s="748">
        <v>144.24</v>
      </c>
      <c r="J38" s="748">
        <v>126.50420240387075</v>
      </c>
      <c r="K38" s="748">
        <v>130.19365474477331</v>
      </c>
      <c r="L38" s="1404">
        <v>130</v>
      </c>
      <c r="M38" s="1405">
        <v>130</v>
      </c>
      <c r="N38" s="1356">
        <v>113.92732245798852</v>
      </c>
      <c r="O38" s="818">
        <v>106.17750742808138</v>
      </c>
      <c r="P38" s="1319">
        <v>132.57977347154056</v>
      </c>
      <c r="Q38" s="2762">
        <v>126.94010820421239</v>
      </c>
      <c r="R38" s="2762">
        <v>137.60971930712475</v>
      </c>
      <c r="S38" s="2762">
        <v>113.0160838522082</v>
      </c>
      <c r="T38" s="2762">
        <v>122.16150357073923</v>
      </c>
      <c r="U38" s="3303">
        <v>116.3436882774871</v>
      </c>
      <c r="V38" s="3377">
        <v>141.42895218021533</v>
      </c>
      <c r="W38" s="3014">
        <v>134.54320408412491</v>
      </c>
      <c r="X38" s="2207"/>
      <c r="Y38" s="1684"/>
      <c r="Z38" s="2738">
        <v>124.47278628337224</v>
      </c>
      <c r="AA38" s="3695">
        <v>8490.8541724759471</v>
      </c>
      <c r="AB38" s="3677">
        <v>13290.696833244336</v>
      </c>
      <c r="AC38" s="3677">
        <v>-1055.4863042429977</v>
      </c>
      <c r="AD38" s="3677">
        <v>1555.615799813952</v>
      </c>
      <c r="AE38" s="3677">
        <v>-3138.6839477755057</v>
      </c>
      <c r="AF38" s="3677">
        <v>9478.0820334473683</v>
      </c>
      <c r="AG38" s="3677">
        <v>4194.7491834531957</v>
      </c>
      <c r="AH38" s="3677">
        <v>6714.8958622941345</v>
      </c>
      <c r="AI38" s="3677">
        <v>-4835.6571294451442</v>
      </c>
      <c r="AJ38" s="3677">
        <v>-2022.2246655164558</v>
      </c>
      <c r="AK38" s="3677">
        <v>0</v>
      </c>
      <c r="AL38" s="3677">
        <v>0</v>
      </c>
      <c r="AM38" s="3758">
        <v>1046.9153045115249</v>
      </c>
      <c r="AN38" s="3677">
        <v>32672.841837748834</v>
      </c>
      <c r="AO38" s="3766">
        <v>31.208677241559187</v>
      </c>
      <c r="AP38" s="2264" t="s">
        <v>527</v>
      </c>
      <c r="AQ38" s="714"/>
    </row>
    <row r="39" spans="1:46" ht="21" customHeight="1" thickBot="1">
      <c r="A39" s="3598"/>
      <c r="B39" s="3597"/>
      <c r="C39" s="1018" t="s">
        <v>145</v>
      </c>
      <c r="D39" s="1019">
        <v>9544.6979968486376</v>
      </c>
      <c r="E39" s="1020">
        <v>10018.896778078888</v>
      </c>
      <c r="F39" s="1020">
        <v>13521.012391757335</v>
      </c>
      <c r="G39" s="1020">
        <v>13492</v>
      </c>
      <c r="H39" s="1020">
        <v>11769.210472813063</v>
      </c>
      <c r="I39" s="1021">
        <v>14902</v>
      </c>
      <c r="J39" s="1021">
        <v>12908.216260061105</v>
      </c>
      <c r="K39" s="1021">
        <v>12693.555344146525</v>
      </c>
      <c r="L39" s="1022">
        <v>12707</v>
      </c>
      <c r="M39" s="1406">
        <v>12707</v>
      </c>
      <c r="N39" s="1348">
        <v>13848.079306467687</v>
      </c>
      <c r="O39" s="1023">
        <v>11901.332200263952</v>
      </c>
      <c r="P39" s="1023">
        <v>11813.784390583134</v>
      </c>
      <c r="Q39" s="1508">
        <v>11299.950280740914</v>
      </c>
      <c r="R39" s="1508">
        <v>12235.428311326517</v>
      </c>
      <c r="S39" s="1508">
        <v>13175.207223119258</v>
      </c>
      <c r="T39" s="1508">
        <v>14397.637410538266</v>
      </c>
      <c r="U39" s="1446">
        <v>13510.890411662016</v>
      </c>
      <c r="V39" s="3123">
        <v>13159.336178729945</v>
      </c>
      <c r="W39" s="2931">
        <v>11969.583570067505</v>
      </c>
      <c r="X39" s="3461"/>
      <c r="Y39" s="1666"/>
      <c r="Z39" s="1447">
        <v>12731.12292834992</v>
      </c>
      <c r="AA39" s="3763"/>
      <c r="AB39" s="3760"/>
      <c r="AC39" s="3760"/>
      <c r="AD39" s="3760"/>
      <c r="AE39" s="3760"/>
      <c r="AF39" s="3760"/>
      <c r="AG39" s="3760"/>
      <c r="AH39" s="3760"/>
      <c r="AI39" s="3760"/>
      <c r="AJ39" s="3760"/>
      <c r="AK39" s="3760"/>
      <c r="AL39" s="3760"/>
      <c r="AM39" s="3759"/>
      <c r="AN39" s="3760"/>
      <c r="AO39" s="3767"/>
      <c r="AP39" s="1024" t="s">
        <v>152</v>
      </c>
    </row>
    <row r="40" spans="1:46" ht="21" customHeight="1">
      <c r="A40" s="3589" t="s">
        <v>293</v>
      </c>
      <c r="B40" s="3326" t="s">
        <v>429</v>
      </c>
      <c r="C40" s="3346" t="s">
        <v>63</v>
      </c>
      <c r="D40" s="3347"/>
      <c r="E40" s="3348"/>
      <c r="F40" s="3348">
        <v>8192</v>
      </c>
      <c r="G40" s="3348">
        <v>7346</v>
      </c>
      <c r="H40" s="3348">
        <v>6657</v>
      </c>
      <c r="I40" s="3349">
        <v>7480</v>
      </c>
      <c r="J40" s="3349">
        <v>8363.5777780167318</v>
      </c>
      <c r="K40" s="3349">
        <v>5824.2439762880649</v>
      </c>
      <c r="L40" s="3350">
        <v>5812.5954883354889</v>
      </c>
      <c r="M40" s="3351">
        <v>5812.5954883354889</v>
      </c>
      <c r="N40" s="3301">
        <v>5176.0216522467308</v>
      </c>
      <c r="O40" s="1595">
        <v>2865.9302462366286</v>
      </c>
      <c r="P40" s="1595">
        <v>2371.3422224247797</v>
      </c>
      <c r="Q40" s="1595">
        <v>5171.7186268834494</v>
      </c>
      <c r="R40" s="1595">
        <v>4956.9061760371542</v>
      </c>
      <c r="S40" s="1595">
        <v>4118.9657009758403</v>
      </c>
      <c r="T40" s="1595">
        <v>3754.7046902142442</v>
      </c>
      <c r="U40" s="1595">
        <v>3657.8710281021513</v>
      </c>
      <c r="V40" s="3378">
        <v>4061.9316497663476</v>
      </c>
      <c r="W40" s="3369">
        <v>3384.2380552318491</v>
      </c>
      <c r="X40" s="3519"/>
      <c r="Y40" s="3051"/>
      <c r="Z40" s="253">
        <v>3951.9630048119179</v>
      </c>
      <c r="AA40" s="2766"/>
      <c r="AB40" s="333"/>
      <c r="AC40" s="333"/>
      <c r="AD40" s="333"/>
      <c r="AE40" s="333"/>
      <c r="AF40" s="333"/>
      <c r="AG40" s="333"/>
      <c r="AH40" s="333"/>
      <c r="AI40" s="333"/>
      <c r="AJ40" s="333"/>
      <c r="AK40" s="333"/>
      <c r="AL40" s="333"/>
      <c r="AM40" s="3352"/>
      <c r="AN40" s="333"/>
      <c r="AO40" s="436"/>
      <c r="AP40" s="1858" t="s">
        <v>294</v>
      </c>
    </row>
    <row r="41" spans="1:46" ht="21" customHeight="1" thickBot="1">
      <c r="A41" s="3598"/>
      <c r="B41" s="1523" t="s">
        <v>316</v>
      </c>
      <c r="C41" s="1547" t="s">
        <v>66</v>
      </c>
      <c r="D41" s="1037">
        <v>2057</v>
      </c>
      <c r="E41" s="1038">
        <v>3249</v>
      </c>
      <c r="F41" s="1038">
        <v>4436</v>
      </c>
      <c r="G41" s="1038"/>
      <c r="H41" s="1038">
        <v>15121.883998696972</v>
      </c>
      <c r="I41" s="708">
        <v>22325</v>
      </c>
      <c r="J41" s="708">
        <v>16135.219800729554</v>
      </c>
      <c r="K41" s="708">
        <v>18457.150704298372</v>
      </c>
      <c r="L41" s="3353">
        <v>18401.779252185475</v>
      </c>
      <c r="M41" s="3354">
        <v>18401.779252185475</v>
      </c>
      <c r="N41" s="1352">
        <v>19091.827170616361</v>
      </c>
      <c r="O41" s="1446">
        <v>11882.18057352757</v>
      </c>
      <c r="P41" s="1447">
        <v>14366.13215331167</v>
      </c>
      <c r="Q41" s="1447">
        <v>18990.798293750104</v>
      </c>
      <c r="R41" s="1447">
        <v>14986.369748482908</v>
      </c>
      <c r="S41" s="1447">
        <v>14967.443900619604</v>
      </c>
      <c r="T41" s="1447">
        <v>15561.531517403331</v>
      </c>
      <c r="U41" s="1446">
        <v>18261.720563775598</v>
      </c>
      <c r="V41" s="3123">
        <v>26814.558060616706</v>
      </c>
      <c r="W41" s="3024">
        <v>21224.51331111051</v>
      </c>
      <c r="X41" s="3509"/>
      <c r="Y41" s="1689"/>
      <c r="Z41" s="1447">
        <v>17614.707529321437</v>
      </c>
      <c r="AA41" s="3355">
        <v>-3266.5591836100907</v>
      </c>
      <c r="AB41" s="2732">
        <v>34653.643073032741</v>
      </c>
      <c r="AC41" s="2732">
        <v>17234.659315670982</v>
      </c>
      <c r="AD41" s="2732">
        <v>-2430.024067098479</v>
      </c>
      <c r="AE41" s="1930">
        <v>13989.815629843624</v>
      </c>
      <c r="AF41" s="1930">
        <v>18338.269665059779</v>
      </c>
      <c r="AG41" s="1930">
        <v>14402.114887011079</v>
      </c>
      <c r="AH41" s="1930">
        <v>902.38694805547914</v>
      </c>
      <c r="AI41" s="1930">
        <v>-34257.305262806316</v>
      </c>
      <c r="AJ41" s="1930">
        <v>-12253.549539451327</v>
      </c>
      <c r="AK41" s="1930">
        <v>0</v>
      </c>
      <c r="AL41" s="1930">
        <v>0</v>
      </c>
      <c r="AM41" s="1689">
        <v>2951.5198834258513</v>
      </c>
      <c r="AN41" s="1447">
        <v>47313.451465707476</v>
      </c>
      <c r="AO41" s="1921">
        <v>16.030199129402575</v>
      </c>
      <c r="AP41" s="1815" t="s">
        <v>333</v>
      </c>
      <c r="AQ41" s="714"/>
    </row>
    <row r="42" spans="1:46" ht="21" customHeight="1">
      <c r="A42" s="3590" t="s">
        <v>297</v>
      </c>
      <c r="B42" s="3327" t="s">
        <v>299</v>
      </c>
      <c r="C42" s="1548" t="s">
        <v>301</v>
      </c>
      <c r="D42" s="181"/>
      <c r="E42" s="135"/>
      <c r="F42" s="135"/>
      <c r="G42" s="135">
        <v>3</v>
      </c>
      <c r="H42" s="135">
        <v>18</v>
      </c>
      <c r="I42" s="720">
        <v>14</v>
      </c>
      <c r="J42" s="720">
        <v>10</v>
      </c>
      <c r="K42" s="720">
        <v>14</v>
      </c>
      <c r="L42" s="380">
        <v>12</v>
      </c>
      <c r="M42" s="3344">
        <v>1</v>
      </c>
      <c r="N42" s="3055">
        <v>1</v>
      </c>
      <c r="O42" s="3345">
        <v>1</v>
      </c>
      <c r="P42" s="3345">
        <v>1</v>
      </c>
      <c r="Q42" s="3345">
        <v>2</v>
      </c>
      <c r="R42" s="3345">
        <v>1</v>
      </c>
      <c r="S42" s="2740">
        <v>0</v>
      </c>
      <c r="T42" s="549">
        <v>2</v>
      </c>
      <c r="U42" s="544">
        <v>1</v>
      </c>
      <c r="V42" s="3275">
        <v>1</v>
      </c>
      <c r="W42" s="3214">
        <v>1</v>
      </c>
      <c r="X42" s="3508"/>
      <c r="Y42" s="851"/>
      <c r="Z42" s="549">
        <v>11</v>
      </c>
      <c r="AA42" s="2753"/>
      <c r="AB42" s="243"/>
      <c r="AC42" s="243"/>
      <c r="AD42" s="243"/>
      <c r="AE42" s="243"/>
      <c r="AF42" s="243"/>
      <c r="AG42" s="243"/>
      <c r="AH42" s="243"/>
      <c r="AI42" s="243"/>
      <c r="AJ42" s="243"/>
      <c r="AK42" s="243"/>
      <c r="AL42" s="243"/>
      <c r="AM42" s="3343"/>
      <c r="AN42" s="3343"/>
      <c r="AO42" s="1008"/>
      <c r="AP42" s="1254"/>
    </row>
    <row r="43" spans="1:46" ht="21" customHeight="1" thickBot="1">
      <c r="A43" s="3598"/>
      <c r="B43" s="979" t="s">
        <v>298</v>
      </c>
      <c r="C43" s="980" t="s">
        <v>300</v>
      </c>
      <c r="D43" s="1037"/>
      <c r="E43" s="1038"/>
      <c r="F43" s="1038"/>
      <c r="G43" s="1038">
        <v>175289.47202950891</v>
      </c>
      <c r="H43" s="1038">
        <v>800077.21181289305</v>
      </c>
      <c r="I43" s="708">
        <v>460819</v>
      </c>
      <c r="J43" s="1779">
        <v>459054</v>
      </c>
      <c r="K43" s="1790">
        <v>-690358.77657165157</v>
      </c>
      <c r="L43" s="1203">
        <v>408652.66550099157</v>
      </c>
      <c r="M43" s="705"/>
      <c r="N43" s="1354"/>
      <c r="O43" s="1039"/>
      <c r="P43" s="1039"/>
      <c r="Q43" s="1447"/>
      <c r="R43" s="1976"/>
      <c r="S43" s="1976"/>
      <c r="T43" s="1976"/>
      <c r="U43" s="1976"/>
      <c r="V43" s="3177"/>
      <c r="W43" s="3356"/>
      <c r="X43" s="3520"/>
      <c r="Y43" s="3357"/>
      <c r="Z43" s="1976"/>
      <c r="AA43" s="2757"/>
      <c r="AB43" s="2002"/>
      <c r="AC43" s="2002"/>
      <c r="AD43" s="2002"/>
      <c r="AE43" s="2002"/>
      <c r="AF43" s="2002"/>
      <c r="AG43" s="2002"/>
      <c r="AH43" s="2002"/>
      <c r="AI43" s="2002"/>
      <c r="AJ43" s="2002"/>
      <c r="AK43" s="2002"/>
      <c r="AL43" s="2002"/>
      <c r="AM43" s="3358"/>
      <c r="AN43" s="3358"/>
      <c r="AO43" s="2735"/>
      <c r="AP43" s="2339"/>
    </row>
    <row r="44" spans="1:46" ht="21" customHeight="1" thickBot="1">
      <c r="A44" s="3751" t="s">
        <v>148</v>
      </c>
      <c r="B44" s="3752"/>
      <c r="C44" s="737"/>
      <c r="D44" s="182"/>
      <c r="E44" s="45"/>
      <c r="F44" s="45"/>
      <c r="G44" s="45"/>
      <c r="H44" s="45"/>
      <c r="I44" s="463"/>
      <c r="J44" s="463"/>
      <c r="K44" s="463"/>
      <c r="L44" s="575"/>
      <c r="M44" s="1408">
        <v>34054.388791749298</v>
      </c>
      <c r="N44" s="1225">
        <v>118260.39190845493</v>
      </c>
      <c r="O44" s="611">
        <v>243954.0994714179</v>
      </c>
      <c r="P44" s="1225">
        <v>135557.44032438041</v>
      </c>
      <c r="Q44" s="550">
        <v>51926.882670050043</v>
      </c>
      <c r="R44" s="575">
        <v>29479.297125964349</v>
      </c>
      <c r="S44" s="550">
        <v>102493.36813948274</v>
      </c>
      <c r="T44" s="550">
        <v>125854.93767402865</v>
      </c>
      <c r="U44" s="550">
        <v>252336.01937701454</v>
      </c>
      <c r="V44" s="3178">
        <v>-233389.66856088483</v>
      </c>
      <c r="W44" s="3178">
        <v>-174453.99419475585</v>
      </c>
      <c r="X44" s="3178" t="e">
        <v>#DIV/0!</v>
      </c>
      <c r="Y44" s="3178" t="e">
        <v>#DIV/0!</v>
      </c>
      <c r="Z44" s="611">
        <v>652018.77393515292</v>
      </c>
      <c r="AA44" s="611">
        <v>118260.39190845493</v>
      </c>
      <c r="AB44" s="611">
        <v>243954.0994714179</v>
      </c>
      <c r="AC44" s="611">
        <v>135557.44032438041</v>
      </c>
      <c r="AD44" s="611">
        <v>51926.882670050043</v>
      </c>
      <c r="AE44" s="611">
        <v>29479.297125964349</v>
      </c>
      <c r="AF44" s="455">
        <v>102493.36813948274</v>
      </c>
      <c r="AG44" s="455">
        <v>125854.93767402865</v>
      </c>
      <c r="AH44" s="455">
        <v>252336.01937701454</v>
      </c>
      <c r="AI44" s="455">
        <v>-233389.66856088483</v>
      </c>
      <c r="AJ44" s="455">
        <v>-174453.99419475585</v>
      </c>
      <c r="AK44" s="455" t="e">
        <v>#DIV/0!</v>
      </c>
      <c r="AL44" s="455" t="e">
        <v>#DIV/0!</v>
      </c>
      <c r="AM44" s="455">
        <v>408652.66550099157</v>
      </c>
      <c r="AN44" s="455">
        <v>652018.77393515292</v>
      </c>
      <c r="AO44" s="40">
        <v>1.5955329035620125</v>
      </c>
      <c r="AP44" s="87"/>
    </row>
    <row r="45" spans="1:46" ht="17.399999999999999"/>
    <row r="46" spans="1:46" ht="24.9" customHeight="1">
      <c r="AP46" s="1"/>
    </row>
    <row r="47" spans="1:46" ht="24.9" customHeight="1">
      <c r="A47" s="895"/>
      <c r="B47" s="895"/>
      <c r="C47" s="895"/>
      <c r="D47" s="895"/>
      <c r="E47" s="895"/>
      <c r="F47" s="895"/>
      <c r="G47" s="895"/>
      <c r="H47" s="895"/>
      <c r="I47" s="895"/>
      <c r="J47" s="895"/>
      <c r="K47" s="895"/>
      <c r="L47" s="895"/>
      <c r="M47" s="895"/>
      <c r="N47" s="895"/>
      <c r="O47" s="895"/>
      <c r="P47" s="895"/>
      <c r="Q47" s="895"/>
      <c r="R47" s="895"/>
      <c r="S47" s="895"/>
      <c r="T47" s="895"/>
      <c r="U47" s="895"/>
      <c r="V47" s="895"/>
      <c r="W47" s="895"/>
      <c r="X47" s="895"/>
      <c r="Y47" s="895"/>
      <c r="Z47" s="895"/>
      <c r="AA47" s="895"/>
      <c r="AB47" s="895"/>
      <c r="AC47" s="895"/>
      <c r="AD47" s="895"/>
      <c r="AE47" s="895"/>
      <c r="AF47" s="895"/>
      <c r="AG47" s="895"/>
      <c r="AH47" s="895"/>
      <c r="AI47" s="895"/>
      <c r="AJ47" s="895"/>
      <c r="AK47" s="895"/>
      <c r="AL47" s="895"/>
      <c r="AM47" s="895"/>
      <c r="AN47" s="895"/>
      <c r="AO47" s="895"/>
      <c r="AP47" s="895"/>
      <c r="AQ47" s="895"/>
      <c r="AR47" s="895"/>
      <c r="AS47" s="895"/>
      <c r="AT47" s="895"/>
    </row>
    <row r="48" spans="1:46" ht="24.9" customHeight="1" thickBot="1">
      <c r="A48" s="895"/>
      <c r="B48" s="895"/>
      <c r="C48" s="895"/>
      <c r="D48" s="895"/>
      <c r="E48" s="895"/>
      <c r="F48" s="895"/>
      <c r="G48" s="895"/>
      <c r="H48" s="895"/>
      <c r="I48" s="895"/>
      <c r="J48" s="895"/>
      <c r="K48" s="895"/>
      <c r="L48" s="895"/>
      <c r="M48" s="895"/>
      <c r="N48" s="895"/>
      <c r="O48" s="895"/>
      <c r="P48" s="895"/>
      <c r="Q48" s="895"/>
      <c r="R48" s="895"/>
      <c r="S48" s="895"/>
      <c r="T48" s="895"/>
      <c r="U48" s="895"/>
      <c r="V48" s="895"/>
      <c r="W48" s="895"/>
      <c r="X48" s="895"/>
      <c r="Y48" s="895"/>
      <c r="Z48" s="895"/>
      <c r="AA48" s="895"/>
      <c r="AB48" s="895"/>
      <c r="AC48" s="895"/>
      <c r="AD48" s="895"/>
      <c r="AE48" s="895"/>
      <c r="AF48" s="895"/>
      <c r="AG48" s="895"/>
      <c r="AH48" s="895"/>
      <c r="AI48" s="895"/>
      <c r="AJ48" s="895"/>
      <c r="AK48" s="895"/>
      <c r="AL48" s="895"/>
      <c r="AM48" s="895"/>
      <c r="AN48" s="895"/>
      <c r="AO48" s="895"/>
      <c r="AP48" s="895"/>
      <c r="AQ48" s="895"/>
      <c r="AR48" s="895"/>
      <c r="AS48" s="895"/>
      <c r="AT48" s="895"/>
    </row>
    <row r="49" spans="1:46" ht="24.9" customHeight="1">
      <c r="A49" s="895"/>
      <c r="B49" s="895"/>
      <c r="C49" s="895"/>
      <c r="D49" s="895"/>
      <c r="E49" s="895"/>
      <c r="F49" s="895"/>
      <c r="G49" s="895"/>
      <c r="H49" s="895"/>
      <c r="I49" s="895"/>
      <c r="J49" s="895"/>
      <c r="K49" s="895"/>
      <c r="L49" s="895"/>
      <c r="M49" s="895"/>
      <c r="N49" s="895"/>
      <c r="O49" s="895"/>
      <c r="P49" s="895"/>
      <c r="Q49" s="895"/>
      <c r="R49" s="895"/>
      <c r="S49" s="895"/>
      <c r="T49" s="895"/>
      <c r="U49" s="895"/>
      <c r="V49" s="895"/>
      <c r="W49" s="895"/>
      <c r="X49" s="895"/>
      <c r="Y49" s="895"/>
      <c r="Z49" s="895"/>
      <c r="AA49" s="895"/>
      <c r="AB49" s="895"/>
      <c r="AC49" s="895"/>
      <c r="AD49" s="895"/>
      <c r="AE49" s="913"/>
      <c r="AF49" s="914"/>
      <c r="AG49" s="895"/>
      <c r="AH49" s="895"/>
      <c r="AI49" s="895"/>
      <c r="AJ49" s="895"/>
      <c r="AK49" s="895"/>
      <c r="AL49" s="895"/>
      <c r="AM49" s="895"/>
      <c r="AN49" s="895"/>
      <c r="AO49" s="895"/>
      <c r="AP49" s="895"/>
      <c r="AQ49" s="895"/>
      <c r="AR49" s="895"/>
      <c r="AS49" s="895"/>
      <c r="AT49" s="895"/>
    </row>
    <row r="50" spans="1:46" ht="24.9" customHeight="1">
      <c r="A50" s="895"/>
      <c r="B50" s="895"/>
      <c r="C50" s="895"/>
      <c r="D50" s="895"/>
      <c r="E50" s="895"/>
      <c r="F50" s="895"/>
      <c r="G50" s="895"/>
      <c r="H50" s="895"/>
      <c r="I50" s="895"/>
      <c r="J50" s="895"/>
      <c r="K50" s="895"/>
      <c r="L50" s="895"/>
      <c r="M50" s="895"/>
      <c r="N50" s="895"/>
      <c r="O50" s="895"/>
      <c r="P50" s="895"/>
      <c r="Q50" s="895"/>
      <c r="R50" s="895"/>
      <c r="S50" s="895"/>
      <c r="T50" s="895"/>
      <c r="U50" s="895"/>
      <c r="V50" s="895"/>
      <c r="W50" s="895"/>
      <c r="X50" s="895"/>
      <c r="Y50" s="895"/>
      <c r="Z50" s="895"/>
      <c r="AA50" s="895"/>
      <c r="AB50" s="895"/>
      <c r="AC50" s="895"/>
      <c r="AD50" s="895"/>
      <c r="AE50" s="913"/>
      <c r="AF50" s="915"/>
      <c r="AG50" s="895"/>
      <c r="AH50" s="895"/>
      <c r="AI50" s="895"/>
      <c r="AJ50" s="895"/>
      <c r="AK50" s="895"/>
      <c r="AL50" s="895"/>
      <c r="AM50" s="895"/>
      <c r="AN50" s="895"/>
      <c r="AO50" s="895"/>
      <c r="AP50" s="895"/>
      <c r="AQ50" s="895"/>
      <c r="AR50" s="895"/>
      <c r="AS50" s="895"/>
      <c r="AT50" s="895"/>
    </row>
    <row r="51" spans="1:46" ht="24.9" customHeight="1">
      <c r="A51" s="895"/>
      <c r="B51" s="895"/>
      <c r="C51" s="895"/>
      <c r="D51" s="895"/>
      <c r="E51" s="895"/>
      <c r="F51" s="895"/>
      <c r="G51" s="895"/>
      <c r="H51" s="895"/>
      <c r="I51" s="895"/>
      <c r="J51" s="895"/>
      <c r="K51" s="895"/>
      <c r="L51" s="895"/>
      <c r="M51" s="895"/>
      <c r="N51" s="895"/>
      <c r="O51" s="895"/>
      <c r="P51" s="895"/>
      <c r="Q51" s="895"/>
      <c r="R51" s="895"/>
      <c r="S51" s="895"/>
      <c r="T51" s="895"/>
      <c r="U51" s="895"/>
      <c r="V51" s="895"/>
      <c r="W51" s="895"/>
      <c r="X51" s="895"/>
      <c r="Y51" s="895"/>
      <c r="Z51" s="895"/>
      <c r="AA51" s="895"/>
      <c r="AB51" s="895"/>
      <c r="AC51" s="895"/>
      <c r="AD51" s="895"/>
      <c r="AE51" s="895"/>
      <c r="AF51" s="895"/>
      <c r="AG51" s="895"/>
      <c r="AH51" s="895"/>
      <c r="AI51" s="895"/>
      <c r="AJ51" s="895"/>
      <c r="AK51" s="895"/>
      <c r="AL51" s="895"/>
      <c r="AM51" s="895"/>
      <c r="AN51" s="895"/>
      <c r="AO51" s="895"/>
      <c r="AP51" s="896"/>
      <c r="AQ51" s="895"/>
      <c r="AR51" s="897"/>
      <c r="AS51" s="895"/>
      <c r="AT51" s="895"/>
    </row>
    <row r="52" spans="1:46" ht="24.9" customHeight="1">
      <c r="A52" s="895"/>
      <c r="B52" s="895"/>
      <c r="C52" s="895"/>
      <c r="D52" s="895"/>
      <c r="E52" s="895"/>
      <c r="F52" s="895"/>
      <c r="G52" s="895"/>
      <c r="H52" s="895"/>
      <c r="I52" s="895"/>
      <c r="J52" s="895"/>
      <c r="K52" s="895"/>
      <c r="L52" s="895"/>
      <c r="M52" s="895"/>
      <c r="N52" s="895"/>
      <c r="O52" s="895"/>
      <c r="P52" s="895"/>
      <c r="Q52" s="895"/>
      <c r="R52" s="895"/>
      <c r="S52" s="895"/>
      <c r="T52" s="895"/>
      <c r="U52" s="895"/>
      <c r="V52" s="895"/>
      <c r="W52" s="895"/>
      <c r="X52" s="895"/>
      <c r="Y52" s="895"/>
      <c r="Z52" s="895"/>
      <c r="AA52" s="895"/>
      <c r="AB52" s="895"/>
      <c r="AC52" s="895"/>
      <c r="AD52" s="895"/>
      <c r="AE52" s="895"/>
      <c r="AF52" s="895"/>
      <c r="AG52" s="895"/>
      <c r="AH52" s="895"/>
      <c r="AI52" s="895"/>
      <c r="AJ52" s="895"/>
      <c r="AK52" s="895"/>
      <c r="AL52" s="895"/>
      <c r="AM52" s="895"/>
      <c r="AN52" s="895"/>
      <c r="AO52" s="895"/>
      <c r="AP52" s="895"/>
      <c r="AQ52" s="895"/>
      <c r="AR52" s="899"/>
      <c r="AS52" s="895"/>
      <c r="AT52" s="895"/>
    </row>
    <row r="53" spans="1:46" ht="24.9" customHeight="1">
      <c r="A53" s="895"/>
      <c r="B53" s="895"/>
      <c r="C53" s="895"/>
      <c r="D53" s="895"/>
      <c r="E53" s="895"/>
      <c r="F53" s="895"/>
      <c r="G53" s="895"/>
      <c r="H53" s="895"/>
      <c r="I53" s="895"/>
      <c r="J53" s="895"/>
      <c r="K53" s="895"/>
      <c r="L53" s="895"/>
      <c r="M53" s="895"/>
      <c r="N53" s="895"/>
      <c r="O53" s="895"/>
      <c r="P53" s="895"/>
      <c r="Q53" s="895"/>
      <c r="R53" s="895"/>
      <c r="S53" s="895"/>
      <c r="T53" s="895"/>
      <c r="U53" s="895"/>
      <c r="V53" s="895"/>
      <c r="W53" s="895"/>
      <c r="X53" s="895"/>
      <c r="Y53" s="895"/>
      <c r="Z53" s="895"/>
      <c r="AA53" s="895"/>
      <c r="AB53" s="895"/>
      <c r="AC53" s="895"/>
      <c r="AD53" s="895"/>
      <c r="AE53" s="895"/>
      <c r="AF53" s="895"/>
      <c r="AG53" s="895"/>
      <c r="AH53" s="895"/>
      <c r="AI53" s="895"/>
      <c r="AJ53" s="895"/>
      <c r="AK53" s="895"/>
      <c r="AL53" s="895"/>
      <c r="AM53" s="895"/>
      <c r="AN53" s="895"/>
      <c r="AO53" s="895"/>
      <c r="AP53" s="895"/>
      <c r="AQ53" s="895"/>
      <c r="AR53" s="895"/>
      <c r="AS53" s="895"/>
      <c r="AT53" s="895"/>
    </row>
    <row r="54" spans="1:46" ht="24.9" customHeight="1">
      <c r="A54" s="895"/>
      <c r="B54" s="895"/>
      <c r="C54" s="895"/>
      <c r="D54" s="895"/>
      <c r="E54" s="895"/>
      <c r="F54" s="895"/>
      <c r="G54" s="895"/>
      <c r="H54" s="895"/>
      <c r="I54" s="895"/>
      <c r="J54" s="895"/>
      <c r="K54" s="895"/>
      <c r="L54" s="895"/>
      <c r="M54" s="895"/>
      <c r="N54" s="895"/>
      <c r="O54" s="895"/>
      <c r="P54" s="895"/>
      <c r="Q54" s="895"/>
      <c r="R54" s="895"/>
      <c r="S54" s="895"/>
      <c r="T54" s="895"/>
      <c r="U54" s="895"/>
      <c r="V54" s="895"/>
      <c r="W54" s="895"/>
      <c r="X54" s="895"/>
      <c r="Y54" s="895"/>
      <c r="Z54" s="895"/>
      <c r="AA54" s="895"/>
      <c r="AB54" s="895"/>
      <c r="AC54" s="895"/>
      <c r="AD54" s="895"/>
      <c r="AE54" s="895"/>
      <c r="AF54" s="895"/>
      <c r="AG54" s="895"/>
      <c r="AH54" s="895"/>
      <c r="AI54" s="895"/>
      <c r="AJ54" s="895"/>
      <c r="AK54" s="895"/>
      <c r="AL54" s="895"/>
      <c r="AM54" s="895"/>
      <c r="AN54" s="895"/>
      <c r="AO54" s="895"/>
      <c r="AP54" s="896"/>
      <c r="AQ54" s="895"/>
      <c r="AR54" s="897"/>
      <c r="AS54" s="895"/>
      <c r="AT54" s="895"/>
    </row>
    <row r="55" spans="1:46" ht="24.9" customHeight="1">
      <c r="A55" s="895"/>
      <c r="B55" s="895"/>
      <c r="C55" s="895"/>
      <c r="D55" s="895"/>
      <c r="E55" s="895"/>
      <c r="F55" s="895"/>
      <c r="G55" s="895"/>
      <c r="H55" s="895"/>
      <c r="I55" s="895"/>
      <c r="J55" s="895"/>
      <c r="K55" s="895"/>
      <c r="L55" s="895"/>
      <c r="M55" s="895"/>
      <c r="N55" s="895"/>
      <c r="O55" s="895"/>
      <c r="P55" s="895"/>
      <c r="Q55" s="895"/>
      <c r="R55" s="895"/>
      <c r="S55" s="895"/>
      <c r="T55" s="895"/>
      <c r="U55" s="895"/>
      <c r="V55" s="895"/>
      <c r="W55" s="895"/>
      <c r="X55" s="895"/>
      <c r="Y55" s="895"/>
      <c r="Z55" s="895"/>
      <c r="AA55" s="895"/>
      <c r="AB55" s="895"/>
      <c r="AC55" s="895"/>
      <c r="AD55" s="895"/>
      <c r="AE55" s="895"/>
      <c r="AF55" s="895"/>
      <c r="AG55" s="895"/>
      <c r="AH55" s="895"/>
      <c r="AI55" s="895"/>
      <c r="AJ55" s="895"/>
      <c r="AK55" s="895"/>
      <c r="AL55" s="895"/>
      <c r="AM55" s="895"/>
      <c r="AN55" s="895"/>
      <c r="AO55" s="895"/>
      <c r="AP55" s="895"/>
      <c r="AQ55" s="895"/>
      <c r="AR55" s="899"/>
      <c r="AS55" s="895"/>
      <c r="AT55" s="895"/>
    </row>
    <row r="56" spans="1:46" ht="24.9" customHeight="1">
      <c r="A56" s="895"/>
      <c r="B56" s="895"/>
      <c r="C56" s="895"/>
      <c r="D56" s="895"/>
      <c r="E56" s="895"/>
      <c r="F56" s="895"/>
      <c r="G56" s="895"/>
      <c r="H56" s="895"/>
      <c r="I56" s="895"/>
      <c r="J56" s="895"/>
      <c r="K56" s="895"/>
      <c r="L56" s="895"/>
      <c r="M56" s="895"/>
      <c r="N56" s="895"/>
      <c r="O56" s="895"/>
      <c r="P56" s="895"/>
      <c r="Q56" s="895"/>
      <c r="R56" s="895"/>
      <c r="S56" s="895"/>
      <c r="T56" s="895"/>
      <c r="U56" s="895"/>
      <c r="V56" s="895"/>
      <c r="W56" s="895"/>
      <c r="X56" s="895"/>
      <c r="Y56" s="895"/>
      <c r="Z56" s="895"/>
      <c r="AA56" s="895"/>
      <c r="AB56" s="895"/>
      <c r="AC56" s="895"/>
      <c r="AD56" s="895"/>
      <c r="AE56" s="895"/>
      <c r="AF56" s="895"/>
      <c r="AG56" s="895"/>
      <c r="AH56" s="895"/>
      <c r="AI56" s="895"/>
      <c r="AJ56" s="895"/>
      <c r="AK56" s="895"/>
      <c r="AL56" s="895"/>
      <c r="AM56" s="895"/>
      <c r="AN56" s="895"/>
      <c r="AO56" s="895"/>
      <c r="AP56" s="895"/>
      <c r="AQ56" s="895"/>
      <c r="AR56" s="895"/>
      <c r="AS56" s="895"/>
      <c r="AT56" s="895"/>
    </row>
    <row r="57" spans="1:46" ht="24.9" customHeight="1">
      <c r="A57" s="895"/>
      <c r="B57" s="895"/>
      <c r="C57" s="895"/>
      <c r="D57" s="895"/>
      <c r="E57" s="895"/>
      <c r="F57" s="895"/>
      <c r="G57" s="895"/>
      <c r="H57" s="895"/>
      <c r="I57" s="895"/>
      <c r="J57" s="895"/>
      <c r="K57" s="895"/>
      <c r="L57" s="895"/>
      <c r="M57" s="895"/>
      <c r="N57" s="895"/>
      <c r="O57" s="895"/>
      <c r="P57" s="895"/>
      <c r="Q57" s="895"/>
      <c r="R57" s="895"/>
      <c r="S57" s="895"/>
      <c r="T57" s="895"/>
      <c r="U57" s="895"/>
      <c r="V57" s="895"/>
      <c r="W57" s="895"/>
      <c r="X57" s="895"/>
      <c r="Y57" s="895"/>
      <c r="Z57" s="895"/>
      <c r="AA57" s="895"/>
      <c r="AB57" s="895"/>
      <c r="AC57" s="895"/>
      <c r="AD57" s="895"/>
      <c r="AE57" s="895"/>
      <c r="AF57" s="895"/>
      <c r="AG57" s="895"/>
      <c r="AH57" s="895"/>
      <c r="AI57" s="895"/>
      <c r="AJ57" s="895"/>
      <c r="AK57" s="895"/>
      <c r="AL57" s="895"/>
      <c r="AM57" s="895"/>
      <c r="AN57" s="895"/>
      <c r="AO57" s="895"/>
      <c r="AP57" s="896"/>
      <c r="AQ57" s="895"/>
      <c r="AR57" s="897"/>
      <c r="AS57" s="895"/>
      <c r="AT57" s="895"/>
    </row>
    <row r="58" spans="1:46" ht="24.9" customHeight="1">
      <c r="A58" s="895"/>
      <c r="B58" s="895"/>
      <c r="C58" s="895"/>
      <c r="D58" s="895"/>
      <c r="E58" s="895"/>
      <c r="F58" s="895"/>
      <c r="G58" s="895"/>
      <c r="H58" s="895"/>
      <c r="I58" s="895"/>
      <c r="J58" s="895"/>
      <c r="K58" s="895"/>
      <c r="L58" s="895"/>
      <c r="M58" s="895"/>
      <c r="N58" s="895"/>
      <c r="O58" s="895"/>
      <c r="P58" s="895"/>
      <c r="Q58" s="895"/>
      <c r="R58" s="895"/>
      <c r="S58" s="895"/>
      <c r="T58" s="895"/>
      <c r="U58" s="895"/>
      <c r="V58" s="895"/>
      <c r="W58" s="895"/>
      <c r="X58" s="895"/>
      <c r="Y58" s="895"/>
      <c r="Z58" s="895"/>
      <c r="AA58" s="895"/>
      <c r="AB58" s="895"/>
      <c r="AC58" s="895"/>
      <c r="AD58" s="895"/>
      <c r="AE58" s="895"/>
      <c r="AF58" s="895"/>
      <c r="AG58" s="895"/>
      <c r="AH58" s="895"/>
      <c r="AI58" s="895"/>
      <c r="AJ58" s="895"/>
      <c r="AK58" s="895"/>
      <c r="AL58" s="895"/>
      <c r="AM58" s="895"/>
      <c r="AN58" s="895"/>
      <c r="AO58" s="895"/>
      <c r="AP58" s="895"/>
      <c r="AQ58" s="895"/>
      <c r="AR58" s="899"/>
      <c r="AS58" s="895"/>
      <c r="AT58" s="895"/>
    </row>
    <row r="59" spans="1:46" ht="24.9" customHeight="1">
      <c r="A59" s="895"/>
      <c r="B59" s="895"/>
      <c r="C59" s="895"/>
      <c r="D59" s="895"/>
      <c r="E59" s="895"/>
      <c r="F59" s="895"/>
      <c r="G59" s="895"/>
      <c r="H59" s="895"/>
      <c r="I59" s="895"/>
      <c r="J59" s="895"/>
      <c r="K59" s="895"/>
      <c r="L59" s="895"/>
      <c r="M59" s="895"/>
      <c r="N59" s="895"/>
      <c r="O59" s="895"/>
      <c r="P59" s="895"/>
      <c r="Q59" s="895"/>
      <c r="R59" s="895"/>
      <c r="S59" s="895"/>
      <c r="T59" s="895"/>
      <c r="U59" s="895"/>
      <c r="V59" s="895"/>
      <c r="W59" s="895"/>
      <c r="X59" s="895"/>
      <c r="Y59" s="895"/>
      <c r="Z59" s="895"/>
      <c r="AA59" s="895"/>
      <c r="AB59" s="895"/>
      <c r="AC59" s="895"/>
      <c r="AD59" s="895"/>
      <c r="AE59" s="895"/>
      <c r="AF59" s="895"/>
      <c r="AG59" s="895"/>
      <c r="AH59" s="895"/>
      <c r="AI59" s="895"/>
      <c r="AJ59" s="895"/>
      <c r="AK59" s="895"/>
      <c r="AL59" s="895"/>
      <c r="AM59" s="895"/>
      <c r="AN59" s="895"/>
      <c r="AO59" s="895"/>
      <c r="AP59" s="895"/>
      <c r="AQ59" s="895"/>
      <c r="AR59" s="895"/>
      <c r="AS59" s="895"/>
      <c r="AT59" s="895"/>
    </row>
    <row r="60" spans="1:46" ht="24.9" customHeight="1">
      <c r="A60" s="895"/>
      <c r="B60" s="895"/>
      <c r="C60" s="895"/>
      <c r="D60" s="895"/>
      <c r="E60" s="895"/>
      <c r="F60" s="895"/>
      <c r="G60" s="895"/>
      <c r="H60" s="895"/>
      <c r="I60" s="895"/>
      <c r="J60" s="895"/>
      <c r="K60" s="895"/>
      <c r="L60" s="895"/>
      <c r="M60" s="895"/>
      <c r="N60" s="895"/>
      <c r="O60" s="895"/>
      <c r="P60" s="895"/>
      <c r="Q60" s="895"/>
      <c r="R60" s="895"/>
      <c r="S60" s="895"/>
      <c r="T60" s="895"/>
      <c r="U60" s="895"/>
      <c r="V60" s="895"/>
      <c r="W60" s="895"/>
      <c r="X60" s="895"/>
      <c r="Y60" s="895"/>
      <c r="Z60" s="895"/>
      <c r="AA60" s="895"/>
      <c r="AB60" s="895"/>
      <c r="AC60" s="895"/>
      <c r="AD60" s="895"/>
      <c r="AE60" s="895"/>
      <c r="AF60" s="895"/>
      <c r="AG60" s="895"/>
      <c r="AH60" s="895"/>
      <c r="AI60" s="895"/>
      <c r="AJ60" s="895"/>
      <c r="AK60" s="895"/>
      <c r="AL60" s="895"/>
      <c r="AM60" s="895"/>
      <c r="AN60" s="895"/>
      <c r="AO60" s="895"/>
      <c r="AP60" s="895"/>
      <c r="AQ60" s="895"/>
      <c r="AR60" s="895"/>
      <c r="AS60" s="895"/>
      <c r="AT60" s="895"/>
    </row>
    <row r="61" spans="1:46" ht="24.9" customHeight="1">
      <c r="A61" s="895"/>
      <c r="B61" s="895"/>
      <c r="C61" s="895"/>
      <c r="D61" s="895"/>
      <c r="E61" s="895"/>
      <c r="F61" s="895"/>
      <c r="G61" s="895"/>
      <c r="H61" s="895"/>
      <c r="I61" s="895"/>
      <c r="J61" s="895"/>
      <c r="K61" s="895"/>
      <c r="L61" s="895"/>
      <c r="M61" s="895"/>
      <c r="N61" s="895"/>
      <c r="O61" s="895"/>
      <c r="P61" s="895"/>
      <c r="Q61" s="895"/>
      <c r="R61" s="895"/>
      <c r="S61" s="895"/>
      <c r="T61" s="895"/>
      <c r="U61" s="895"/>
      <c r="V61" s="895"/>
      <c r="W61" s="895"/>
      <c r="X61" s="895"/>
      <c r="Y61" s="895"/>
      <c r="Z61" s="895"/>
      <c r="AA61" s="895"/>
      <c r="AB61" s="895"/>
      <c r="AC61" s="895"/>
      <c r="AD61" s="895"/>
      <c r="AE61" s="895"/>
      <c r="AF61" s="895"/>
      <c r="AG61" s="895"/>
      <c r="AH61" s="895"/>
      <c r="AI61" s="895"/>
      <c r="AJ61" s="895"/>
      <c r="AK61" s="895"/>
      <c r="AL61" s="895"/>
      <c r="AM61" s="895"/>
      <c r="AN61" s="895"/>
      <c r="AO61" s="895"/>
      <c r="AP61" s="896"/>
      <c r="AQ61" s="896"/>
      <c r="AR61" s="896"/>
      <c r="AS61" s="895"/>
      <c r="AT61" s="895"/>
    </row>
    <row r="62" spans="1:46" ht="24.9" customHeight="1">
      <c r="A62" s="895"/>
      <c r="B62" s="895"/>
      <c r="C62" s="895"/>
      <c r="D62" s="895"/>
      <c r="E62" s="895"/>
      <c r="F62" s="895"/>
      <c r="G62" s="895"/>
      <c r="H62" s="895"/>
      <c r="I62" s="895"/>
      <c r="J62" s="895"/>
      <c r="K62" s="895"/>
      <c r="L62" s="895"/>
      <c r="M62" s="895"/>
      <c r="N62" s="895"/>
      <c r="O62" s="895"/>
      <c r="P62" s="895"/>
      <c r="Q62" s="895"/>
      <c r="R62" s="895"/>
      <c r="S62" s="895"/>
      <c r="T62" s="895"/>
      <c r="U62" s="895"/>
      <c r="V62" s="895"/>
      <c r="W62" s="895"/>
      <c r="X62" s="895"/>
      <c r="Y62" s="895"/>
      <c r="Z62" s="895"/>
      <c r="AA62" s="895"/>
      <c r="AB62" s="895"/>
      <c r="AC62" s="895"/>
      <c r="AD62" s="895"/>
      <c r="AE62" s="895"/>
      <c r="AF62" s="895"/>
      <c r="AG62" s="895"/>
      <c r="AH62" s="895"/>
      <c r="AI62" s="895"/>
      <c r="AJ62" s="895"/>
      <c r="AK62" s="895"/>
      <c r="AL62" s="895"/>
      <c r="AM62" s="895"/>
      <c r="AN62" s="895"/>
      <c r="AO62" s="895"/>
      <c r="AP62" s="895"/>
      <c r="AQ62" s="895"/>
      <c r="AR62" s="899"/>
      <c r="AS62" s="895"/>
      <c r="AT62" s="895"/>
    </row>
    <row r="63" spans="1:46" ht="24.9" customHeight="1">
      <c r="A63" s="895"/>
      <c r="B63" s="895"/>
      <c r="C63" s="895"/>
      <c r="D63" s="895"/>
      <c r="E63" s="895"/>
      <c r="F63" s="895"/>
      <c r="G63" s="895"/>
      <c r="H63" s="895"/>
      <c r="I63" s="895"/>
      <c r="J63" s="895"/>
      <c r="K63" s="895"/>
      <c r="L63" s="895"/>
      <c r="M63" s="895"/>
      <c r="N63" s="895"/>
      <c r="O63" s="895"/>
      <c r="P63" s="895"/>
      <c r="Q63" s="895"/>
      <c r="R63" s="895"/>
      <c r="S63" s="895"/>
      <c r="T63" s="895"/>
      <c r="U63" s="895"/>
      <c r="V63" s="895"/>
      <c r="W63" s="895"/>
      <c r="X63" s="895"/>
      <c r="Y63" s="895"/>
      <c r="Z63" s="895"/>
      <c r="AA63" s="895"/>
      <c r="AB63" s="895"/>
      <c r="AC63" s="895"/>
      <c r="AD63" s="895"/>
      <c r="AE63" s="895"/>
      <c r="AF63" s="895"/>
      <c r="AG63" s="895"/>
      <c r="AH63" s="895"/>
      <c r="AI63" s="895"/>
      <c r="AJ63" s="895"/>
      <c r="AK63" s="895"/>
      <c r="AL63" s="895"/>
      <c r="AM63" s="895"/>
      <c r="AN63" s="895"/>
      <c r="AO63" s="895"/>
      <c r="AP63" s="895"/>
      <c r="AQ63" s="895"/>
      <c r="AR63" s="895"/>
      <c r="AS63" s="895"/>
      <c r="AT63" s="895"/>
    </row>
    <row r="64" spans="1:46" ht="24.9" customHeight="1">
      <c r="A64" s="895"/>
      <c r="B64" s="895"/>
      <c r="C64" s="895"/>
      <c r="D64" s="895"/>
      <c r="E64" s="895"/>
      <c r="F64" s="895"/>
      <c r="G64" s="895"/>
      <c r="H64" s="895"/>
      <c r="I64" s="895"/>
      <c r="J64" s="895"/>
      <c r="K64" s="895"/>
      <c r="L64" s="895"/>
      <c r="M64" s="895"/>
      <c r="N64" s="895"/>
      <c r="O64" s="895"/>
      <c r="P64" s="895"/>
      <c r="Q64" s="895"/>
      <c r="R64" s="895"/>
      <c r="S64" s="895"/>
      <c r="T64" s="895"/>
      <c r="U64" s="895"/>
      <c r="V64" s="895"/>
      <c r="W64" s="895"/>
      <c r="X64" s="895"/>
      <c r="Y64" s="895"/>
      <c r="Z64" s="895"/>
      <c r="AA64" s="895"/>
      <c r="AB64" s="895"/>
      <c r="AC64" s="895"/>
      <c r="AD64" s="895"/>
      <c r="AE64" s="895"/>
      <c r="AF64" s="895"/>
      <c r="AG64" s="895"/>
      <c r="AH64" s="895"/>
      <c r="AI64" s="895"/>
      <c r="AJ64" s="895"/>
      <c r="AK64" s="895"/>
      <c r="AL64" s="895"/>
      <c r="AM64" s="895"/>
      <c r="AN64" s="895"/>
      <c r="AO64" s="895"/>
      <c r="AP64" s="895"/>
      <c r="AQ64" s="895"/>
      <c r="AR64" s="895"/>
      <c r="AS64" s="895"/>
      <c r="AT64" s="895"/>
    </row>
    <row r="65" spans="1:46" ht="24.9" customHeight="1">
      <c r="A65" s="895"/>
      <c r="B65" s="895"/>
      <c r="C65" s="895"/>
      <c r="D65" s="895"/>
      <c r="E65" s="895"/>
      <c r="F65" s="895"/>
      <c r="G65" s="895"/>
      <c r="H65" s="895"/>
      <c r="I65" s="895"/>
      <c r="J65" s="895"/>
      <c r="K65" s="895"/>
      <c r="L65" s="895"/>
      <c r="M65" s="895"/>
      <c r="N65" s="895"/>
      <c r="O65" s="895"/>
      <c r="P65" s="895"/>
      <c r="Q65" s="895"/>
      <c r="R65" s="895"/>
      <c r="S65" s="895"/>
      <c r="T65" s="895"/>
      <c r="U65" s="895"/>
      <c r="V65" s="895"/>
      <c r="W65" s="895"/>
      <c r="X65" s="895"/>
      <c r="Y65" s="895"/>
      <c r="Z65" s="895"/>
      <c r="AA65" s="895"/>
      <c r="AB65" s="895"/>
      <c r="AC65" s="895"/>
      <c r="AD65" s="895"/>
      <c r="AE65" s="895"/>
      <c r="AF65" s="895"/>
      <c r="AG65" s="895"/>
      <c r="AH65" s="895"/>
      <c r="AI65" s="895"/>
      <c r="AJ65" s="895"/>
      <c r="AK65" s="895"/>
      <c r="AL65" s="895"/>
      <c r="AM65" s="895"/>
      <c r="AN65" s="895"/>
      <c r="AO65" s="895"/>
      <c r="AP65" s="895"/>
      <c r="AQ65" s="895"/>
      <c r="AR65" s="895"/>
      <c r="AS65" s="895"/>
      <c r="AT65" s="895"/>
    </row>
    <row r="66" spans="1:46" ht="24.9" customHeight="1">
      <c r="A66" s="895"/>
      <c r="B66" s="895"/>
      <c r="C66" s="895"/>
      <c r="D66" s="895"/>
      <c r="E66" s="895"/>
      <c r="F66" s="895"/>
      <c r="G66" s="895"/>
      <c r="H66" s="895"/>
      <c r="I66" s="895"/>
      <c r="J66" s="895"/>
      <c r="K66" s="895"/>
      <c r="L66" s="895"/>
      <c r="M66" s="895"/>
      <c r="N66" s="895"/>
      <c r="O66" s="895"/>
      <c r="P66" s="895"/>
      <c r="Q66" s="895"/>
      <c r="R66" s="895"/>
      <c r="S66" s="895"/>
      <c r="T66" s="895"/>
      <c r="U66" s="895"/>
      <c r="V66" s="895"/>
      <c r="W66" s="895"/>
      <c r="X66" s="895"/>
      <c r="Y66" s="895"/>
      <c r="Z66" s="895"/>
      <c r="AA66" s="895"/>
      <c r="AB66" s="895"/>
      <c r="AC66" s="895"/>
      <c r="AD66" s="895"/>
      <c r="AE66" s="895"/>
      <c r="AF66" s="895"/>
      <c r="AG66" s="895"/>
      <c r="AH66" s="895"/>
      <c r="AI66" s="895"/>
      <c r="AJ66" s="895"/>
      <c r="AK66" s="895"/>
      <c r="AL66" s="895"/>
      <c r="AM66" s="895"/>
      <c r="AN66" s="895"/>
      <c r="AO66" s="895"/>
      <c r="AP66" s="895"/>
      <c r="AQ66" s="895"/>
      <c r="AR66" s="895"/>
      <c r="AS66" s="895"/>
      <c r="AT66" s="895"/>
    </row>
  </sheetData>
  <mergeCells count="73">
    <mergeCell ref="A1:AP1"/>
    <mergeCell ref="A9:A10"/>
    <mergeCell ref="AO38:AO39"/>
    <mergeCell ref="AO36:AO37"/>
    <mergeCell ref="AL38:AL39"/>
    <mergeCell ref="AG38:AG39"/>
    <mergeCell ref="AH38:AH39"/>
    <mergeCell ref="AI38:AI39"/>
    <mergeCell ref="AJ38:AJ39"/>
    <mergeCell ref="AK38:AK39"/>
    <mergeCell ref="AN38:AN39"/>
    <mergeCell ref="AB38:AB39"/>
    <mergeCell ref="AO30:AO31"/>
    <mergeCell ref="AN30:AN31"/>
    <mergeCell ref="AN36:AN37"/>
    <mergeCell ref="AL30:AL31"/>
    <mergeCell ref="AC38:AC39"/>
    <mergeCell ref="AH30:AH31"/>
    <mergeCell ref="AD38:AD39"/>
    <mergeCell ref="AA30:AA31"/>
    <mergeCell ref="AB30:AB31"/>
    <mergeCell ref="AC30:AC31"/>
    <mergeCell ref="AD30:AD31"/>
    <mergeCell ref="AE30:AE31"/>
    <mergeCell ref="AA36:AA37"/>
    <mergeCell ref="AA38:AA39"/>
    <mergeCell ref="AB36:AB37"/>
    <mergeCell ref="AC36:AC37"/>
    <mergeCell ref="AD36:AD37"/>
    <mergeCell ref="AE36:AE37"/>
    <mergeCell ref="AF30:AF31"/>
    <mergeCell ref="AG36:AG37"/>
    <mergeCell ref="AM38:AM39"/>
    <mergeCell ref="AE38:AE39"/>
    <mergeCell ref="AF38:AF39"/>
    <mergeCell ref="AI30:AI31"/>
    <mergeCell ref="AJ30:AJ31"/>
    <mergeCell ref="AG30:AG31"/>
    <mergeCell ref="AL36:AL37"/>
    <mergeCell ref="AM36:AM37"/>
    <mergeCell ref="AH36:AH37"/>
    <mergeCell ref="AI36:AI37"/>
    <mergeCell ref="AJ36:AJ37"/>
    <mergeCell ref="AK36:AK37"/>
    <mergeCell ref="AF36:AF37"/>
    <mergeCell ref="L2:AP2"/>
    <mergeCell ref="A3:A4"/>
    <mergeCell ref="B3:B4"/>
    <mergeCell ref="C3:C4"/>
    <mergeCell ref="AM3:AM4"/>
    <mergeCell ref="AN3:AN4"/>
    <mergeCell ref="AO3:AO4"/>
    <mergeCell ref="AP3:AP4"/>
    <mergeCell ref="N3:AL3"/>
    <mergeCell ref="D3:K3"/>
    <mergeCell ref="L3:M3"/>
    <mergeCell ref="A24:A29"/>
    <mergeCell ref="B24:B25"/>
    <mergeCell ref="AK30:AK31"/>
    <mergeCell ref="A5:A8"/>
    <mergeCell ref="AM30:AM31"/>
    <mergeCell ref="B26:B27"/>
    <mergeCell ref="B28:B29"/>
    <mergeCell ref="A11:A23"/>
    <mergeCell ref="A44:B44"/>
    <mergeCell ref="B30:B31"/>
    <mergeCell ref="A36:A39"/>
    <mergeCell ref="B36:B37"/>
    <mergeCell ref="B38:B39"/>
    <mergeCell ref="A30:A31"/>
    <mergeCell ref="A42:A43"/>
    <mergeCell ref="A32:A35"/>
    <mergeCell ref="A40:A41"/>
  </mergeCells>
  <phoneticPr fontId="22" type="noConversion"/>
  <pageMargins left="0" right="0" top="0.74803149606299213" bottom="0" header="0.31496062992125984" footer="0.31496062992125984"/>
  <pageSetup paperSize="9" scale="65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AU66"/>
  <sheetViews>
    <sheetView zoomScale="70" zoomScaleNormal="70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Z24" sqref="Z24"/>
    </sheetView>
  </sheetViews>
  <sheetFormatPr defaultRowHeight="17.399999999999999"/>
  <cols>
    <col min="1" max="1" width="7.796875" style="714" customWidth="1"/>
    <col min="2" max="2" width="13" style="714" customWidth="1"/>
    <col min="3" max="3" width="8.69921875" style="714" bestFit="1" customWidth="1"/>
    <col min="4" max="6" width="8.296875" style="714" hidden="1" customWidth="1"/>
    <col min="7" max="8" width="8.69921875" style="714" hidden="1" customWidth="1"/>
    <col min="9" max="10" width="8.296875" style="714" customWidth="1"/>
    <col min="11" max="11" width="8.8984375" style="714" customWidth="1"/>
    <col min="12" max="13" width="8.296875" style="714" customWidth="1"/>
    <col min="14" max="18" width="8.296875" style="714" hidden="1" customWidth="1"/>
    <col min="19" max="23" width="8.69921875" style="714" customWidth="1"/>
    <col min="24" max="25" width="8.69921875" style="714" hidden="1" customWidth="1"/>
    <col min="26" max="26" width="8.69921875" style="714" customWidth="1"/>
    <col min="27" max="31" width="8.296875" style="714" customWidth="1"/>
    <col min="32" max="36" width="8.69921875" style="714" customWidth="1"/>
    <col min="37" max="38" width="8.69921875" style="714" hidden="1" customWidth="1"/>
    <col min="39" max="39" width="8.296875" style="714" customWidth="1"/>
    <col min="40" max="40" width="9.69921875" style="714" customWidth="1"/>
    <col min="41" max="41" width="7.796875" style="714" bestFit="1" customWidth="1"/>
    <col min="42" max="42" width="19.69921875" style="714" bestFit="1" customWidth="1"/>
    <col min="43" max="43" width="11.19921875" style="714" bestFit="1" customWidth="1"/>
    <col min="44" max="44" width="8.8984375" style="714"/>
    <col min="45" max="45" width="5.69921875" style="714" bestFit="1" customWidth="1"/>
    <col min="46" max="46" width="10.3984375" style="714" bestFit="1" customWidth="1"/>
  </cols>
  <sheetData>
    <row r="1" spans="1:44" ht="30">
      <c r="A1" s="3667" t="s">
        <v>534</v>
      </c>
      <c r="B1" s="3667"/>
      <c r="C1" s="3667"/>
      <c r="D1" s="3667"/>
      <c r="E1" s="3667"/>
      <c r="F1" s="3667"/>
      <c r="G1" s="3667"/>
      <c r="H1" s="3667"/>
      <c r="I1" s="3667"/>
      <c r="J1" s="3667"/>
      <c r="K1" s="3667"/>
      <c r="L1" s="3667"/>
      <c r="M1" s="3667"/>
      <c r="N1" s="3667"/>
      <c r="O1" s="3667"/>
      <c r="P1" s="3667"/>
      <c r="Q1" s="3667"/>
      <c r="R1" s="3667"/>
      <c r="S1" s="3667"/>
      <c r="T1" s="3667"/>
      <c r="U1" s="3667"/>
      <c r="V1" s="3667"/>
      <c r="W1" s="3667"/>
      <c r="X1" s="3667"/>
      <c r="Y1" s="3667"/>
      <c r="Z1" s="3667"/>
      <c r="AA1" s="3667"/>
      <c r="AB1" s="3667"/>
      <c r="AC1" s="3667"/>
      <c r="AD1" s="3667"/>
      <c r="AE1" s="3667"/>
      <c r="AF1" s="3667"/>
      <c r="AG1" s="3667"/>
      <c r="AH1" s="3667"/>
      <c r="AI1" s="3667"/>
      <c r="AJ1" s="3667"/>
      <c r="AK1" s="3667"/>
      <c r="AL1" s="3667"/>
      <c r="AM1" s="3667"/>
      <c r="AN1" s="3667"/>
      <c r="AO1" s="3667"/>
      <c r="AP1" s="3667"/>
    </row>
    <row r="2" spans="1:44" ht="18" thickBot="1">
      <c r="L2" s="3669" t="s">
        <v>180</v>
      </c>
      <c r="M2" s="3669"/>
      <c r="N2" s="3670"/>
      <c r="O2" s="3670"/>
      <c r="P2" s="3670"/>
      <c r="Q2" s="3670"/>
      <c r="R2" s="3670"/>
      <c r="S2" s="3670"/>
      <c r="T2" s="3670"/>
      <c r="U2" s="3670"/>
      <c r="V2" s="3670"/>
      <c r="W2" s="3670"/>
      <c r="X2" s="3670"/>
      <c r="Y2" s="3670"/>
      <c r="Z2" s="3670"/>
      <c r="AA2" s="3670"/>
      <c r="AB2" s="3670"/>
      <c r="AC2" s="3670"/>
      <c r="AD2" s="3670"/>
      <c r="AE2" s="3670"/>
      <c r="AF2" s="3670"/>
      <c r="AG2" s="3670"/>
      <c r="AH2" s="3670"/>
      <c r="AI2" s="3670"/>
      <c r="AJ2" s="3670"/>
      <c r="AK2" s="3670"/>
      <c r="AL2" s="3670"/>
      <c r="AM2" s="3670"/>
      <c r="AN2" s="3670"/>
      <c r="AO2" s="3670"/>
      <c r="AP2" s="3671"/>
    </row>
    <row r="3" spans="1:44" ht="18" thickBot="1">
      <c r="A3" s="3584" t="s">
        <v>38</v>
      </c>
      <c r="B3" s="3604" t="s">
        <v>39</v>
      </c>
      <c r="C3" s="3666" t="s">
        <v>35</v>
      </c>
      <c r="D3" s="3666" t="s">
        <v>41</v>
      </c>
      <c r="E3" s="3643"/>
      <c r="F3" s="3643"/>
      <c r="G3" s="3643"/>
      <c r="H3" s="3643"/>
      <c r="I3" s="3643"/>
      <c r="J3" s="3643"/>
      <c r="K3" s="3643"/>
      <c r="L3" s="3584" t="s">
        <v>72</v>
      </c>
      <c r="M3" s="3604"/>
      <c r="N3" s="3619" t="s">
        <v>532</v>
      </c>
      <c r="O3" s="3619"/>
      <c r="P3" s="3619"/>
      <c r="Q3" s="3619"/>
      <c r="R3" s="3619"/>
      <c r="S3" s="3619"/>
      <c r="T3" s="3619"/>
      <c r="U3" s="3619"/>
      <c r="V3" s="3619"/>
      <c r="W3" s="3619"/>
      <c r="X3" s="3619"/>
      <c r="Y3" s="3619"/>
      <c r="Z3" s="3619"/>
      <c r="AA3" s="3643"/>
      <c r="AB3" s="3643"/>
      <c r="AC3" s="3643"/>
      <c r="AD3" s="3643"/>
      <c r="AE3" s="3643"/>
      <c r="AF3" s="3643"/>
      <c r="AG3" s="3643"/>
      <c r="AH3" s="3643"/>
      <c r="AI3" s="3643"/>
      <c r="AJ3" s="3643"/>
      <c r="AK3" s="3643"/>
      <c r="AL3" s="3644"/>
      <c r="AM3" s="3608" t="s">
        <v>529</v>
      </c>
      <c r="AN3" s="3608" t="s">
        <v>200</v>
      </c>
      <c r="AO3" s="3609" t="s">
        <v>149</v>
      </c>
      <c r="AP3" s="3626" t="s">
        <v>73</v>
      </c>
    </row>
    <row r="4" spans="1:44" ht="18" thickBot="1">
      <c r="A4" s="3603"/>
      <c r="B4" s="3605"/>
      <c r="C4" s="3607"/>
      <c r="D4" s="983" t="s">
        <v>42</v>
      </c>
      <c r="E4" s="984" t="s">
        <v>43</v>
      </c>
      <c r="F4" s="984" t="s">
        <v>32</v>
      </c>
      <c r="G4" s="984" t="s">
        <v>44</v>
      </c>
      <c r="H4" s="984" t="s">
        <v>45</v>
      </c>
      <c r="I4" s="985" t="s">
        <v>243</v>
      </c>
      <c r="J4" s="985" t="s">
        <v>285</v>
      </c>
      <c r="K4" s="2362" t="s">
        <v>421</v>
      </c>
      <c r="L4" s="2360" t="s">
        <v>514</v>
      </c>
      <c r="M4" s="2361" t="s">
        <v>351</v>
      </c>
      <c r="N4" s="1216" t="s">
        <v>154</v>
      </c>
      <c r="O4" s="873" t="s">
        <v>156</v>
      </c>
      <c r="P4" s="873" t="s">
        <v>157</v>
      </c>
      <c r="Q4" s="2793" t="s">
        <v>158</v>
      </c>
      <c r="R4" s="2793" t="s">
        <v>159</v>
      </c>
      <c r="S4" s="2793" t="s">
        <v>160</v>
      </c>
      <c r="T4" s="2793" t="s">
        <v>161</v>
      </c>
      <c r="U4" s="2793" t="s">
        <v>162</v>
      </c>
      <c r="V4" s="2720" t="s">
        <v>163</v>
      </c>
      <c r="W4" s="2497" t="s">
        <v>164</v>
      </c>
      <c r="X4" s="3510" t="s">
        <v>165</v>
      </c>
      <c r="Y4" s="1553" t="s">
        <v>166</v>
      </c>
      <c r="Z4" s="2793" t="s">
        <v>384</v>
      </c>
      <c r="AA4" s="2282" t="s">
        <v>155</v>
      </c>
      <c r="AB4" s="1757" t="s">
        <v>167</v>
      </c>
      <c r="AC4" s="1757" t="s">
        <v>168</v>
      </c>
      <c r="AD4" s="1757" t="s">
        <v>169</v>
      </c>
      <c r="AE4" s="1757" t="s">
        <v>170</v>
      </c>
      <c r="AF4" s="1757" t="s">
        <v>171</v>
      </c>
      <c r="AG4" s="1757" t="s">
        <v>172</v>
      </c>
      <c r="AH4" s="1757" t="s">
        <v>173</v>
      </c>
      <c r="AI4" s="1757" t="s">
        <v>174</v>
      </c>
      <c r="AJ4" s="1757" t="s">
        <v>175</v>
      </c>
      <c r="AK4" s="1757" t="s">
        <v>176</v>
      </c>
      <c r="AL4" s="1757" t="s">
        <v>177</v>
      </c>
      <c r="AM4" s="3638"/>
      <c r="AN4" s="3638"/>
      <c r="AO4" s="3640"/>
      <c r="AP4" s="3757"/>
    </row>
    <row r="5" spans="1:44">
      <c r="A5" s="3589" t="s">
        <v>46</v>
      </c>
      <c r="B5" s="246" t="s">
        <v>47</v>
      </c>
      <c r="C5" s="994" t="s">
        <v>48</v>
      </c>
      <c r="D5" s="995">
        <v>49405.777999999998</v>
      </c>
      <c r="E5" s="996">
        <v>66093.62000000001</v>
      </c>
      <c r="F5" s="996">
        <v>52374.959999999992</v>
      </c>
      <c r="G5" s="996">
        <v>48708.025000000009</v>
      </c>
      <c r="H5" s="996">
        <v>62835.138999999996</v>
      </c>
      <c r="I5" s="997">
        <v>45182</v>
      </c>
      <c r="J5" s="997">
        <v>54648</v>
      </c>
      <c r="K5" s="997">
        <v>52737.824999999997</v>
      </c>
      <c r="L5" s="559">
        <v>53304</v>
      </c>
      <c r="M5" s="1399">
        <v>4442</v>
      </c>
      <c r="N5" s="2365">
        <v>5374.81</v>
      </c>
      <c r="O5" s="3054">
        <v>5363.14</v>
      </c>
      <c r="P5" s="253">
        <v>4212.8039999999992</v>
      </c>
      <c r="Q5" s="3054">
        <v>4579.442</v>
      </c>
      <c r="R5" s="3054">
        <v>4100.59</v>
      </c>
      <c r="S5" s="3054">
        <v>5740.02</v>
      </c>
      <c r="T5" s="253">
        <v>4973.76</v>
      </c>
      <c r="U5" s="253">
        <v>4617.4400000000005</v>
      </c>
      <c r="V5" s="3168">
        <v>4574.3099999999995</v>
      </c>
      <c r="W5" s="3573">
        <v>4524.01</v>
      </c>
      <c r="X5" s="3511">
        <v>0</v>
      </c>
      <c r="Y5" s="852">
        <v>0</v>
      </c>
      <c r="Z5" s="253">
        <v>48060.326000000001</v>
      </c>
      <c r="AA5" s="2792"/>
      <c r="AB5" s="445"/>
      <c r="AC5" s="445"/>
      <c r="AD5" s="445"/>
      <c r="AE5" s="445"/>
      <c r="AF5" s="445"/>
      <c r="AG5" s="445"/>
      <c r="AH5" s="445"/>
      <c r="AI5" s="445"/>
      <c r="AJ5" s="445"/>
      <c r="AK5" s="999"/>
      <c r="AL5" s="999"/>
      <c r="AM5" s="346"/>
      <c r="AN5" s="346"/>
      <c r="AO5" s="346"/>
      <c r="AP5" s="1000"/>
      <c r="AQ5" s="3188">
        <v>485.0600000000004</v>
      </c>
      <c r="AR5" s="27"/>
    </row>
    <row r="6" spans="1:44">
      <c r="A6" s="3590"/>
      <c r="B6" s="1001" t="s">
        <v>49</v>
      </c>
      <c r="C6" s="732" t="s">
        <v>50</v>
      </c>
      <c r="D6" s="738">
        <v>12.77</v>
      </c>
      <c r="E6" s="739">
        <v>13.12</v>
      </c>
      <c r="F6" s="740">
        <v>11.56</v>
      </c>
      <c r="G6" s="740">
        <v>11.59</v>
      </c>
      <c r="H6" s="740">
        <v>9.6301471114610937</v>
      </c>
      <c r="I6" s="704">
        <v>9.7799999999999994</v>
      </c>
      <c r="J6" s="1268">
        <v>9.9899535671630861</v>
      </c>
      <c r="K6" s="1268">
        <v>9.3511203248380532</v>
      </c>
      <c r="L6" s="1613">
        <v>9.5</v>
      </c>
      <c r="M6" s="1614">
        <v>9.5</v>
      </c>
      <c r="N6" s="2366">
        <v>10.191467307145341</v>
      </c>
      <c r="O6" s="2598">
        <v>10.656303606318509</v>
      </c>
      <c r="P6" s="1318">
        <v>9.9624877818067148</v>
      </c>
      <c r="Q6" s="3041">
        <v>9.7921069137562373</v>
      </c>
      <c r="R6" s="3041">
        <v>9.2630322653514554</v>
      </c>
      <c r="S6" s="3041">
        <v>10.651363889404344</v>
      </c>
      <c r="T6" s="2738">
        <v>9.6621640872887404</v>
      </c>
      <c r="U6" s="2738">
        <v>10.378213148529689</v>
      </c>
      <c r="V6" s="3149">
        <v>8.9028814479638001</v>
      </c>
      <c r="W6" s="3008">
        <v>8.7014542119743208</v>
      </c>
      <c r="X6" s="3028" t="e">
        <v>#DIV/0!</v>
      </c>
      <c r="Y6" s="1682" t="e">
        <v>#DIV/0!</v>
      </c>
      <c r="Z6" s="2738">
        <v>9.6419684379365638</v>
      </c>
      <c r="AA6" s="2750">
        <v>59130.991315561165</v>
      </c>
      <c r="AB6" s="2593">
        <v>89984.643661921044</v>
      </c>
      <c r="AC6" s="2593">
        <v>35980.229229228142</v>
      </c>
      <c r="AD6" s="2593">
        <v>28586.01578166362</v>
      </c>
      <c r="AE6" s="2593">
        <v>-5336.6503269379191</v>
      </c>
      <c r="AF6" s="2593">
        <v>89420.53754677347</v>
      </c>
      <c r="AG6" s="2593">
        <v>22310.445129262203</v>
      </c>
      <c r="AH6" s="2593">
        <v>63583.861438013795</v>
      </c>
      <c r="AI6" s="2593">
        <v>-28721.139306133409</v>
      </c>
      <c r="AJ6" s="2593">
        <v>-46059.882891632478</v>
      </c>
      <c r="AK6" s="2593" t="e">
        <v>#DIV/0!</v>
      </c>
      <c r="AL6" s="2593" t="e">
        <v>#DIV/0!</v>
      </c>
      <c r="AM6" s="867">
        <v>116304.95693343123</v>
      </c>
      <c r="AN6" s="867">
        <v>308879.05157771963</v>
      </c>
      <c r="AO6" s="975">
        <v>2.6557685907962711</v>
      </c>
      <c r="AP6" s="2263" t="s">
        <v>600</v>
      </c>
      <c r="AQ6" s="3566"/>
    </row>
    <row r="7" spans="1:44">
      <c r="A7" s="3590"/>
      <c r="B7" s="1001" t="s">
        <v>51</v>
      </c>
      <c r="C7" s="732" t="s">
        <v>36</v>
      </c>
      <c r="D7" s="738">
        <v>75.510000000000005</v>
      </c>
      <c r="E7" s="739">
        <v>76.02</v>
      </c>
      <c r="F7" s="740">
        <v>76.05</v>
      </c>
      <c r="G7" s="740">
        <v>75.959999999999994</v>
      </c>
      <c r="H7" s="740">
        <v>74.620228230313629</v>
      </c>
      <c r="I7" s="704">
        <v>74.44</v>
      </c>
      <c r="J7" s="1268">
        <v>73.695129891999912</v>
      </c>
      <c r="K7" s="1268">
        <v>74.245931529902734</v>
      </c>
      <c r="L7" s="1613">
        <v>74.5</v>
      </c>
      <c r="M7" s="1614">
        <v>74.5</v>
      </c>
      <c r="N7" s="1323">
        <v>78.05184874571421</v>
      </c>
      <c r="O7" s="837">
        <v>78.861873547308775</v>
      </c>
      <c r="P7" s="1318">
        <v>74.061533072566988</v>
      </c>
      <c r="Q7" s="2738">
        <v>75.377424380809117</v>
      </c>
      <c r="R7" s="2738">
        <v>75.403832505322924</v>
      </c>
      <c r="S7" s="2738">
        <v>77.793282648445768</v>
      </c>
      <c r="T7" s="3266">
        <v>77.105125196594855</v>
      </c>
      <c r="U7" s="2738">
        <v>75.390437459402975</v>
      </c>
      <c r="V7" s="3149">
        <v>73.684350910885271</v>
      </c>
      <c r="W7" s="3008">
        <v>74.214876033057848</v>
      </c>
      <c r="X7" s="3028" t="e">
        <v>#DIV/0!</v>
      </c>
      <c r="Y7" s="1682" t="e">
        <v>#DIV/0!</v>
      </c>
      <c r="Z7" s="2738">
        <v>76.050230586408247</v>
      </c>
      <c r="AA7" s="2750">
        <v>33520.814301218292</v>
      </c>
      <c r="AB7" s="2593">
        <v>38398.814720558563</v>
      </c>
      <c r="AC7" s="2593">
        <v>-1372.3979293956722</v>
      </c>
      <c r="AD7" s="2593">
        <v>9150.7976708910846</v>
      </c>
      <c r="AE7" s="2593">
        <v>8861.009194984339</v>
      </c>
      <c r="AF7" s="2593">
        <v>32031.8689562859</v>
      </c>
      <c r="AG7" s="2593">
        <v>24881.855250914785</v>
      </c>
      <c r="AH7" s="2593">
        <v>8804.2521998641005</v>
      </c>
      <c r="AI7" s="2593">
        <v>-4574.0394021595366</v>
      </c>
      <c r="AJ7" s="2593">
        <v>-277.56425388299698</v>
      </c>
      <c r="AK7" s="2581" t="e">
        <v>#DIV/0!</v>
      </c>
      <c r="AL7" s="891" t="e">
        <v>#DIV/0!</v>
      </c>
      <c r="AM7" s="867">
        <v>25412.919068280724</v>
      </c>
      <c r="AN7" s="867">
        <v>149425.41070927886</v>
      </c>
      <c r="AO7" s="975">
        <v>5.8798995230652196</v>
      </c>
      <c r="AP7" s="2263" t="s">
        <v>600</v>
      </c>
      <c r="AQ7" s="2875"/>
    </row>
    <row r="8" spans="1:44" ht="18" thickBot="1">
      <c r="A8" s="3598"/>
      <c r="B8" s="979" t="s">
        <v>365</v>
      </c>
      <c r="C8" s="980" t="s">
        <v>296</v>
      </c>
      <c r="D8" s="1002"/>
      <c r="E8" s="1003"/>
      <c r="F8" s="1004"/>
      <c r="G8" s="1005">
        <v>692.67000000000007</v>
      </c>
      <c r="H8" s="1791">
        <v>401.6500000000002</v>
      </c>
      <c r="I8" s="1792">
        <v>321.48</v>
      </c>
      <c r="J8" s="1792">
        <v>171.09</v>
      </c>
      <c r="K8" s="1792">
        <v>226.51299999999998</v>
      </c>
      <c r="L8" s="1615">
        <v>60</v>
      </c>
      <c r="M8" s="1616">
        <v>5</v>
      </c>
      <c r="N8" s="1353">
        <v>0</v>
      </c>
      <c r="O8" s="1006">
        <v>0</v>
      </c>
      <c r="P8" s="1006">
        <v>8.43</v>
      </c>
      <c r="Q8" s="1445">
        <v>16.82</v>
      </c>
      <c r="R8" s="1445">
        <v>35.299999999999997</v>
      </c>
      <c r="S8" s="1445">
        <v>4.9000000000000004</v>
      </c>
      <c r="T8" s="1445">
        <v>0</v>
      </c>
      <c r="U8" s="1445">
        <v>0</v>
      </c>
      <c r="V8" s="3152">
        <v>2</v>
      </c>
      <c r="W8" s="3011">
        <v>0</v>
      </c>
      <c r="X8" s="3496"/>
      <c r="Y8" s="1683"/>
      <c r="Z8" s="1445">
        <v>67.45</v>
      </c>
      <c r="AA8" s="2768">
        <v>2395.3523236999999</v>
      </c>
      <c r="AB8" s="1786">
        <v>2395.3523236999999</v>
      </c>
      <c r="AC8" s="1786">
        <v>1325.5954396999998</v>
      </c>
      <c r="AD8" s="1786">
        <v>260.9145076999996</v>
      </c>
      <c r="AE8" s="1786">
        <v>-2084.1753163000003</v>
      </c>
      <c r="AF8" s="1786">
        <v>1773.5482036999995</v>
      </c>
      <c r="AG8" s="1786">
        <v>2395.3523236999999</v>
      </c>
      <c r="AH8" s="1786">
        <v>2395.3523236999999</v>
      </c>
      <c r="AI8" s="1786">
        <v>2141.5547236999996</v>
      </c>
      <c r="AJ8" s="1786">
        <v>2395.3523236999999</v>
      </c>
      <c r="AK8" s="2582">
        <v>2395.3523236999999</v>
      </c>
      <c r="AL8" s="1786">
        <v>2395.3523236999999</v>
      </c>
      <c r="AM8" s="981">
        <v>17608.583236999995</v>
      </c>
      <c r="AN8" s="981">
        <v>15394.199176999999</v>
      </c>
      <c r="AO8" s="982">
        <v>0.87424405301688168</v>
      </c>
      <c r="AP8" s="2263" t="s">
        <v>600</v>
      </c>
      <c r="AQ8" s="2875"/>
    </row>
    <row r="9" spans="1:44">
      <c r="A9" s="3590" t="s">
        <v>53</v>
      </c>
      <c r="B9" s="2357" t="s">
        <v>54</v>
      </c>
      <c r="C9" s="736" t="s">
        <v>36</v>
      </c>
      <c r="D9" s="986">
        <v>100.36</v>
      </c>
      <c r="E9" s="987">
        <v>100.34</v>
      </c>
      <c r="F9" s="987">
        <v>100.06</v>
      </c>
      <c r="G9" s="987">
        <v>99.993385966617737</v>
      </c>
      <c r="H9" s="987">
        <v>99.508318971028757</v>
      </c>
      <c r="I9" s="988">
        <v>99.83</v>
      </c>
      <c r="J9" s="988">
        <v>100.34514607442676</v>
      </c>
      <c r="K9" s="988">
        <v>100.38300232567896</v>
      </c>
      <c r="L9" s="989">
        <v>100.44999999999999</v>
      </c>
      <c r="M9" s="1400">
        <v>100.44999999999999</v>
      </c>
      <c r="N9" s="991">
        <v>100.59846516807573</v>
      </c>
      <c r="O9" s="990">
        <v>100.55620773661629</v>
      </c>
      <c r="P9" s="990">
        <v>100.35368585805324</v>
      </c>
      <c r="Q9" s="990">
        <v>100.5912059359612</v>
      </c>
      <c r="R9" s="990">
        <v>100.52130332322756</v>
      </c>
      <c r="S9" s="990">
        <v>100.68479594360767</v>
      </c>
      <c r="T9" s="990">
        <v>100.52350452839909</v>
      </c>
      <c r="U9" s="990">
        <v>100.36078537940605</v>
      </c>
      <c r="V9" s="3169">
        <v>100.64889629341603</v>
      </c>
      <c r="W9" s="3031">
        <v>100.61824093822207</v>
      </c>
      <c r="X9" s="3512" t="e">
        <v>#DIV/0!</v>
      </c>
      <c r="Y9" s="893" t="e">
        <v>#DIV/0!</v>
      </c>
      <c r="Z9" s="990">
        <v>100.54859534886815</v>
      </c>
      <c r="AA9" s="2794">
        <v>9523.8958859179038</v>
      </c>
      <c r="AB9" s="2591">
        <v>7846.8695285999311</v>
      </c>
      <c r="AC9" s="2591">
        <v>-1062.0576727150319</v>
      </c>
      <c r="AD9" s="2591">
        <v>8146.536604809231</v>
      </c>
      <c r="AE9" s="2591">
        <v>4787.5405068090395</v>
      </c>
      <c r="AF9" s="2591">
        <v>13614.582279781018</v>
      </c>
      <c r="AG9" s="2591">
        <v>6006.4385410043169</v>
      </c>
      <c r="AH9" s="2591">
        <v>-881.90231395132525</v>
      </c>
      <c r="AI9" s="2591">
        <v>9344.6400813001219</v>
      </c>
      <c r="AJ9" s="2591">
        <v>8943.2778074132693</v>
      </c>
      <c r="AK9" s="992" t="e">
        <v>#DIV/0!</v>
      </c>
      <c r="AL9" s="992" t="e">
        <v>#DIV/0!</v>
      </c>
      <c r="AM9" s="167">
        <v>30692.805141862485</v>
      </c>
      <c r="AN9" s="167">
        <v>66269.821248968481</v>
      </c>
      <c r="AO9" s="993">
        <v>2.1591321139488109</v>
      </c>
      <c r="AP9" s="382" t="s">
        <v>601</v>
      </c>
    </row>
    <row r="10" spans="1:44" ht="18" thickBot="1">
      <c r="A10" s="3590"/>
      <c r="B10" s="2358" t="s">
        <v>55</v>
      </c>
      <c r="C10" s="733" t="s">
        <v>95</v>
      </c>
      <c r="D10" s="968">
        <v>124</v>
      </c>
      <c r="E10" s="969">
        <v>131.51</v>
      </c>
      <c r="F10" s="969">
        <v>90.44</v>
      </c>
      <c r="G10" s="751">
        <v>68.98</v>
      </c>
      <c r="H10" s="751">
        <v>53.02000000000001</v>
      </c>
      <c r="I10" s="706">
        <v>95</v>
      </c>
      <c r="J10" s="706">
        <v>73.749999999999986</v>
      </c>
      <c r="K10" s="706">
        <v>73.5</v>
      </c>
      <c r="L10" s="2274">
        <v>48</v>
      </c>
      <c r="M10" s="2275">
        <v>4</v>
      </c>
      <c r="N10" s="970">
        <v>2.29</v>
      </c>
      <c r="O10" s="840">
        <v>0</v>
      </c>
      <c r="P10" s="840">
        <v>6.6899999999999995</v>
      </c>
      <c r="Q10" s="2790">
        <v>0</v>
      </c>
      <c r="R10" s="2790">
        <v>4.9000000000000004</v>
      </c>
      <c r="S10" s="2790">
        <v>0</v>
      </c>
      <c r="T10" s="2790">
        <v>1.97</v>
      </c>
      <c r="U10" s="2790">
        <v>8.39</v>
      </c>
      <c r="V10" s="3150">
        <v>6.67</v>
      </c>
      <c r="W10" s="3009">
        <v>2.2400000000000002</v>
      </c>
      <c r="X10" s="3494">
        <v>0</v>
      </c>
      <c r="Y10" s="843">
        <v>0</v>
      </c>
      <c r="Z10" s="2790">
        <v>33.150000000000006</v>
      </c>
      <c r="AA10" s="2757"/>
      <c r="AB10" s="2002"/>
      <c r="AC10" s="2002"/>
      <c r="AD10" s="2002"/>
      <c r="AE10" s="2002"/>
      <c r="AF10" s="2002"/>
      <c r="AG10" s="2002"/>
      <c r="AH10" s="2002"/>
      <c r="AI10" s="2002"/>
      <c r="AJ10" s="2002"/>
      <c r="AK10" s="2378"/>
      <c r="AL10" s="773"/>
      <c r="AM10" s="801"/>
      <c r="AN10" s="801"/>
      <c r="AO10" s="774"/>
      <c r="AP10" s="1928"/>
    </row>
    <row r="11" spans="1:44">
      <c r="A11" s="3589" t="s">
        <v>257</v>
      </c>
      <c r="B11" s="2356" t="s">
        <v>263</v>
      </c>
      <c r="C11" s="330" t="s">
        <v>201</v>
      </c>
      <c r="D11" s="2232">
        <v>281.85000000000002</v>
      </c>
      <c r="E11" s="2233">
        <v>453.49</v>
      </c>
      <c r="F11" s="2233">
        <v>593.91999999999996</v>
      </c>
      <c r="G11" s="2233">
        <v>458.70499999999998</v>
      </c>
      <c r="H11" s="2233">
        <v>418.88499999999999</v>
      </c>
      <c r="I11" s="2234">
        <v>235.17499999999998</v>
      </c>
      <c r="J11" s="2234">
        <v>310.24</v>
      </c>
      <c r="K11" s="2234">
        <v>272.18</v>
      </c>
      <c r="L11" s="2235">
        <v>240</v>
      </c>
      <c r="M11" s="2236">
        <v>20</v>
      </c>
      <c r="N11" s="2237">
        <v>28.58</v>
      </c>
      <c r="O11" s="2238">
        <v>17.829999999999998</v>
      </c>
      <c r="P11" s="2238">
        <v>7.32</v>
      </c>
      <c r="Q11" s="2238">
        <v>27.1</v>
      </c>
      <c r="R11" s="2238">
        <v>27.73</v>
      </c>
      <c r="S11" s="2238">
        <v>22.67</v>
      </c>
      <c r="T11" s="2238">
        <v>24.31</v>
      </c>
      <c r="U11" s="2238">
        <v>20.59</v>
      </c>
      <c r="V11" s="3170">
        <v>10.119999999999999</v>
      </c>
      <c r="W11" s="3032">
        <v>44.02</v>
      </c>
      <c r="X11" s="3513">
        <v>0</v>
      </c>
      <c r="Y11" s="2145">
        <v>0</v>
      </c>
      <c r="Z11" s="2238">
        <v>230.27000000000004</v>
      </c>
      <c r="AA11" s="2766"/>
      <c r="AB11" s="333"/>
      <c r="AC11" s="333"/>
      <c r="AD11" s="333"/>
      <c r="AE11" s="333"/>
      <c r="AF11" s="333"/>
      <c r="AG11" s="333"/>
      <c r="AH11" s="333"/>
      <c r="AI11" s="333"/>
      <c r="AJ11" s="333"/>
      <c r="AK11" s="335"/>
      <c r="AL11" s="335"/>
      <c r="AM11" s="972" t="s">
        <v>34</v>
      </c>
      <c r="AN11" s="973"/>
      <c r="AO11" s="974"/>
      <c r="AP11" s="1858" t="s">
        <v>602</v>
      </c>
    </row>
    <row r="12" spans="1:44">
      <c r="A12" s="3590"/>
      <c r="B12" s="2358" t="s">
        <v>373</v>
      </c>
      <c r="C12" s="1966" t="s">
        <v>264</v>
      </c>
      <c r="D12" s="817"/>
      <c r="E12" s="741"/>
      <c r="F12" s="741"/>
      <c r="G12" s="741"/>
      <c r="H12" s="741">
        <v>62</v>
      </c>
      <c r="I12" s="742">
        <v>110.32</v>
      </c>
      <c r="J12" s="1593">
        <v>2.89</v>
      </c>
      <c r="K12" s="1593">
        <v>20.137</v>
      </c>
      <c r="L12" s="1617">
        <v>11</v>
      </c>
      <c r="M12" s="1614">
        <v>0.91666666666666663</v>
      </c>
      <c r="N12" s="1314">
        <v>0</v>
      </c>
      <c r="O12" s="814">
        <v>0</v>
      </c>
      <c r="P12" s="1307">
        <v>0</v>
      </c>
      <c r="Q12" s="2130">
        <v>0</v>
      </c>
      <c r="R12" s="2130">
        <v>0</v>
      </c>
      <c r="S12" s="2130">
        <v>0</v>
      </c>
      <c r="T12" s="2130">
        <v>0</v>
      </c>
      <c r="U12" s="2130">
        <v>0</v>
      </c>
      <c r="V12" s="3126">
        <v>0</v>
      </c>
      <c r="W12" s="3126">
        <v>0</v>
      </c>
      <c r="X12" s="3324"/>
      <c r="Y12" s="1673"/>
      <c r="Z12" s="2738">
        <v>0</v>
      </c>
      <c r="AA12" s="2751"/>
      <c r="AB12" s="1975"/>
      <c r="AC12" s="1975"/>
      <c r="AD12" s="1975"/>
      <c r="AE12" s="1975"/>
      <c r="AF12" s="1975"/>
      <c r="AG12" s="1975"/>
      <c r="AH12" s="1975"/>
      <c r="AI12" s="1975"/>
      <c r="AJ12" s="1975"/>
      <c r="AK12" s="2594"/>
      <c r="AL12" s="815"/>
      <c r="AM12" s="816" t="s">
        <v>375</v>
      </c>
      <c r="AN12" s="816"/>
      <c r="AO12" s="813"/>
      <c r="AP12" s="2339" t="s">
        <v>603</v>
      </c>
    </row>
    <row r="13" spans="1:44">
      <c r="A13" s="3590"/>
      <c r="B13" s="2358" t="s">
        <v>374</v>
      </c>
      <c r="C13" s="1966" t="s">
        <v>264</v>
      </c>
      <c r="D13" s="817">
        <v>277</v>
      </c>
      <c r="E13" s="741">
        <v>379.22</v>
      </c>
      <c r="F13" s="741">
        <v>449.47</v>
      </c>
      <c r="G13" s="741">
        <v>679.82</v>
      </c>
      <c r="H13" s="741">
        <v>413.64699999999999</v>
      </c>
      <c r="I13" s="742">
        <v>77.400000000000006</v>
      </c>
      <c r="J13" s="1593">
        <v>128.14100000000002</v>
      </c>
      <c r="K13" s="1593">
        <v>93.301999999999992</v>
      </c>
      <c r="L13" s="1617">
        <v>72</v>
      </c>
      <c r="M13" s="1614">
        <v>6</v>
      </c>
      <c r="N13" s="1314">
        <v>6.8819999999999997</v>
      </c>
      <c r="O13" s="814">
        <v>8.3190000000000008</v>
      </c>
      <c r="P13" s="1307">
        <v>12.63</v>
      </c>
      <c r="Q13" s="2130">
        <v>12.698</v>
      </c>
      <c r="R13" s="2130">
        <v>9.9699999999999989</v>
      </c>
      <c r="S13" s="2130">
        <v>10.278</v>
      </c>
      <c r="T13" s="2130">
        <v>11.866</v>
      </c>
      <c r="U13" s="2130">
        <v>6.38</v>
      </c>
      <c r="V13" s="3126">
        <v>12.66</v>
      </c>
      <c r="W13" s="3126">
        <v>11.576000000000001</v>
      </c>
      <c r="X13" s="3324"/>
      <c r="Y13" s="1673"/>
      <c r="Z13" s="2738">
        <v>103.25899999999999</v>
      </c>
      <c r="AA13" s="2751">
        <v>772.00703120767787</v>
      </c>
      <c r="AB13" s="1975">
        <v>-382.41176304951</v>
      </c>
      <c r="AC13" s="1975">
        <v>-3413.8131308210709</v>
      </c>
      <c r="AD13" s="1975">
        <v>-3461.629250748806</v>
      </c>
      <c r="AE13" s="1975">
        <v>-1543.3590277655483</v>
      </c>
      <c r="AF13" s="1975">
        <v>-1759.9379239088203</v>
      </c>
      <c r="AG13" s="1975">
        <v>-2876.5849598682817</v>
      </c>
      <c r="AH13" s="1975">
        <v>981.05083312517331</v>
      </c>
      <c r="AI13" s="1975">
        <v>-3434.9084778480124</v>
      </c>
      <c r="AJ13" s="1975">
        <v>-2672.6632719411759</v>
      </c>
      <c r="AK13" s="2594">
        <v>5467.327967521499</v>
      </c>
      <c r="AL13" s="815">
        <v>6720.4515791881649</v>
      </c>
      <c r="AM13" s="815">
        <v>18412.346085597255</v>
      </c>
      <c r="AN13" s="816">
        <v>-17792.249941618375</v>
      </c>
      <c r="AO13" s="975">
        <v>-0.96632172016015161</v>
      </c>
      <c r="AP13" s="2796" t="s">
        <v>604</v>
      </c>
      <c r="AQ13" s="1442" t="s">
        <v>501</v>
      </c>
      <c r="AR13" s="1442"/>
    </row>
    <row r="14" spans="1:44">
      <c r="A14" s="3590"/>
      <c r="B14" s="2358" t="s">
        <v>372</v>
      </c>
      <c r="C14" s="1966" t="s">
        <v>264</v>
      </c>
      <c r="D14" s="817"/>
      <c r="E14" s="741"/>
      <c r="F14" s="741"/>
      <c r="G14" s="741"/>
      <c r="H14" s="741">
        <v>490</v>
      </c>
      <c r="I14" s="742">
        <v>304</v>
      </c>
      <c r="J14" s="1593">
        <v>305.80000000000007</v>
      </c>
      <c r="K14" s="1593">
        <v>265.07299999999998</v>
      </c>
      <c r="L14" s="1617">
        <v>251</v>
      </c>
      <c r="M14" s="1614">
        <v>20.916666666666668</v>
      </c>
      <c r="N14" s="835">
        <v>22.11</v>
      </c>
      <c r="O14" s="814">
        <v>21.89</v>
      </c>
      <c r="P14" s="1307">
        <v>22.2</v>
      </c>
      <c r="Q14" s="2130">
        <v>21.15</v>
      </c>
      <c r="R14" s="2130">
        <v>20.100000000000001</v>
      </c>
      <c r="S14" s="2130">
        <v>24.33</v>
      </c>
      <c r="T14" s="2130">
        <v>24.28</v>
      </c>
      <c r="U14" s="2130">
        <v>22.36</v>
      </c>
      <c r="V14" s="3126">
        <v>19.96</v>
      </c>
      <c r="W14" s="3126">
        <v>19.510000000000002</v>
      </c>
      <c r="X14" s="3324"/>
      <c r="Y14" s="1673"/>
      <c r="Z14" s="2738">
        <v>217.88999999999996</v>
      </c>
      <c r="AA14" s="2751"/>
      <c r="AB14" s="1975"/>
      <c r="AC14" s="1975"/>
      <c r="AD14" s="1975"/>
      <c r="AE14" s="1975"/>
      <c r="AF14" s="1975"/>
      <c r="AG14" s="1975"/>
      <c r="AH14" s="1975"/>
      <c r="AI14" s="1975"/>
      <c r="AJ14" s="1975"/>
      <c r="AK14" s="2594"/>
      <c r="AL14" s="815"/>
      <c r="AM14" s="816" t="s">
        <v>375</v>
      </c>
      <c r="AN14" s="816"/>
      <c r="AO14" s="813"/>
      <c r="AP14" s="2796" t="s">
        <v>605</v>
      </c>
    </row>
    <row r="15" spans="1:44">
      <c r="A15" s="3590"/>
      <c r="B15" s="794" t="s">
        <v>431</v>
      </c>
      <c r="C15" s="1966" t="s">
        <v>201</v>
      </c>
      <c r="D15" s="1594">
        <v>248</v>
      </c>
      <c r="E15" s="1594">
        <v>248</v>
      </c>
      <c r="F15" s="1594">
        <v>248</v>
      </c>
      <c r="G15" s="1594">
        <v>248</v>
      </c>
      <c r="H15" s="1594">
        <v>248</v>
      </c>
      <c r="I15" s="1594">
        <v>248</v>
      </c>
      <c r="J15" s="1594">
        <v>248</v>
      </c>
      <c r="K15" s="1594">
        <v>211.26499999999999</v>
      </c>
      <c r="L15" s="1619">
        <v>144</v>
      </c>
      <c r="M15" s="1614">
        <v>12</v>
      </c>
      <c r="N15" s="835">
        <v>23.75</v>
      </c>
      <c r="O15" s="810">
        <v>12.75</v>
      </c>
      <c r="P15" s="1307">
        <v>4.26</v>
      </c>
      <c r="Q15" s="2130">
        <v>0</v>
      </c>
      <c r="R15" s="2130">
        <v>0</v>
      </c>
      <c r="S15" s="2130">
        <v>0</v>
      </c>
      <c r="T15" s="2130">
        <v>0</v>
      </c>
      <c r="U15" s="2130">
        <v>0</v>
      </c>
      <c r="V15" s="3126">
        <v>0</v>
      </c>
      <c r="W15" s="3126">
        <v>0</v>
      </c>
      <c r="X15" s="3324"/>
      <c r="Y15" s="1673"/>
      <c r="Z15" s="2738">
        <v>40.76</v>
      </c>
      <c r="AA15" s="2751"/>
      <c r="AB15" s="1975"/>
      <c r="AC15" s="1975"/>
      <c r="AD15" s="1975"/>
      <c r="AE15" s="1975"/>
      <c r="AF15" s="1975"/>
      <c r="AG15" s="1975"/>
      <c r="AH15" s="1975"/>
      <c r="AI15" s="1975"/>
      <c r="AJ15" s="1975"/>
      <c r="AK15" s="2594"/>
      <c r="AL15" s="815"/>
      <c r="AM15" s="816"/>
      <c r="AN15" s="816"/>
      <c r="AO15" s="813"/>
      <c r="AP15" s="2306" t="s">
        <v>606</v>
      </c>
      <c r="AQ15" s="714" t="s">
        <v>568</v>
      </c>
    </row>
    <row r="16" spans="1:44">
      <c r="A16" s="3590"/>
      <c r="B16" s="794" t="s">
        <v>493</v>
      </c>
      <c r="C16" s="1966" t="s">
        <v>201</v>
      </c>
      <c r="D16" s="2239"/>
      <c r="E16" s="2240"/>
      <c r="F16" s="2240"/>
      <c r="G16" s="2240"/>
      <c r="H16" s="2240"/>
      <c r="I16" s="2241"/>
      <c r="J16" s="2242"/>
      <c r="K16" s="2242">
        <v>151.458</v>
      </c>
      <c r="L16" s="2243">
        <v>120</v>
      </c>
      <c r="M16" s="2244">
        <v>10</v>
      </c>
      <c r="N16" s="2245">
        <v>6.8999999999999995</v>
      </c>
      <c r="O16" s="2246">
        <v>18.64</v>
      </c>
      <c r="P16" s="2247">
        <v>22.5</v>
      </c>
      <c r="Q16" s="2130">
        <v>7.17</v>
      </c>
      <c r="R16" s="2130">
        <v>0</v>
      </c>
      <c r="S16" s="2130">
        <v>0</v>
      </c>
      <c r="T16" s="2130">
        <v>1.1399999999999999</v>
      </c>
      <c r="U16" s="2130">
        <v>6.72</v>
      </c>
      <c r="V16" s="3126">
        <v>7.47</v>
      </c>
      <c r="W16" s="3126">
        <v>0</v>
      </c>
      <c r="X16" s="3514"/>
      <c r="Y16" s="2248"/>
      <c r="Z16" s="2739">
        <v>70.540000000000006</v>
      </c>
      <c r="AA16" s="2751"/>
      <c r="AB16" s="1975"/>
      <c r="AC16" s="1975"/>
      <c r="AD16" s="1975"/>
      <c r="AE16" s="1975"/>
      <c r="AF16" s="1975"/>
      <c r="AG16" s="1975"/>
      <c r="AH16" s="1975"/>
      <c r="AI16" s="1975"/>
      <c r="AJ16" s="1975"/>
      <c r="AK16" s="2594"/>
      <c r="AL16" s="815"/>
      <c r="AM16" s="816"/>
      <c r="AN16" s="816"/>
      <c r="AO16" s="813"/>
      <c r="AP16" s="2306" t="s">
        <v>607</v>
      </c>
    </row>
    <row r="17" spans="1:47">
      <c r="A17" s="3590"/>
      <c r="B17" s="794" t="s">
        <v>451</v>
      </c>
      <c r="C17" s="1966" t="s">
        <v>201</v>
      </c>
      <c r="D17" s="817">
        <v>12.696</v>
      </c>
      <c r="E17" s="741">
        <v>12.696</v>
      </c>
      <c r="F17" s="741">
        <v>12.696</v>
      </c>
      <c r="G17" s="741">
        <v>12.696</v>
      </c>
      <c r="H17" s="940">
        <v>12.696</v>
      </c>
      <c r="I17" s="941">
        <v>12.696</v>
      </c>
      <c r="J17" s="1594">
        <v>12.696</v>
      </c>
      <c r="K17" s="1594">
        <v>12.643999999999998</v>
      </c>
      <c r="L17" s="1619">
        <v>7.43</v>
      </c>
      <c r="M17" s="1614">
        <v>0.61916666666666664</v>
      </c>
      <c r="N17" s="835">
        <v>0</v>
      </c>
      <c r="O17" s="814">
        <v>0.95</v>
      </c>
      <c r="P17" s="1307">
        <v>1.38</v>
      </c>
      <c r="Q17" s="2130">
        <v>0</v>
      </c>
      <c r="R17" s="2130">
        <v>0</v>
      </c>
      <c r="S17" s="2130">
        <v>1.4419999999999999</v>
      </c>
      <c r="T17" s="2130">
        <v>0</v>
      </c>
      <c r="U17" s="2130">
        <v>6.14</v>
      </c>
      <c r="V17" s="3126">
        <v>0.88</v>
      </c>
      <c r="W17" s="3126">
        <v>3.18</v>
      </c>
      <c r="X17" s="3324"/>
      <c r="Y17" s="1673"/>
      <c r="Z17" s="2738">
        <v>13.972</v>
      </c>
      <c r="AA17" s="2751"/>
      <c r="AB17" s="1975"/>
      <c r="AC17" s="1975"/>
      <c r="AD17" s="1975"/>
      <c r="AE17" s="1975"/>
      <c r="AF17" s="1975"/>
      <c r="AG17" s="1975"/>
      <c r="AH17" s="1975"/>
      <c r="AI17" s="1975"/>
      <c r="AJ17" s="1975"/>
      <c r="AK17" s="2594"/>
      <c r="AL17" s="815"/>
      <c r="AM17" s="816"/>
      <c r="AN17" s="816"/>
      <c r="AO17" s="813"/>
      <c r="AP17" s="2796" t="s">
        <v>608</v>
      </c>
    </row>
    <row r="18" spans="1:47">
      <c r="A18" s="3590"/>
      <c r="B18" s="794" t="s">
        <v>452</v>
      </c>
      <c r="C18" s="1966" t="s">
        <v>201</v>
      </c>
      <c r="D18" s="2239"/>
      <c r="E18" s="2240"/>
      <c r="F18" s="2240"/>
      <c r="G18" s="2240"/>
      <c r="H18" s="2240"/>
      <c r="I18" s="2241"/>
      <c r="J18" s="2242">
        <v>50.28</v>
      </c>
      <c r="K18" s="2242">
        <v>31.545000000000002</v>
      </c>
      <c r="L18" s="2243">
        <v>24</v>
      </c>
      <c r="M18" s="2244">
        <v>2</v>
      </c>
      <c r="N18" s="2249">
        <v>6.72</v>
      </c>
      <c r="O18" s="2250">
        <v>4.4000000000000004</v>
      </c>
      <c r="P18" s="2247">
        <v>8.82</v>
      </c>
      <c r="Q18" s="2130">
        <v>2.42</v>
      </c>
      <c r="R18" s="2130">
        <v>11.86</v>
      </c>
      <c r="S18" s="2130">
        <v>0.7</v>
      </c>
      <c r="T18" s="2130">
        <v>1.1599999999999999</v>
      </c>
      <c r="U18" s="2130">
        <v>6.27</v>
      </c>
      <c r="V18" s="3126">
        <v>10.42</v>
      </c>
      <c r="W18" s="3126">
        <v>3.9</v>
      </c>
      <c r="X18" s="3514"/>
      <c r="Y18" s="2248"/>
      <c r="Z18" s="2739">
        <v>56.669999999999995</v>
      </c>
      <c r="AA18" s="2751"/>
      <c r="AB18" s="1975"/>
      <c r="AC18" s="1975"/>
      <c r="AD18" s="1975"/>
      <c r="AE18" s="1975"/>
      <c r="AF18" s="1975"/>
      <c r="AG18" s="1975"/>
      <c r="AH18" s="1975"/>
      <c r="AI18" s="1975"/>
      <c r="AJ18" s="1975"/>
      <c r="AK18" s="2594"/>
      <c r="AL18" s="815"/>
      <c r="AM18" s="816"/>
      <c r="AN18" s="816"/>
      <c r="AO18" s="813"/>
      <c r="AP18" s="2796" t="s">
        <v>609</v>
      </c>
      <c r="AQ18" s="2875"/>
      <c r="AR18" s="2875"/>
      <c r="AS18" s="2875"/>
      <c r="AT18" s="2875"/>
      <c r="AU18" s="897"/>
    </row>
    <row r="19" spans="1:47">
      <c r="A19" s="3590"/>
      <c r="B19" s="794" t="s">
        <v>491</v>
      </c>
      <c r="C19" s="1966"/>
      <c r="D19" s="817">
        <v>6.5420000000000016</v>
      </c>
      <c r="E19" s="741">
        <v>6.5420000000000016</v>
      </c>
      <c r="F19" s="741">
        <v>6.5420000000000016</v>
      </c>
      <c r="G19" s="741">
        <v>6.5420000000000016</v>
      </c>
      <c r="H19" s="940">
        <v>6.5420000000000016</v>
      </c>
      <c r="I19" s="941">
        <v>6.5420000000000016</v>
      </c>
      <c r="J19" s="1594">
        <v>6.5420000000000016</v>
      </c>
      <c r="K19" s="1594">
        <v>6.5420000000000016</v>
      </c>
      <c r="L19" s="1619">
        <v>4</v>
      </c>
      <c r="M19" s="1614">
        <v>0.33333333333333331</v>
      </c>
      <c r="N19" s="838">
        <v>0</v>
      </c>
      <c r="O19" s="814">
        <v>0</v>
      </c>
      <c r="P19" s="1307">
        <v>1.3560000000000001</v>
      </c>
      <c r="Q19" s="2130">
        <v>2.23</v>
      </c>
      <c r="R19" s="2130">
        <v>0</v>
      </c>
      <c r="S19" s="2130">
        <v>2.2200000000000002</v>
      </c>
      <c r="T19" s="2130">
        <v>1.2969999999999999</v>
      </c>
      <c r="U19" s="2130">
        <v>1.54</v>
      </c>
      <c r="V19" s="3126">
        <v>1.1399999999999999</v>
      </c>
      <c r="W19" s="3126">
        <v>2.633</v>
      </c>
      <c r="X19" s="3324"/>
      <c r="Y19" s="1673"/>
      <c r="Z19" s="2738">
        <v>12.416</v>
      </c>
      <c r="AA19" s="2751"/>
      <c r="AB19" s="1975"/>
      <c r="AC19" s="1975"/>
      <c r="AD19" s="1975"/>
      <c r="AE19" s="1975"/>
      <c r="AF19" s="1975"/>
      <c r="AG19" s="1975"/>
      <c r="AH19" s="1975"/>
      <c r="AI19" s="1975"/>
      <c r="AJ19" s="1975"/>
      <c r="AK19" s="2594"/>
      <c r="AL19" s="815"/>
      <c r="AM19" s="816"/>
      <c r="AN19" s="816"/>
      <c r="AO19" s="813"/>
      <c r="AP19" s="2306" t="s">
        <v>610</v>
      </c>
    </row>
    <row r="20" spans="1:47">
      <c r="A20" s="3590"/>
      <c r="B20" s="2358" t="s">
        <v>262</v>
      </c>
      <c r="C20" s="1906" t="s">
        <v>201</v>
      </c>
      <c r="D20" s="2239">
        <v>121.2</v>
      </c>
      <c r="E20" s="2240">
        <v>271.89999999999998</v>
      </c>
      <c r="F20" s="2240">
        <v>144.80000000000001</v>
      </c>
      <c r="G20" s="2240">
        <v>389.9</v>
      </c>
      <c r="H20" s="2240">
        <v>892.3</v>
      </c>
      <c r="I20" s="2241">
        <v>479.8</v>
      </c>
      <c r="J20" s="2242">
        <v>550.02</v>
      </c>
      <c r="K20" s="2242">
        <v>404.41999999999996</v>
      </c>
      <c r="L20" s="2243">
        <v>375</v>
      </c>
      <c r="M20" s="2251">
        <v>31.25</v>
      </c>
      <c r="N20" s="2252">
        <v>36.74</v>
      </c>
      <c r="O20" s="2253">
        <v>28.27</v>
      </c>
      <c r="P20" s="2254">
        <v>24.44</v>
      </c>
      <c r="Q20" s="2739">
        <v>22.97</v>
      </c>
      <c r="R20" s="2739">
        <v>18.46</v>
      </c>
      <c r="S20" s="2739">
        <v>9.5399999999999991</v>
      </c>
      <c r="T20" s="2739">
        <v>31.19</v>
      </c>
      <c r="U20" s="2739">
        <v>18.45</v>
      </c>
      <c r="V20" s="3172">
        <v>27.6</v>
      </c>
      <c r="W20" s="3034">
        <v>23.18</v>
      </c>
      <c r="X20" s="3515">
        <v>0</v>
      </c>
      <c r="Y20" s="2220">
        <v>0</v>
      </c>
      <c r="Z20" s="2739">
        <v>240.83999999999997</v>
      </c>
      <c r="AA20" s="2751"/>
      <c r="AB20" s="1975"/>
      <c r="AC20" s="1975"/>
      <c r="AD20" s="1975"/>
      <c r="AE20" s="1975"/>
      <c r="AF20" s="1975"/>
      <c r="AG20" s="1975"/>
      <c r="AH20" s="1975"/>
      <c r="AI20" s="1975"/>
      <c r="AJ20" s="1975"/>
      <c r="AK20" s="2594"/>
      <c r="AL20" s="815"/>
      <c r="AM20" s="816"/>
      <c r="AN20" s="816"/>
      <c r="AO20" s="813"/>
      <c r="AP20" s="2306" t="s">
        <v>611</v>
      </c>
    </row>
    <row r="21" spans="1:47">
      <c r="A21" s="3590"/>
      <c r="B21" s="794" t="s">
        <v>29</v>
      </c>
      <c r="C21" s="1966" t="s">
        <v>201</v>
      </c>
      <c r="D21" s="2228">
        <v>665.4380000000001</v>
      </c>
      <c r="E21" s="740">
        <v>918.35800000000006</v>
      </c>
      <c r="F21" s="740">
        <v>861.50800000000004</v>
      </c>
      <c r="G21" s="740">
        <v>1336.9580000000001</v>
      </c>
      <c r="H21" s="740">
        <v>2125.1849999999995</v>
      </c>
      <c r="I21" s="740">
        <v>1238.758</v>
      </c>
      <c r="J21" s="740">
        <v>1304.3690000000001</v>
      </c>
      <c r="K21" s="1268">
        <v>1196.386</v>
      </c>
      <c r="L21" s="1613">
        <v>1008.43</v>
      </c>
      <c r="M21" s="1614">
        <v>84.035833333333329</v>
      </c>
      <c r="N21" s="2162">
        <v>103.102</v>
      </c>
      <c r="O21" s="2231">
        <v>95.219000000000008</v>
      </c>
      <c r="P21" s="2231">
        <v>97.585999999999984</v>
      </c>
      <c r="Q21" s="2738">
        <v>68.638000000000005</v>
      </c>
      <c r="R21" s="2738">
        <v>60.39</v>
      </c>
      <c r="S21" s="2738">
        <v>48.51</v>
      </c>
      <c r="T21" s="2738">
        <v>70.932999999999993</v>
      </c>
      <c r="U21" s="2738">
        <v>67.86</v>
      </c>
      <c r="V21" s="3149">
        <v>80.13000000000001</v>
      </c>
      <c r="W21" s="3008">
        <v>63.979000000000006</v>
      </c>
      <c r="X21" s="3028">
        <v>0</v>
      </c>
      <c r="Y21" s="2231">
        <v>0</v>
      </c>
      <c r="Z21" s="2738">
        <v>756.34700000000009</v>
      </c>
      <c r="AA21" s="2757"/>
      <c r="AB21" s="2002"/>
      <c r="AC21" s="2002"/>
      <c r="AD21" s="2002"/>
      <c r="AE21" s="2002"/>
      <c r="AF21" s="2002"/>
      <c r="AG21" s="2002"/>
      <c r="AH21" s="2002"/>
      <c r="AI21" s="2002"/>
      <c r="AJ21" s="2002"/>
      <c r="AK21" s="2378"/>
      <c r="AL21" s="773"/>
      <c r="AM21" s="976"/>
      <c r="AN21" s="977"/>
      <c r="AO21" s="978"/>
      <c r="AP21" s="2796" t="s">
        <v>612</v>
      </c>
    </row>
    <row r="22" spans="1:47">
      <c r="A22" s="3590"/>
      <c r="B22" s="2358" t="s">
        <v>383</v>
      </c>
      <c r="C22" s="1966" t="s">
        <v>56</v>
      </c>
      <c r="D22" s="2229">
        <v>8.2911105922346788</v>
      </c>
      <c r="E22" s="2224">
        <v>11.655086504856463</v>
      </c>
      <c r="F22" s="2256">
        <v>13.684172742088972</v>
      </c>
      <c r="G22" s="2256">
        <v>19.443572183433837</v>
      </c>
      <c r="H22" s="2256">
        <v>19.620948081295719</v>
      </c>
      <c r="I22" s="2256">
        <v>16.797795582311544</v>
      </c>
      <c r="J22" s="2256">
        <v>12.883710291318991</v>
      </c>
      <c r="K22" s="2225">
        <v>11.546987385240101</v>
      </c>
      <c r="L22" s="2255">
        <v>9.1818625243884142</v>
      </c>
      <c r="M22" s="2294">
        <v>9.1818625243884142</v>
      </c>
      <c r="N22" s="2255">
        <v>9.8128119877725908</v>
      </c>
      <c r="O22" s="2257">
        <v>8.1871813900066019</v>
      </c>
      <c r="P22" s="2257">
        <v>9.9283042837976812</v>
      </c>
      <c r="Q22" s="2133">
        <v>7.8782524159056919</v>
      </c>
      <c r="R22" s="2133">
        <v>7.3330910917697203</v>
      </c>
      <c r="S22" s="2133">
        <v>6.6672241560133916</v>
      </c>
      <c r="T22" s="2133">
        <v>7.5281075082030489</v>
      </c>
      <c r="U22" s="2133">
        <v>7.8874874389271952</v>
      </c>
      <c r="V22" s="3135">
        <v>7.5727268156290259</v>
      </c>
      <c r="W22" s="2989">
        <v>8.1562596015481859</v>
      </c>
      <c r="X22" s="3029" t="e">
        <v>#DIV/0!</v>
      </c>
      <c r="Y22" s="2257" t="e">
        <v>#DIV/0!</v>
      </c>
      <c r="Z22" s="2133">
        <v>8.0793667525268109</v>
      </c>
      <c r="AA22" s="2751">
        <v>8056.4717072619969</v>
      </c>
      <c r="AB22" s="1975">
        <v>15574.785846334295</v>
      </c>
      <c r="AC22" s="1975">
        <v>5894.1588498443061</v>
      </c>
      <c r="AD22" s="1975">
        <v>14521.70638009822</v>
      </c>
      <c r="AE22" s="1975">
        <v>14935.471605585071</v>
      </c>
      <c r="AF22" s="1975">
        <v>24210.340910222261</v>
      </c>
      <c r="AG22" s="1975">
        <v>17277.408430853386</v>
      </c>
      <c r="AH22" s="1975">
        <v>14605.342812725507</v>
      </c>
      <c r="AI22" s="1975">
        <v>15713.418608540595</v>
      </c>
      <c r="AJ22" s="1975">
        <v>13258.830854108503</v>
      </c>
      <c r="AK22" s="1975" t="e">
        <v>#DIV/0!</v>
      </c>
      <c r="AL22" s="1975" t="e">
        <v>#DIV/0!</v>
      </c>
      <c r="AM22" s="816">
        <v>108968.9139674918</v>
      </c>
      <c r="AN22" s="816">
        <v>144047.93600557413</v>
      </c>
      <c r="AO22" s="813">
        <v>1.3219176989186778</v>
      </c>
      <c r="AP22" s="382" t="s">
        <v>613</v>
      </c>
      <c r="AQ22" s="714" t="s">
        <v>492</v>
      </c>
    </row>
    <row r="23" spans="1:47" ht="18" thickBot="1">
      <c r="A23" s="3578"/>
      <c r="B23" s="794" t="s">
        <v>597</v>
      </c>
      <c r="C23" s="1879" t="s">
        <v>56</v>
      </c>
      <c r="D23" s="2230">
        <v>8.2911105922346788</v>
      </c>
      <c r="E23" s="2226">
        <v>11.655086504856463</v>
      </c>
      <c r="F23" s="2226">
        <v>15.074693663590669</v>
      </c>
      <c r="G23" s="2226">
        <v>19.343927791956471</v>
      </c>
      <c r="H23" s="2226">
        <v>20.895347900877322</v>
      </c>
      <c r="I23" s="2226">
        <v>15.856893496308224</v>
      </c>
      <c r="J23" s="2227">
        <v>15.807687922740499</v>
      </c>
      <c r="K23" s="1846">
        <v>12.840538296772625</v>
      </c>
      <c r="L23" s="1781">
        <v>11.601943568962929</v>
      </c>
      <c r="M23" s="1620">
        <v>11.60194356896293</v>
      </c>
      <c r="N23" s="1782">
        <v>12.691356393571938</v>
      </c>
      <c r="O23" s="1692">
        <v>8.7467318339297293</v>
      </c>
      <c r="P23" s="1692">
        <v>13.933712558191649</v>
      </c>
      <c r="Q23" s="1514">
        <v>15.078140166531535</v>
      </c>
      <c r="R23" s="1514">
        <v>12.054858413095362</v>
      </c>
      <c r="S23" s="1514">
        <v>6.1294472270007763</v>
      </c>
      <c r="T23" s="1514">
        <v>12.670494756482016</v>
      </c>
      <c r="U23" s="1514">
        <v>10.722391628261548</v>
      </c>
      <c r="V23" s="3173">
        <v>14.686383502458504</v>
      </c>
      <c r="W23" s="3035">
        <v>17.970225028681895</v>
      </c>
      <c r="X23" s="1782" t="e">
        <v>#DIV/0!</v>
      </c>
      <c r="Y23" s="1692" t="e">
        <v>#DIV/0!</v>
      </c>
      <c r="Z23" s="1514">
        <v>12.275374417916225</v>
      </c>
      <c r="AA23" s="2751"/>
      <c r="AB23" s="1975"/>
      <c r="AC23" s="1975"/>
      <c r="AD23" s="1975"/>
      <c r="AE23" s="1975"/>
      <c r="AF23" s="1975"/>
      <c r="AG23" s="1975"/>
      <c r="AH23" s="1975"/>
      <c r="AI23" s="1975"/>
      <c r="AJ23" s="1975"/>
      <c r="AK23" s="2594"/>
      <c r="AL23" s="815"/>
      <c r="AM23" s="816"/>
      <c r="AN23" s="816"/>
      <c r="AO23" s="813"/>
      <c r="AP23" s="2339"/>
    </row>
    <row r="24" spans="1:47">
      <c r="A24" s="3589" t="s">
        <v>281</v>
      </c>
      <c r="B24" s="3594" t="s">
        <v>319</v>
      </c>
      <c r="C24" s="971" t="s">
        <v>288</v>
      </c>
      <c r="D24" s="1237"/>
      <c r="E24" s="1238"/>
      <c r="F24" s="1238"/>
      <c r="G24" s="1239">
        <v>239</v>
      </c>
      <c r="H24" s="1239">
        <v>259</v>
      </c>
      <c r="I24" s="332">
        <v>183</v>
      </c>
      <c r="J24" s="332">
        <v>199</v>
      </c>
      <c r="K24" s="332">
        <v>116</v>
      </c>
      <c r="L24" s="618">
        <v>90</v>
      </c>
      <c r="M24" s="1621">
        <v>7.5</v>
      </c>
      <c r="N24" s="1396">
        <v>9</v>
      </c>
      <c r="O24" s="1240">
        <v>3</v>
      </c>
      <c r="P24" s="1240">
        <v>4</v>
      </c>
      <c r="Q24" s="2845">
        <v>6</v>
      </c>
      <c r="R24" s="1240">
        <v>2</v>
      </c>
      <c r="S24" s="1240">
        <v>4</v>
      </c>
      <c r="T24" s="1240">
        <v>8</v>
      </c>
      <c r="U24" s="1240">
        <v>9</v>
      </c>
      <c r="V24" s="3174">
        <v>4</v>
      </c>
      <c r="W24" s="3036">
        <v>3</v>
      </c>
      <c r="X24" s="637">
        <v>0</v>
      </c>
      <c r="Y24" s="1690">
        <v>0</v>
      </c>
      <c r="Z24" s="253">
        <v>52</v>
      </c>
      <c r="AA24" s="2766"/>
      <c r="AB24" s="333"/>
      <c r="AC24" s="333"/>
      <c r="AD24" s="333"/>
      <c r="AE24" s="333"/>
      <c r="AF24" s="333"/>
      <c r="AG24" s="333"/>
      <c r="AH24" s="333"/>
      <c r="AI24" s="333"/>
      <c r="AJ24" s="333"/>
      <c r="AK24" s="335"/>
      <c r="AL24" s="335"/>
      <c r="AM24" s="1241"/>
      <c r="AN24" s="1241"/>
      <c r="AO24" s="336"/>
      <c r="AP24" s="337"/>
    </row>
    <row r="25" spans="1:47">
      <c r="A25" s="3590"/>
      <c r="B25" s="3595"/>
      <c r="C25" s="733" t="s">
        <v>325</v>
      </c>
      <c r="D25" s="743"/>
      <c r="E25" s="744"/>
      <c r="F25" s="744"/>
      <c r="G25" s="744">
        <v>113.46666666666667</v>
      </c>
      <c r="H25" s="744">
        <v>120.05</v>
      </c>
      <c r="I25" s="701">
        <v>107.2</v>
      </c>
      <c r="J25" s="701">
        <v>78.86333333333333</v>
      </c>
      <c r="K25" s="701">
        <v>64</v>
      </c>
      <c r="L25" s="1388">
        <v>48</v>
      </c>
      <c r="M25" s="1249">
        <v>4</v>
      </c>
      <c r="N25" s="1315">
        <v>4.4000000000000004</v>
      </c>
      <c r="O25" s="832">
        <v>1.1000000000000001</v>
      </c>
      <c r="P25" s="1308">
        <v>1.7666666666666666</v>
      </c>
      <c r="Q25" s="2135">
        <v>2.4666666666666668</v>
      </c>
      <c r="R25" s="2133">
        <v>0.91666666666666663</v>
      </c>
      <c r="S25" s="2133">
        <v>1.7833333333333334</v>
      </c>
      <c r="T25" s="2133">
        <v>5</v>
      </c>
      <c r="U25" s="2133">
        <v>6.6833333333333336</v>
      </c>
      <c r="V25" s="3135">
        <v>7.9333333333333336</v>
      </c>
      <c r="W25" s="2989">
        <v>0.96666666666666667</v>
      </c>
      <c r="X25" s="3029">
        <v>0</v>
      </c>
      <c r="Y25" s="2257">
        <v>0</v>
      </c>
      <c r="Z25" s="2738">
        <v>33.016666666666666</v>
      </c>
      <c r="AA25" s="2791">
        <v>1216.6027468033592</v>
      </c>
      <c r="AB25" s="2595">
        <v>5518.1624587152382</v>
      </c>
      <c r="AC25" s="2595">
        <v>4649.1604967128396</v>
      </c>
      <c r="AD25" s="2595">
        <v>3736.7084366103195</v>
      </c>
      <c r="AE25" s="2595">
        <v>5757.1379982658991</v>
      </c>
      <c r="AF25" s="2595">
        <v>4627.4354476627805</v>
      </c>
      <c r="AG25" s="2595">
        <v>434.50098100119965</v>
      </c>
      <c r="AH25" s="2595">
        <v>-1759.7289730548607</v>
      </c>
      <c r="AI25" s="2595">
        <v>-3389.107651809361</v>
      </c>
      <c r="AJ25" s="2595">
        <v>5691.9628511157198</v>
      </c>
      <c r="AK25" s="2595">
        <v>6952.0156960191998</v>
      </c>
      <c r="AL25" s="1787">
        <v>6952.0156960191998</v>
      </c>
      <c r="AM25" s="1787">
        <v>1738.0039240047997</v>
      </c>
      <c r="AN25" s="866">
        <v>26482.834792023132</v>
      </c>
      <c r="AO25" s="975">
        <v>15.237499999999997</v>
      </c>
      <c r="AP25" s="1928"/>
      <c r="AQ25" s="715"/>
    </row>
    <row r="26" spans="1:47">
      <c r="A26" s="3590"/>
      <c r="B26" s="3596" t="s">
        <v>323</v>
      </c>
      <c r="C26" s="733" t="s">
        <v>288</v>
      </c>
      <c r="D26" s="743"/>
      <c r="E26" s="744"/>
      <c r="F26" s="744"/>
      <c r="G26" s="745">
        <v>13</v>
      </c>
      <c r="H26" s="745">
        <v>5</v>
      </c>
      <c r="I26" s="700">
        <v>15</v>
      </c>
      <c r="J26" s="700">
        <v>3</v>
      </c>
      <c r="K26" s="700">
        <v>6</v>
      </c>
      <c r="L26" s="1391">
        <v>3</v>
      </c>
      <c r="M26" s="1401">
        <v>0.25</v>
      </c>
      <c r="N26" s="1397">
        <v>0</v>
      </c>
      <c r="O26" s="862">
        <v>0</v>
      </c>
      <c r="P26" s="1384">
        <v>0</v>
      </c>
      <c r="Q26" s="3027">
        <v>0</v>
      </c>
      <c r="R26" s="3027">
        <v>0</v>
      </c>
      <c r="S26" s="3027">
        <v>0</v>
      </c>
      <c r="T26" s="3027">
        <v>0</v>
      </c>
      <c r="U26" s="3027">
        <v>1</v>
      </c>
      <c r="V26" s="3175">
        <v>2</v>
      </c>
      <c r="W26" s="3037">
        <v>0</v>
      </c>
      <c r="X26" s="3516">
        <v>0</v>
      </c>
      <c r="Y26" s="1691">
        <v>0</v>
      </c>
      <c r="Z26" s="2737">
        <v>3</v>
      </c>
      <c r="AA26" s="2757"/>
      <c r="AB26" s="2002"/>
      <c r="AC26" s="2002"/>
      <c r="AD26" s="2002"/>
      <c r="AE26" s="2002"/>
      <c r="AF26" s="2002"/>
      <c r="AG26" s="2002"/>
      <c r="AH26" s="2002"/>
      <c r="AI26" s="2002"/>
      <c r="AJ26" s="2002"/>
      <c r="AK26" s="2378"/>
      <c r="AL26" s="773"/>
      <c r="AM26" s="801"/>
      <c r="AN26" s="801"/>
      <c r="AO26" s="774"/>
      <c r="AP26" s="1928"/>
    </row>
    <row r="27" spans="1:47">
      <c r="A27" s="3590"/>
      <c r="B27" s="3595"/>
      <c r="C27" s="733" t="s">
        <v>325</v>
      </c>
      <c r="D27" s="743"/>
      <c r="E27" s="744"/>
      <c r="F27" s="744"/>
      <c r="G27" s="744">
        <v>12</v>
      </c>
      <c r="H27" s="744">
        <v>3.75</v>
      </c>
      <c r="I27" s="701">
        <v>14</v>
      </c>
      <c r="J27" s="701">
        <v>4.4833333333333343</v>
      </c>
      <c r="K27" s="701">
        <v>9.5666666666666664</v>
      </c>
      <c r="L27" s="1388">
        <v>7.7672727272727267</v>
      </c>
      <c r="M27" s="1249">
        <v>0.64727272727272722</v>
      </c>
      <c r="N27" s="1315">
        <v>0</v>
      </c>
      <c r="O27" s="832">
        <v>1.0833333333333333</v>
      </c>
      <c r="P27" s="1308">
        <v>0</v>
      </c>
      <c r="Q27" s="2133">
        <v>0</v>
      </c>
      <c r="R27" s="2133">
        <v>0</v>
      </c>
      <c r="S27" s="2133">
        <v>0</v>
      </c>
      <c r="T27" s="2133">
        <v>0</v>
      </c>
      <c r="U27" s="2133">
        <v>0.83333333333333337</v>
      </c>
      <c r="V27" s="3135">
        <v>2.1666666666666665</v>
      </c>
      <c r="W27" s="2989">
        <v>0</v>
      </c>
      <c r="X27" s="3029">
        <v>0</v>
      </c>
      <c r="Y27" s="1676">
        <v>0</v>
      </c>
      <c r="Z27" s="2738">
        <v>4.083333333333333</v>
      </c>
      <c r="AA27" s="2755">
        <v>865.79116543596729</v>
      </c>
      <c r="AB27" s="2596">
        <v>-287.40390853110955</v>
      </c>
      <c r="AC27" s="2596">
        <v>694.20893876817513</v>
      </c>
      <c r="AD27" s="2596">
        <v>767.75590500689702</v>
      </c>
      <c r="AE27" s="2596">
        <v>726.74143239088357</v>
      </c>
      <c r="AF27" s="2596">
        <v>884.69777022426968</v>
      </c>
      <c r="AG27" s="2596">
        <v>845.07871995876781</v>
      </c>
      <c r="AH27" s="2596">
        <v>-88.522639641709233</v>
      </c>
      <c r="AI27" s="2596">
        <v>-1325.1812058953494</v>
      </c>
      <c r="AJ27" s="2596">
        <v>835.39284717286466</v>
      </c>
      <c r="AK27" s="2597" t="e">
        <v>#DIV/0!</v>
      </c>
      <c r="AL27" s="820" t="e">
        <v>#DIV/0!</v>
      </c>
      <c r="AM27" s="866">
        <v>2019.7475528672908</v>
      </c>
      <c r="AN27" s="866">
        <v>3918.5590248896574</v>
      </c>
      <c r="AO27" s="975">
        <v>1.9401231700104105</v>
      </c>
      <c r="AP27" s="2021"/>
    </row>
    <row r="28" spans="1:47">
      <c r="A28" s="3590"/>
      <c r="B28" s="3596" t="s">
        <v>19</v>
      </c>
      <c r="C28" s="733" t="s">
        <v>288</v>
      </c>
      <c r="D28" s="743"/>
      <c r="E28" s="744"/>
      <c r="F28" s="744"/>
      <c r="G28" s="745">
        <v>11</v>
      </c>
      <c r="H28" s="745">
        <v>11</v>
      </c>
      <c r="I28" s="700">
        <v>15</v>
      </c>
      <c r="J28" s="700">
        <v>2</v>
      </c>
      <c r="K28" s="700">
        <v>2</v>
      </c>
      <c r="L28" s="1391">
        <v>3</v>
      </c>
      <c r="M28" s="1401">
        <v>0.25</v>
      </c>
      <c r="N28" s="1397">
        <v>1</v>
      </c>
      <c r="O28" s="862">
        <v>0</v>
      </c>
      <c r="P28" s="1384">
        <v>1</v>
      </c>
      <c r="Q28" s="3027">
        <v>0</v>
      </c>
      <c r="R28" s="3027">
        <v>1</v>
      </c>
      <c r="S28" s="3027">
        <v>0</v>
      </c>
      <c r="T28" s="3027">
        <v>0</v>
      </c>
      <c r="U28" s="3027">
        <v>0</v>
      </c>
      <c r="V28" s="3175">
        <v>2</v>
      </c>
      <c r="W28" s="3037">
        <v>0</v>
      </c>
      <c r="X28" s="3516">
        <v>0</v>
      </c>
      <c r="Y28" s="1691">
        <v>0</v>
      </c>
      <c r="Z28" s="2737">
        <v>5</v>
      </c>
      <c r="AA28" s="2757"/>
      <c r="AB28" s="2002"/>
      <c r="AC28" s="2002"/>
      <c r="AD28" s="2002"/>
      <c r="AE28" s="2002"/>
      <c r="AF28" s="2002"/>
      <c r="AG28" s="2002"/>
      <c r="AH28" s="2002"/>
      <c r="AI28" s="2002"/>
      <c r="AJ28" s="2002"/>
      <c r="AK28" s="2378"/>
      <c r="AL28" s="773"/>
      <c r="AM28" s="801"/>
      <c r="AN28" s="801"/>
      <c r="AO28" s="774"/>
      <c r="AP28" s="1928"/>
    </row>
    <row r="29" spans="1:47" ht="18" thickBot="1">
      <c r="A29" s="3598"/>
      <c r="B29" s="3597"/>
      <c r="C29" s="980" t="s">
        <v>325</v>
      </c>
      <c r="D29" s="1242"/>
      <c r="E29" s="1243"/>
      <c r="F29" s="1243"/>
      <c r="G29" s="1243">
        <v>14.6</v>
      </c>
      <c r="H29" s="1243">
        <v>12.583333333333334</v>
      </c>
      <c r="I29" s="697">
        <v>16</v>
      </c>
      <c r="J29" s="697">
        <v>0.6333333333333333</v>
      </c>
      <c r="K29" s="697">
        <v>1.1833333333333333</v>
      </c>
      <c r="L29" s="1244">
        <v>1.1224242424242499</v>
      </c>
      <c r="M29" s="1402">
        <v>9.3535353535354152E-2</v>
      </c>
      <c r="N29" s="1355">
        <v>0.16666666666666666</v>
      </c>
      <c r="O29" s="1224">
        <v>0</v>
      </c>
      <c r="P29" s="1224">
        <v>8.3333333333333329E-2</v>
      </c>
      <c r="Q29" s="1514">
        <v>0</v>
      </c>
      <c r="R29" s="1514">
        <v>2.2166666666666668</v>
      </c>
      <c r="S29" s="1514">
        <v>0</v>
      </c>
      <c r="T29" s="1514">
        <v>0</v>
      </c>
      <c r="U29" s="1514">
        <v>0</v>
      </c>
      <c r="V29" s="3173">
        <v>6.833333333333333</v>
      </c>
      <c r="W29" s="3035">
        <v>0</v>
      </c>
      <c r="X29" s="1782">
        <v>0</v>
      </c>
      <c r="Y29" s="1692">
        <v>0</v>
      </c>
      <c r="Z29" s="1445">
        <v>9.3000000000000007</v>
      </c>
      <c r="AA29" s="2768">
        <v>-62.475388798938205</v>
      </c>
      <c r="AB29" s="1786">
        <v>102.19879001865229</v>
      </c>
      <c r="AC29" s="1786">
        <v>5.4195279811098693</v>
      </c>
      <c r="AD29" s="1786">
        <v>94.966322744755544</v>
      </c>
      <c r="AE29" s="1786">
        <v>-2088.849002448525</v>
      </c>
      <c r="AF29" s="1786">
        <v>109.43125729254903</v>
      </c>
      <c r="AG29" s="1786">
        <v>104.53064306110191</v>
      </c>
      <c r="AH29" s="1786">
        <v>90.346613887072323</v>
      </c>
      <c r="AI29" s="1786">
        <v>-6469.7700569852805</v>
      </c>
      <c r="AJ29" s="1786">
        <v>103.33256471998847</v>
      </c>
      <c r="AK29" s="2582" t="e">
        <v>#DIV/0!</v>
      </c>
      <c r="AL29" s="1245" t="e">
        <v>#DIV/0!</v>
      </c>
      <c r="AM29" s="1246">
        <v>58.514405749291079</v>
      </c>
      <c r="AN29" s="1246">
        <v>-8010.8687285275146</v>
      </c>
      <c r="AO29" s="982">
        <v>-136.90421402980016</v>
      </c>
      <c r="AP29" s="1922"/>
    </row>
    <row r="30" spans="1:47">
      <c r="A30" s="3589" t="s">
        <v>98</v>
      </c>
      <c r="B30" s="3594" t="s">
        <v>142</v>
      </c>
      <c r="C30" s="1010" t="s">
        <v>143</v>
      </c>
      <c r="D30" s="1011">
        <v>31.24</v>
      </c>
      <c r="E30" s="1012">
        <v>30.9</v>
      </c>
      <c r="F30" s="1012">
        <v>30.99</v>
      </c>
      <c r="G30" s="1012">
        <v>30.161592677579389</v>
      </c>
      <c r="H30" s="1012">
        <v>32.450000000000003</v>
      </c>
      <c r="I30" s="1013">
        <v>33.229999999999997</v>
      </c>
      <c r="J30" s="2367">
        <v>38.07</v>
      </c>
      <c r="K30" s="2367">
        <v>36.189847966144271</v>
      </c>
      <c r="L30" s="2368">
        <v>35.49126354565324</v>
      </c>
      <c r="M30" s="2369">
        <v>35.49</v>
      </c>
      <c r="N30" s="1534">
        <v>33.625159148467453</v>
      </c>
      <c r="O30" s="1534">
        <v>33.551894640949044</v>
      </c>
      <c r="P30" s="1534">
        <v>31.489715638325446</v>
      </c>
      <c r="Q30" s="1534">
        <v>35.400601208618866</v>
      </c>
      <c r="R30" s="1534">
        <v>34.787676895276043</v>
      </c>
      <c r="S30" s="3302">
        <v>33.602670373970817</v>
      </c>
      <c r="T30" s="3302">
        <v>34.693069227304896</v>
      </c>
      <c r="U30" s="3302">
        <v>30.280848262240546</v>
      </c>
      <c r="V30" s="3522">
        <v>39.525086843698837</v>
      </c>
      <c r="W30" s="3567">
        <v>40.225375275474633</v>
      </c>
      <c r="X30" s="3517"/>
      <c r="Y30" s="1693"/>
      <c r="Z30" s="543">
        <v>34.71820975143266</v>
      </c>
      <c r="AA30" s="3697">
        <v>70012.568013914541</v>
      </c>
      <c r="AB30" s="3675">
        <v>71856.234309160165</v>
      </c>
      <c r="AC30" s="3675">
        <v>100567.93952124426</v>
      </c>
      <c r="AD30" s="3675">
        <v>18357.079219110543</v>
      </c>
      <c r="AE30" s="3675">
        <v>29202.871922505561</v>
      </c>
      <c r="AF30" s="3675">
        <v>75425.441251824916</v>
      </c>
      <c r="AG30" s="3675">
        <v>37811.215939835725</v>
      </c>
      <c r="AH30" s="3675">
        <v>138577.72963979674</v>
      </c>
      <c r="AI30" s="3675">
        <v>-77487.339657382079</v>
      </c>
      <c r="AJ30" s="3675">
        <v>-92726.114019730259</v>
      </c>
      <c r="AK30" s="3764">
        <v>0</v>
      </c>
      <c r="AL30" s="3675">
        <v>0</v>
      </c>
      <c r="AM30" s="3761">
        <v>197283.44824632601</v>
      </c>
      <c r="AN30" s="3675">
        <v>371597.62614028004</v>
      </c>
      <c r="AO30" s="3701">
        <v>1.8835722380334068</v>
      </c>
      <c r="AP30" s="1017" t="s">
        <v>614</v>
      </c>
      <c r="AR30" s="27"/>
    </row>
    <row r="31" spans="1:47" ht="18" thickBot="1">
      <c r="A31" s="3598"/>
      <c r="B31" s="3597"/>
      <c r="C31" s="1018" t="s">
        <v>63</v>
      </c>
      <c r="D31" s="1019">
        <v>185112.01969583478</v>
      </c>
      <c r="E31" s="1020">
        <v>177449.52651247222</v>
      </c>
      <c r="F31" s="1020">
        <v>194368.63878239974</v>
      </c>
      <c r="G31" s="1020">
        <v>173621.66434030529</v>
      </c>
      <c r="H31" s="1020">
        <v>154868.23472527691</v>
      </c>
      <c r="I31" s="1021">
        <v>165622</v>
      </c>
      <c r="J31" s="2370">
        <v>183257</v>
      </c>
      <c r="K31" s="2370">
        <v>186461.59201844776</v>
      </c>
      <c r="L31" s="2371">
        <v>180577</v>
      </c>
      <c r="M31" s="2372">
        <v>182855</v>
      </c>
      <c r="N31" s="1535">
        <v>175346.88930872525</v>
      </c>
      <c r="O31" s="1535">
        <v>162352.18606074684</v>
      </c>
      <c r="P31" s="1535">
        <v>169535.9195443225</v>
      </c>
      <c r="Q31" s="1535">
        <v>189560.79146760676</v>
      </c>
      <c r="R31" s="1535">
        <v>179919.84080339657</v>
      </c>
      <c r="S31" s="1446">
        <v>171040.34480716093</v>
      </c>
      <c r="T31" s="545">
        <v>202361.46295760147</v>
      </c>
      <c r="U31" s="1446">
        <v>168891.0630132714</v>
      </c>
      <c r="V31" s="3523">
        <v>214483.82378981751</v>
      </c>
      <c r="W31" s="3568">
        <v>220431.01142570417</v>
      </c>
      <c r="X31" s="3461"/>
      <c r="Y31" s="1666"/>
      <c r="Z31" s="1447">
        <v>185392.33331783535</v>
      </c>
      <c r="AA31" s="3763"/>
      <c r="AB31" s="3760"/>
      <c r="AC31" s="3760"/>
      <c r="AD31" s="3760"/>
      <c r="AE31" s="3760"/>
      <c r="AF31" s="3760"/>
      <c r="AG31" s="3760"/>
      <c r="AH31" s="3760"/>
      <c r="AI31" s="3760"/>
      <c r="AJ31" s="3760"/>
      <c r="AK31" s="3765"/>
      <c r="AL31" s="3760"/>
      <c r="AM31" s="3759"/>
      <c r="AN31" s="3760">
        <v>0</v>
      </c>
      <c r="AO31" s="3767"/>
      <c r="AP31" s="1024" t="s">
        <v>150</v>
      </c>
      <c r="AQ31" s="132"/>
    </row>
    <row r="32" spans="1:47" ht="18" hidden="1" thickBot="1">
      <c r="A32" s="3587" t="s">
        <v>437</v>
      </c>
      <c r="B32" s="2357" t="s">
        <v>443</v>
      </c>
      <c r="C32" s="1051" t="s">
        <v>444</v>
      </c>
      <c r="D32" s="1047"/>
      <c r="E32" s="151"/>
      <c r="F32" s="719"/>
      <c r="G32" s="1041">
        <v>320.82721894441102</v>
      </c>
      <c r="H32" s="151"/>
      <c r="I32" s="719"/>
      <c r="J32" s="719">
        <v>34140</v>
      </c>
      <c r="K32" s="719"/>
      <c r="L32" s="1007"/>
      <c r="M32" s="1394">
        <v>0</v>
      </c>
      <c r="N32" s="855"/>
      <c r="O32" s="545"/>
      <c r="P32" s="545"/>
      <c r="Q32" s="545"/>
      <c r="R32" s="545"/>
      <c r="S32" s="545"/>
      <c r="T32" s="3302">
        <v>0</v>
      </c>
      <c r="U32" s="545"/>
      <c r="V32" s="3160"/>
      <c r="W32" s="3018"/>
      <c r="X32" s="3502"/>
      <c r="Y32" s="847"/>
      <c r="Z32" s="545"/>
      <c r="AA32" s="2753"/>
      <c r="AB32" s="243"/>
      <c r="AC32" s="243"/>
      <c r="AD32" s="243"/>
      <c r="AE32" s="243"/>
      <c r="AF32" s="243"/>
      <c r="AG32" s="243"/>
      <c r="AH32" s="243"/>
      <c r="AI32" s="243"/>
      <c r="AJ32" s="243"/>
      <c r="AK32" s="243"/>
      <c r="AL32" s="243"/>
      <c r="AM32" s="440"/>
      <c r="AN32" s="175"/>
      <c r="AO32" s="1008"/>
      <c r="AP32" s="1009" t="s">
        <v>445</v>
      </c>
      <c r="AR32" s="912"/>
    </row>
    <row r="33" spans="1:46" ht="18" hidden="1" thickBot="1">
      <c r="A33" s="3590"/>
      <c r="B33" s="1001" t="s">
        <v>438</v>
      </c>
      <c r="C33" s="1052" t="s">
        <v>30</v>
      </c>
      <c r="D33" s="1048"/>
      <c r="E33" s="749"/>
      <c r="F33" s="707"/>
      <c r="G33" s="1042">
        <v>6228750</v>
      </c>
      <c r="H33" s="749"/>
      <c r="I33" s="707"/>
      <c r="J33" s="1575">
        <v>390300</v>
      </c>
      <c r="K33" s="707"/>
      <c r="L33" s="1329"/>
      <c r="M33" s="702">
        <v>290000</v>
      </c>
      <c r="N33" s="1324"/>
      <c r="O33" s="822"/>
      <c r="P33" s="1320"/>
      <c r="Q33" s="2106"/>
      <c r="R33" s="2106"/>
      <c r="S33" s="2106"/>
      <c r="T33" s="3302">
        <v>0</v>
      </c>
      <c r="U33" s="2106"/>
      <c r="V33" s="3100"/>
      <c r="W33" s="2934"/>
      <c r="X33" s="3464"/>
      <c r="Y33" s="1686"/>
      <c r="Z33" s="2106"/>
      <c r="AA33" s="2749"/>
      <c r="AB33" s="2303"/>
      <c r="AC33" s="2303"/>
      <c r="AD33" s="2303"/>
      <c r="AE33" s="2303"/>
      <c r="AF33" s="2303"/>
      <c r="AG33" s="2303"/>
      <c r="AH33" s="2303"/>
      <c r="AI33" s="2303"/>
      <c r="AJ33" s="2303"/>
      <c r="AK33" s="2303"/>
      <c r="AL33" s="892"/>
      <c r="AM33" s="1045"/>
      <c r="AN33" s="1046"/>
      <c r="AO33" s="811"/>
      <c r="AP33" s="2266" t="s">
        <v>446</v>
      </c>
      <c r="AR33" s="912"/>
    </row>
    <row r="34" spans="1:46" ht="18" hidden="1" thickBot="1">
      <c r="A34" s="3590"/>
      <c r="B34" s="2359" t="s">
        <v>439</v>
      </c>
      <c r="C34" s="1053" t="s">
        <v>441</v>
      </c>
      <c r="D34" s="1049"/>
      <c r="E34" s="262"/>
      <c r="F34" s="263"/>
      <c r="G34" s="1043"/>
      <c r="H34" s="262"/>
      <c r="I34" s="263"/>
      <c r="J34" s="263">
        <v>360</v>
      </c>
      <c r="K34" s="263"/>
      <c r="L34" s="1329"/>
      <c r="M34" s="702">
        <v>160</v>
      </c>
      <c r="N34" s="691"/>
      <c r="O34" s="544"/>
      <c r="P34" s="544"/>
      <c r="Q34" s="544"/>
      <c r="R34" s="544"/>
      <c r="S34" s="544"/>
      <c r="T34" s="3302">
        <v>0</v>
      </c>
      <c r="U34" s="544"/>
      <c r="V34" s="3161"/>
      <c r="W34" s="3019"/>
      <c r="X34" s="3503"/>
      <c r="Y34" s="846"/>
      <c r="Z34" s="544"/>
      <c r="AA34" s="2754"/>
      <c r="AB34" s="171"/>
      <c r="AC34" s="171"/>
      <c r="AD34" s="171"/>
      <c r="AE34" s="171"/>
      <c r="AF34" s="171"/>
      <c r="AG34" s="171"/>
      <c r="AH34" s="171"/>
      <c r="AI34" s="171"/>
      <c r="AJ34" s="171"/>
      <c r="AK34" s="171"/>
      <c r="AL34" s="171"/>
      <c r="AM34" s="172"/>
      <c r="AN34" s="173"/>
      <c r="AO34" s="174"/>
      <c r="AP34" s="2742" t="s">
        <v>447</v>
      </c>
      <c r="AR34" s="912"/>
    </row>
    <row r="35" spans="1:46" ht="18" hidden="1" thickBot="1">
      <c r="A35" s="3590"/>
      <c r="B35" s="2358" t="s">
        <v>440</v>
      </c>
      <c r="C35" s="1054" t="s">
        <v>441</v>
      </c>
      <c r="D35" s="1050"/>
      <c r="E35" s="1025"/>
      <c r="F35" s="696"/>
      <c r="G35" s="1044"/>
      <c r="H35" s="1025"/>
      <c r="I35" s="696"/>
      <c r="J35" s="696">
        <v>170</v>
      </c>
      <c r="K35" s="696"/>
      <c r="L35" s="865"/>
      <c r="M35" s="727">
        <v>120</v>
      </c>
      <c r="N35" s="856"/>
      <c r="O35" s="842"/>
      <c r="P35" s="842"/>
      <c r="Q35" s="2019"/>
      <c r="R35" s="2019"/>
      <c r="S35" s="2019"/>
      <c r="T35" s="3302">
        <v>0</v>
      </c>
      <c r="U35" s="2019"/>
      <c r="V35" s="3176"/>
      <c r="W35" s="3039"/>
      <c r="X35" s="3518"/>
      <c r="Y35" s="848"/>
      <c r="Z35" s="2019"/>
      <c r="AA35" s="2757"/>
      <c r="AB35" s="2002"/>
      <c r="AC35" s="2002"/>
      <c r="AD35" s="2002"/>
      <c r="AE35" s="2002"/>
      <c r="AF35" s="2002"/>
      <c r="AG35" s="2002"/>
      <c r="AH35" s="2002"/>
      <c r="AI35" s="2002"/>
      <c r="AJ35" s="2002"/>
      <c r="AK35" s="2002"/>
      <c r="AL35" s="771"/>
      <c r="AM35" s="1026"/>
      <c r="AN35" s="1027"/>
      <c r="AO35" s="1028"/>
      <c r="AP35" s="2021" t="s">
        <v>448</v>
      </c>
      <c r="AR35" s="912"/>
    </row>
    <row r="36" spans="1:46">
      <c r="A36" s="3589" t="s">
        <v>58</v>
      </c>
      <c r="B36" s="3594" t="s">
        <v>59</v>
      </c>
      <c r="C36" s="734" t="s">
        <v>60</v>
      </c>
      <c r="D36" s="1011">
        <v>51.694598180945746</v>
      </c>
      <c r="E36" s="1012">
        <v>46.817755609800976</v>
      </c>
      <c r="F36" s="1012">
        <v>48.587586323475612</v>
      </c>
      <c r="G36" s="1012">
        <v>42.61</v>
      </c>
      <c r="H36" s="1012">
        <v>42.62</v>
      </c>
      <c r="I36" s="1013">
        <v>48.67</v>
      </c>
      <c r="J36" s="1013">
        <v>52.269771847106512</v>
      </c>
      <c r="K36" s="1013">
        <v>61.248628266089717</v>
      </c>
      <c r="L36" s="1014">
        <v>60.71</v>
      </c>
      <c r="M36" s="1403">
        <v>60.71</v>
      </c>
      <c r="N36" s="1016">
        <v>58.191442854894575</v>
      </c>
      <c r="O36" s="1015">
        <v>56.771319352476212</v>
      </c>
      <c r="P36" s="1015">
        <v>67.732361201707945</v>
      </c>
      <c r="Q36" s="1015">
        <v>62.560980855335757</v>
      </c>
      <c r="R36" s="1015">
        <v>58.778670298930237</v>
      </c>
      <c r="S36" s="3302">
        <v>52.834364184299652</v>
      </c>
      <c r="T36" s="3302">
        <v>56.51194483893088</v>
      </c>
      <c r="U36" s="3302">
        <v>49.374302845774942</v>
      </c>
      <c r="V36" s="3524">
        <v>64.418829532739196</v>
      </c>
      <c r="W36" s="3567">
        <v>65.502507730973178</v>
      </c>
      <c r="X36" s="3517"/>
      <c r="Y36" s="1693"/>
      <c r="Z36" s="543">
        <v>59.26767236960626</v>
      </c>
      <c r="AA36" s="3697">
        <v>9930.5527215992224</v>
      </c>
      <c r="AB36" s="3675">
        <v>14119.311501850796</v>
      </c>
      <c r="AC36" s="3675">
        <v>-16061.041275109274</v>
      </c>
      <c r="AD36" s="3675">
        <v>-3533.7874288092116</v>
      </c>
      <c r="AE36" s="3675">
        <v>5955.4315450460426</v>
      </c>
      <c r="AF36" s="3675">
        <v>28399.249939476893</v>
      </c>
      <c r="AG36" s="3675">
        <v>13852.766418847337</v>
      </c>
      <c r="AH36" s="3675">
        <v>32239.443279241623</v>
      </c>
      <c r="AI36" s="3675">
        <v>-8526.8722133558567</v>
      </c>
      <c r="AJ36" s="3675">
        <v>-11315.820823901327</v>
      </c>
      <c r="AK36" s="3675">
        <v>0</v>
      </c>
      <c r="AL36" s="3675">
        <v>0</v>
      </c>
      <c r="AM36" s="3761">
        <v>17351.517686153813</v>
      </c>
      <c r="AN36" s="3675">
        <v>65059.233664886247</v>
      </c>
      <c r="AO36" s="3701">
        <v>3.7494837536201402</v>
      </c>
      <c r="AP36" s="1017" t="s">
        <v>525</v>
      </c>
      <c r="AR36" s="911"/>
    </row>
    <row r="37" spans="1:46">
      <c r="A37" s="3590"/>
      <c r="B37" s="3595"/>
      <c r="C37" s="735" t="s">
        <v>63</v>
      </c>
      <c r="D37" s="163">
        <v>42863.387717400583</v>
      </c>
      <c r="E37" s="28">
        <v>40798.139328406724</v>
      </c>
      <c r="F37" s="28">
        <v>44975.29600802598</v>
      </c>
      <c r="G37" s="28">
        <v>31016</v>
      </c>
      <c r="H37" s="28">
        <v>24041.939334962179</v>
      </c>
      <c r="I37" s="84">
        <v>28585</v>
      </c>
      <c r="J37" s="84">
        <v>29923.237649555773</v>
      </c>
      <c r="K37" s="84">
        <v>36834.458899727215</v>
      </c>
      <c r="L37" s="1262">
        <v>37866.499173770106</v>
      </c>
      <c r="M37" s="1393">
        <v>37866.499173770106</v>
      </c>
      <c r="N37" s="1264">
        <v>36973.307728673695</v>
      </c>
      <c r="O37" s="827">
        <v>36379.958727733341</v>
      </c>
      <c r="P37" s="1263">
        <v>43040.58045926677</v>
      </c>
      <c r="Q37" s="2103">
        <v>38519.509667447826</v>
      </c>
      <c r="R37" s="2103">
        <v>36420.077318464879</v>
      </c>
      <c r="S37" s="2106">
        <v>32139.571557617426</v>
      </c>
      <c r="T37" s="2106">
        <v>28950.592539117202</v>
      </c>
      <c r="U37" s="2106">
        <v>26075.477459071357</v>
      </c>
      <c r="V37" s="3095">
        <v>30998.437700973558</v>
      </c>
      <c r="W37" s="3569">
        <v>29038.398898322506</v>
      </c>
      <c r="X37" s="2940"/>
      <c r="Y37" s="1552"/>
      <c r="Z37" s="2737">
        <v>33853.591205668854</v>
      </c>
      <c r="AA37" s="3698"/>
      <c r="AB37" s="3676"/>
      <c r="AC37" s="3676"/>
      <c r="AD37" s="3676"/>
      <c r="AE37" s="3676"/>
      <c r="AF37" s="3676"/>
      <c r="AG37" s="3676"/>
      <c r="AH37" s="3676"/>
      <c r="AI37" s="3676"/>
      <c r="AJ37" s="3676"/>
      <c r="AK37" s="3676"/>
      <c r="AL37" s="3676"/>
      <c r="AM37" s="3762"/>
      <c r="AN37" s="3676"/>
      <c r="AO37" s="3702"/>
      <c r="AP37" s="21" t="s">
        <v>152</v>
      </c>
    </row>
    <row r="38" spans="1:46">
      <c r="A38" s="3590"/>
      <c r="B38" s="3596" t="s">
        <v>61</v>
      </c>
      <c r="C38" s="734" t="s">
        <v>62</v>
      </c>
      <c r="D38" s="746">
        <v>102.68338550484059</v>
      </c>
      <c r="E38" s="747">
        <v>100.61778904973957</v>
      </c>
      <c r="F38" s="747">
        <v>127.9226131142583</v>
      </c>
      <c r="G38" s="747">
        <v>127.69</v>
      </c>
      <c r="H38" s="747">
        <v>114.7</v>
      </c>
      <c r="I38" s="748">
        <v>144.24</v>
      </c>
      <c r="J38" s="748">
        <v>126.50420240387075</v>
      </c>
      <c r="K38" s="748">
        <v>130.19365474477331</v>
      </c>
      <c r="L38" s="1404">
        <v>130</v>
      </c>
      <c r="M38" s="1405">
        <v>130</v>
      </c>
      <c r="N38" s="1356">
        <v>113.92732245798852</v>
      </c>
      <c r="O38" s="818">
        <v>106.17750742808138</v>
      </c>
      <c r="P38" s="1319">
        <v>132.57977347154056</v>
      </c>
      <c r="Q38" s="2762">
        <v>126.94010820421239</v>
      </c>
      <c r="R38" s="2762">
        <v>137.60971930712475</v>
      </c>
      <c r="S38" s="3303">
        <v>103.46566736701266</v>
      </c>
      <c r="T38" s="3379">
        <v>122.16150357073923</v>
      </c>
      <c r="U38" s="3303">
        <v>116.3436882774871</v>
      </c>
      <c r="V38" s="3155">
        <v>141.42895218021533</v>
      </c>
      <c r="W38" s="3570">
        <v>131.68428009663992</v>
      </c>
      <c r="X38" s="2207"/>
      <c r="Y38" s="1684"/>
      <c r="Z38" s="2738">
        <v>123.23185223610419</v>
      </c>
      <c r="AA38" s="3695">
        <v>8866.9929363558094</v>
      </c>
      <c r="AB38" s="3768">
        <v>13524.205833604532</v>
      </c>
      <c r="AC38" s="3768">
        <v>-1055.4863042429977</v>
      </c>
      <c r="AD38" s="3768">
        <v>1564.4399060639344</v>
      </c>
      <c r="AE38" s="3768">
        <v>-3193.0752192919313</v>
      </c>
      <c r="AF38" s="3768">
        <v>16109.014121349841</v>
      </c>
      <c r="AG38" s="3768">
        <v>4194.7491834531957</v>
      </c>
      <c r="AH38" s="3768">
        <v>6714.8958622941345</v>
      </c>
      <c r="AI38" s="3768">
        <v>-5396.342008251263</v>
      </c>
      <c r="AJ38" s="3768">
        <v>-708.07841980029752</v>
      </c>
      <c r="AK38" s="3768">
        <v>0</v>
      </c>
      <c r="AL38" s="3677">
        <v>0</v>
      </c>
      <c r="AM38" s="3758">
        <v>1046.9153045115249</v>
      </c>
      <c r="AN38" s="3677">
        <v>40621.315891534963</v>
      </c>
      <c r="AO38" s="3766">
        <v>38.800957170540421</v>
      </c>
      <c r="AP38" s="2264" t="s">
        <v>526</v>
      </c>
    </row>
    <row r="39" spans="1:46" ht="18" thickBot="1">
      <c r="A39" s="3598"/>
      <c r="B39" s="3597"/>
      <c r="C39" s="1018" t="s">
        <v>63</v>
      </c>
      <c r="D39" s="1019">
        <v>9544.6979968486376</v>
      </c>
      <c r="E39" s="1020">
        <v>10018.896778078888</v>
      </c>
      <c r="F39" s="1020">
        <v>13521.012391757335</v>
      </c>
      <c r="G39" s="1020">
        <v>13492</v>
      </c>
      <c r="H39" s="1020">
        <v>11769.210472813063</v>
      </c>
      <c r="I39" s="1021">
        <v>14902</v>
      </c>
      <c r="J39" s="1021">
        <v>12908.216260061105</v>
      </c>
      <c r="K39" s="1021">
        <v>12693.555344146525</v>
      </c>
      <c r="L39" s="1022">
        <v>12707</v>
      </c>
      <c r="M39" s="1406">
        <v>12707</v>
      </c>
      <c r="N39" s="3049">
        <v>13848.079306467687</v>
      </c>
      <c r="O39" s="2079">
        <v>11901.332200263952</v>
      </c>
      <c r="P39" s="2079">
        <v>11813.784390583134</v>
      </c>
      <c r="Q39" s="2079">
        <v>11299.950280740914</v>
      </c>
      <c r="R39" s="2079">
        <v>12235.428311326517</v>
      </c>
      <c r="S39" s="1446">
        <v>12061.837232135562</v>
      </c>
      <c r="T39" s="545">
        <v>14397.637410538266</v>
      </c>
      <c r="U39" s="2019">
        <v>13510.890411662016</v>
      </c>
      <c r="V39" s="3525">
        <v>13159.336178729945</v>
      </c>
      <c r="W39" s="3571">
        <v>11715.243777091562</v>
      </c>
      <c r="X39" s="3238"/>
      <c r="Y39" s="2082"/>
      <c r="Z39" s="1976">
        <v>12594.351949953956</v>
      </c>
      <c r="AA39" s="3763"/>
      <c r="AB39" s="3760"/>
      <c r="AC39" s="3760"/>
      <c r="AD39" s="3760"/>
      <c r="AE39" s="3760"/>
      <c r="AF39" s="3760"/>
      <c r="AG39" s="3760"/>
      <c r="AH39" s="3760"/>
      <c r="AI39" s="3760"/>
      <c r="AJ39" s="3760"/>
      <c r="AK39" s="3760"/>
      <c r="AL39" s="3760"/>
      <c r="AM39" s="3759"/>
      <c r="AN39" s="3760"/>
      <c r="AO39" s="3767"/>
      <c r="AP39" s="1024" t="s">
        <v>152</v>
      </c>
    </row>
    <row r="40" spans="1:46">
      <c r="A40" s="3590" t="s">
        <v>293</v>
      </c>
      <c r="B40" s="2359" t="s">
        <v>429</v>
      </c>
      <c r="C40" s="736" t="s">
        <v>63</v>
      </c>
      <c r="D40" s="180"/>
      <c r="E40" s="151"/>
      <c r="F40" s="151">
        <v>8192</v>
      </c>
      <c r="G40" s="151">
        <v>7346</v>
      </c>
      <c r="H40" s="151">
        <v>6657</v>
      </c>
      <c r="I40" s="719">
        <v>7480</v>
      </c>
      <c r="J40" s="719">
        <v>8363.5777780167318</v>
      </c>
      <c r="K40" s="719">
        <v>5824.2439762880649</v>
      </c>
      <c r="L40" s="1007">
        <v>5812.5954883354889</v>
      </c>
      <c r="M40" s="1407">
        <v>5812.5954883354889</v>
      </c>
      <c r="N40" s="1595">
        <v>4956.4542746627321</v>
      </c>
      <c r="O40" s="1595">
        <v>2816.4470813739708</v>
      </c>
      <c r="P40" s="1595">
        <v>2371.3422224247797</v>
      </c>
      <c r="Q40" s="1595">
        <v>5142.5479348794015</v>
      </c>
      <c r="R40" s="1595">
        <v>4872.469571451913</v>
      </c>
      <c r="S40" s="3304">
        <v>3770.8927843456991</v>
      </c>
      <c r="T40" s="3302">
        <v>3754.7046902142442</v>
      </c>
      <c r="U40" s="1595">
        <v>3657.8710281021513</v>
      </c>
      <c r="V40" s="3526">
        <v>3639.893229798593</v>
      </c>
      <c r="W40" s="3572">
        <v>3312.3268958291424</v>
      </c>
      <c r="X40" s="3519"/>
      <c r="Y40" s="3051"/>
      <c r="Z40" s="1399">
        <v>3829.4949713082628</v>
      </c>
      <c r="AA40" s="2754"/>
      <c r="AB40" s="171"/>
      <c r="AC40" s="171"/>
      <c r="AD40" s="171"/>
      <c r="AE40" s="171"/>
      <c r="AF40" s="171"/>
      <c r="AG40" s="171"/>
      <c r="AH40" s="171"/>
      <c r="AI40" s="171"/>
      <c r="AJ40" s="171"/>
      <c r="AK40" s="171"/>
      <c r="AL40" s="171"/>
      <c r="AM40" s="179"/>
      <c r="AN40" s="171"/>
      <c r="AO40" s="174"/>
      <c r="AP40" s="2742" t="s">
        <v>294</v>
      </c>
    </row>
    <row r="41" spans="1:46" ht="18" thickBot="1">
      <c r="A41" s="3590"/>
      <c r="B41" s="2358" t="s">
        <v>311</v>
      </c>
      <c r="C41" s="733" t="s">
        <v>66</v>
      </c>
      <c r="D41" s="750">
        <v>2057</v>
      </c>
      <c r="E41" s="751">
        <v>3249</v>
      </c>
      <c r="F41" s="751">
        <v>4436</v>
      </c>
      <c r="G41" s="751"/>
      <c r="H41" s="751">
        <v>15121.883998696972</v>
      </c>
      <c r="I41" s="752">
        <v>22325</v>
      </c>
      <c r="J41" s="752">
        <v>16135.219800729554</v>
      </c>
      <c r="K41" s="752">
        <v>18457.150704298372</v>
      </c>
      <c r="L41" s="865">
        <v>18401.779252185475</v>
      </c>
      <c r="M41" s="727">
        <v>18401.779252185475</v>
      </c>
      <c r="N41" s="1447">
        <v>18281.949873576927</v>
      </c>
      <c r="O41" s="1447">
        <v>11677.022788888598</v>
      </c>
      <c r="P41" s="1447">
        <v>14366.13215331167</v>
      </c>
      <c r="Q41" s="1447">
        <v>18883.682116729506</v>
      </c>
      <c r="R41" s="1447">
        <v>14731.089916329112</v>
      </c>
      <c r="S41" s="545">
        <v>13702.621071006721</v>
      </c>
      <c r="T41" s="545">
        <v>15561.531517403331</v>
      </c>
      <c r="U41" s="1446">
        <v>18261.720563775598</v>
      </c>
      <c r="V41" s="3523">
        <v>24028.500910519841</v>
      </c>
      <c r="W41" s="3568">
        <v>20773.516857831877</v>
      </c>
      <c r="X41" s="3509"/>
      <c r="Y41" s="1689"/>
      <c r="Z41" s="3052">
        <v>17026.77677693732</v>
      </c>
      <c r="AA41" s="2751">
        <v>941.67117696993273</v>
      </c>
      <c r="AB41" s="1975">
        <v>36362.775228250779</v>
      </c>
      <c r="AC41" s="1975">
        <v>17234.659315670982</v>
      </c>
      <c r="AD41" s="1975">
        <v>-1953.2758644064547</v>
      </c>
      <c r="AE41" s="1975">
        <v>15279.047606538868</v>
      </c>
      <c r="AF41" s="1975">
        <v>27291.095185686747</v>
      </c>
      <c r="AG41" s="1975">
        <v>14402.114887011079</v>
      </c>
      <c r="AH41" s="1975">
        <v>902.38694805547914</v>
      </c>
      <c r="AI41" s="1975">
        <v>-25485.082961820925</v>
      </c>
      <c r="AJ41" s="1975">
        <v>-10479.263642247113</v>
      </c>
      <c r="AK41" s="2594">
        <v>0</v>
      </c>
      <c r="AL41" s="1930">
        <v>0</v>
      </c>
      <c r="AM41" s="863">
        <v>2951.5198834258513</v>
      </c>
      <c r="AN41" s="863">
        <v>74496.127879709384</v>
      </c>
      <c r="AO41" s="813">
        <v>0.319046191170133</v>
      </c>
      <c r="AP41" s="2339" t="s">
        <v>333</v>
      </c>
    </row>
    <row r="42" spans="1:46">
      <c r="A42" s="3589" t="s">
        <v>297</v>
      </c>
      <c r="B42" s="2356" t="s">
        <v>299</v>
      </c>
      <c r="C42" s="971" t="s">
        <v>301</v>
      </c>
      <c r="D42" s="1029"/>
      <c r="E42" s="1030"/>
      <c r="F42" s="1030"/>
      <c r="G42" s="1030">
        <v>3</v>
      </c>
      <c r="H42" s="1030">
        <v>18</v>
      </c>
      <c r="I42" s="1031">
        <v>14</v>
      </c>
      <c r="J42" s="1031">
        <v>10</v>
      </c>
      <c r="K42" s="1031">
        <v>14</v>
      </c>
      <c r="L42" s="559">
        <v>12</v>
      </c>
      <c r="M42" s="1248">
        <v>1</v>
      </c>
      <c r="N42" s="1398">
        <v>1</v>
      </c>
      <c r="O42" s="253">
        <v>1</v>
      </c>
      <c r="P42" s="253">
        <v>1</v>
      </c>
      <c r="Q42" s="253">
        <v>2</v>
      </c>
      <c r="R42" s="253">
        <v>1</v>
      </c>
      <c r="S42" s="253">
        <v>0</v>
      </c>
      <c r="T42" s="2746">
        <v>2</v>
      </c>
      <c r="U42" s="1033">
        <v>1</v>
      </c>
      <c r="V42" s="3370"/>
      <c r="W42" s="3215">
        <v>1</v>
      </c>
      <c r="X42" s="3521"/>
      <c r="Y42" s="1034"/>
      <c r="Z42" s="1033"/>
      <c r="AA42" s="2792"/>
      <c r="AB42" s="445"/>
      <c r="AC42" s="445"/>
      <c r="AD42" s="445"/>
      <c r="AE42" s="445"/>
      <c r="AF42" s="445"/>
      <c r="AG42" s="445"/>
      <c r="AH42" s="445"/>
      <c r="AI42" s="445"/>
      <c r="AJ42" s="445"/>
      <c r="AK42" s="445"/>
      <c r="AL42" s="445"/>
      <c r="AM42" s="1035"/>
      <c r="AN42" s="1035"/>
      <c r="AO42" s="447"/>
      <c r="AP42" s="1036"/>
    </row>
    <row r="43" spans="1:46" ht="18" thickBot="1">
      <c r="A43" s="3598"/>
      <c r="B43" s="979" t="s">
        <v>298</v>
      </c>
      <c r="C43" s="980" t="s">
        <v>300</v>
      </c>
      <c r="D43" s="1037"/>
      <c r="E43" s="1038"/>
      <c r="F43" s="1038"/>
      <c r="G43" s="1038">
        <v>175289.47202950891</v>
      </c>
      <c r="H43" s="1038">
        <v>800077.21181289305</v>
      </c>
      <c r="I43" s="708">
        <v>460819</v>
      </c>
      <c r="J43" s="1779">
        <v>459054</v>
      </c>
      <c r="K43" s="1790">
        <v>-690358.77657165157</v>
      </c>
      <c r="L43" s="1203">
        <v>408652.66550099157</v>
      </c>
      <c r="M43" s="705"/>
      <c r="N43" s="1354"/>
      <c r="O43" s="1039"/>
      <c r="P43" s="1039"/>
      <c r="Q43" s="1447"/>
      <c r="R43" s="1447"/>
      <c r="S43" s="1447"/>
      <c r="T43" s="1447"/>
      <c r="U43" s="1447"/>
      <c r="V43" s="3166"/>
      <c r="W43" s="3024"/>
      <c r="X43" s="3509"/>
      <c r="Y43" s="1689"/>
      <c r="Z43" s="1447"/>
      <c r="AA43" s="2752"/>
      <c r="AB43" s="1780"/>
      <c r="AC43" s="1780"/>
      <c r="AD43" s="1780"/>
      <c r="AE43" s="1780"/>
      <c r="AF43" s="1780"/>
      <c r="AG43" s="1780"/>
      <c r="AH43" s="1780"/>
      <c r="AI43" s="1780"/>
      <c r="AJ43" s="1780"/>
      <c r="AK43" s="1780"/>
      <c r="AL43" s="765"/>
      <c r="AM43" s="868"/>
      <c r="AN43" s="868"/>
      <c r="AO43" s="1040"/>
      <c r="AP43" s="1815"/>
    </row>
    <row r="44" spans="1:46" ht="18" thickBot="1">
      <c r="A44" s="3751" t="s">
        <v>94</v>
      </c>
      <c r="B44" s="3752"/>
      <c r="C44" s="737"/>
      <c r="D44" s="182"/>
      <c r="E44" s="45"/>
      <c r="F44" s="45"/>
      <c r="G44" s="45"/>
      <c r="H44" s="45"/>
      <c r="I44" s="463"/>
      <c r="J44" s="463"/>
      <c r="K44" s="463"/>
      <c r="L44" s="575"/>
      <c r="M44" s="1408">
        <v>34054.388791749298</v>
      </c>
      <c r="N44" s="1225">
        <v>194322.83867523688</v>
      </c>
      <c r="O44" s="550">
        <v>274488.20710764581</v>
      </c>
      <c r="P44" s="550">
        <v>135557.44032438041</v>
      </c>
      <c r="Q44" s="550">
        <v>60578.720397022749</v>
      </c>
      <c r="R44" s="550">
        <v>53471.999913353997</v>
      </c>
      <c r="S44" s="550">
        <v>284065.33748487884</v>
      </c>
      <c r="T44" s="611">
        <v>125854.93767402865</v>
      </c>
      <c r="U44" s="550">
        <v>252336.01937701454</v>
      </c>
      <c r="V44" s="3178">
        <v>-138704.62074410295</v>
      </c>
      <c r="W44" s="3040">
        <v>-150228.09392008121</v>
      </c>
      <c r="X44" s="1225" t="e">
        <v>#DIV/0!</v>
      </c>
      <c r="Y44" s="550" t="e">
        <v>#DIV/0!</v>
      </c>
      <c r="Z44" s="550"/>
      <c r="AA44" s="2795">
        <v>194322.83867523688</v>
      </c>
      <c r="AB44" s="611">
        <v>274488.20710764581</v>
      </c>
      <c r="AC44" s="611">
        <v>135557.44032438041</v>
      </c>
      <c r="AD44" s="611">
        <v>60578.720397022749</v>
      </c>
      <c r="AE44" s="611">
        <v>53471.999913353997</v>
      </c>
      <c r="AF44" s="611">
        <v>284065.33748487884</v>
      </c>
      <c r="AG44" s="611">
        <v>125854.93767402865</v>
      </c>
      <c r="AH44" s="611">
        <v>252336.01937701454</v>
      </c>
      <c r="AI44" s="611">
        <v>-138704.62074410295</v>
      </c>
      <c r="AJ44" s="611">
        <v>-150228.09392008121</v>
      </c>
      <c r="AK44" s="611" t="e">
        <v>#DIV/0!</v>
      </c>
      <c r="AL44" s="455" t="e">
        <v>#DIV/0!</v>
      </c>
      <c r="AM44" s="455">
        <v>408652.66550099157</v>
      </c>
      <c r="AN44" s="455">
        <v>1091742.7862893776</v>
      </c>
      <c r="AO44" s="40">
        <v>2.6715665367089807</v>
      </c>
      <c r="AP44" s="87"/>
    </row>
    <row r="45" spans="1:46">
      <c r="AP45" s="714">
        <v>148149.42921875545</v>
      </c>
    </row>
    <row r="46" spans="1:46">
      <c r="AP46" s="1"/>
    </row>
    <row r="47" spans="1:46">
      <c r="A47" s="895"/>
      <c r="B47" s="895"/>
      <c r="C47" s="895"/>
      <c r="D47" s="895"/>
      <c r="E47" s="895"/>
      <c r="F47" s="895"/>
      <c r="G47" s="895"/>
      <c r="H47" s="895"/>
      <c r="I47" s="895"/>
      <c r="J47" s="895"/>
      <c r="K47" s="895"/>
      <c r="L47" s="895"/>
      <c r="M47" s="895"/>
      <c r="N47" s="895"/>
      <c r="O47" s="895"/>
      <c r="P47" s="895"/>
      <c r="Q47" s="895"/>
      <c r="R47" s="895"/>
      <c r="S47" s="895"/>
      <c r="T47" s="895"/>
      <c r="U47" s="895"/>
      <c r="V47" s="895"/>
      <c r="W47" s="895"/>
      <c r="X47" s="895"/>
      <c r="Y47" s="895"/>
      <c r="Z47" s="895"/>
      <c r="AA47" s="895"/>
      <c r="AB47" s="895"/>
      <c r="AC47" s="895"/>
      <c r="AD47" s="895"/>
      <c r="AE47" s="895"/>
      <c r="AF47" s="895"/>
      <c r="AG47" s="895"/>
      <c r="AH47" s="895"/>
      <c r="AI47" s="895"/>
      <c r="AJ47" s="895"/>
      <c r="AK47" s="895"/>
      <c r="AL47" s="895"/>
      <c r="AM47" s="895"/>
      <c r="AN47" s="895"/>
      <c r="AO47" s="895"/>
      <c r="AP47" s="895"/>
      <c r="AQ47" s="895"/>
      <c r="AR47" s="895"/>
      <c r="AS47" s="895"/>
      <c r="AT47" s="895"/>
    </row>
    <row r="48" spans="1:46">
      <c r="A48" s="895"/>
      <c r="B48" s="895"/>
      <c r="C48" s="895"/>
      <c r="D48" s="895"/>
      <c r="E48" s="895"/>
      <c r="F48" s="895"/>
      <c r="G48" s="895"/>
      <c r="H48" s="895"/>
      <c r="I48" s="895"/>
      <c r="J48" s="895"/>
      <c r="K48" s="895"/>
      <c r="L48" s="895"/>
      <c r="M48" s="895"/>
      <c r="N48" s="895"/>
      <c r="O48" s="895"/>
      <c r="P48" s="895"/>
      <c r="Q48" s="895"/>
      <c r="R48" s="895"/>
      <c r="S48" s="895"/>
      <c r="T48" s="895"/>
      <c r="U48" s="895"/>
      <c r="V48" s="895"/>
      <c r="W48" s="895"/>
      <c r="X48" s="895"/>
      <c r="Y48" s="895"/>
      <c r="Z48" s="895"/>
      <c r="AA48" s="895"/>
      <c r="AB48" s="895"/>
      <c r="AC48" s="895"/>
      <c r="AD48" s="895"/>
      <c r="AE48" s="895"/>
      <c r="AF48" s="895"/>
      <c r="AG48" s="895"/>
      <c r="AH48" s="895"/>
      <c r="AI48" s="895"/>
      <c r="AJ48" s="895"/>
      <c r="AK48" s="895"/>
      <c r="AL48" s="895"/>
      <c r="AM48" s="895"/>
      <c r="AN48" s="895"/>
      <c r="AO48" s="895"/>
      <c r="AP48" s="895"/>
      <c r="AQ48" s="895"/>
      <c r="AR48" s="895"/>
      <c r="AS48" s="895"/>
      <c r="AT48" s="895"/>
    </row>
    <row r="49" spans="1:46">
      <c r="A49" s="895"/>
      <c r="B49" s="895"/>
      <c r="C49" s="895"/>
      <c r="D49" s="895"/>
      <c r="E49" s="895"/>
      <c r="F49" s="895"/>
      <c r="G49" s="895"/>
      <c r="H49" s="895"/>
      <c r="I49" s="895"/>
      <c r="J49" s="895"/>
      <c r="K49" s="895"/>
      <c r="L49" s="895"/>
      <c r="M49" s="895"/>
      <c r="N49" s="895"/>
      <c r="O49" s="895"/>
      <c r="P49" s="895"/>
      <c r="Q49" s="895"/>
      <c r="R49" s="895"/>
      <c r="S49" s="895"/>
      <c r="T49" s="895"/>
      <c r="U49" s="895"/>
      <c r="V49" s="895"/>
      <c r="W49" s="895"/>
      <c r="X49" s="895"/>
      <c r="Y49" s="895"/>
      <c r="Z49" s="895"/>
      <c r="AA49" s="895"/>
      <c r="AB49" s="895"/>
      <c r="AC49" s="895"/>
      <c r="AD49" s="895"/>
      <c r="AE49" s="913"/>
      <c r="AF49" s="907"/>
      <c r="AG49" s="895"/>
      <c r="AH49" s="895"/>
      <c r="AI49" s="895"/>
      <c r="AJ49" s="895"/>
      <c r="AK49" s="895"/>
      <c r="AL49" s="895"/>
      <c r="AM49" s="895"/>
      <c r="AN49" s="895"/>
      <c r="AO49" s="895"/>
      <c r="AP49" s="895"/>
      <c r="AQ49" s="895"/>
      <c r="AR49" s="895"/>
      <c r="AS49" s="895"/>
      <c r="AT49" s="895"/>
    </row>
    <row r="50" spans="1:46">
      <c r="A50" s="895"/>
      <c r="B50" s="895"/>
      <c r="C50" s="895"/>
      <c r="D50" s="895"/>
      <c r="E50" s="895"/>
      <c r="F50" s="895"/>
      <c r="G50" s="895"/>
      <c r="H50" s="895"/>
      <c r="I50" s="895"/>
      <c r="J50" s="895"/>
      <c r="K50" s="895"/>
      <c r="L50" s="895"/>
      <c r="M50" s="895"/>
      <c r="N50" s="895"/>
      <c r="O50" s="895"/>
      <c r="P50" s="895"/>
      <c r="Q50" s="895"/>
      <c r="R50" s="895"/>
      <c r="S50" s="895"/>
      <c r="T50" s="895"/>
      <c r="U50" s="895"/>
      <c r="V50" s="895"/>
      <c r="W50" s="895"/>
      <c r="X50" s="895"/>
      <c r="Y50" s="895"/>
      <c r="Z50" s="895"/>
      <c r="AA50" s="895"/>
      <c r="AB50" s="895"/>
      <c r="AC50" s="895"/>
      <c r="AD50" s="895"/>
      <c r="AE50" s="913"/>
      <c r="AF50" s="907"/>
      <c r="AG50" s="895"/>
      <c r="AH50" s="895"/>
      <c r="AI50" s="895"/>
      <c r="AJ50" s="895"/>
      <c r="AK50" s="895"/>
      <c r="AL50" s="895"/>
      <c r="AM50" s="895"/>
      <c r="AN50" s="895"/>
      <c r="AO50" s="895"/>
      <c r="AP50" s="895"/>
      <c r="AQ50" s="895"/>
      <c r="AR50" s="895"/>
      <c r="AS50" s="895"/>
      <c r="AT50" s="895"/>
    </row>
    <row r="51" spans="1:46">
      <c r="A51" s="895"/>
      <c r="B51" s="895"/>
      <c r="C51" s="895"/>
      <c r="D51" s="895"/>
      <c r="E51" s="895"/>
      <c r="F51" s="895"/>
      <c r="G51" s="895"/>
      <c r="H51" s="895"/>
      <c r="I51" s="895"/>
      <c r="J51" s="895"/>
      <c r="K51" s="895"/>
      <c r="L51" s="895"/>
      <c r="M51" s="895"/>
      <c r="N51" s="895"/>
      <c r="O51" s="895"/>
      <c r="P51" s="895"/>
      <c r="Q51" s="895"/>
      <c r="R51" s="895"/>
      <c r="S51" s="895"/>
      <c r="T51" s="895"/>
      <c r="U51" s="895"/>
      <c r="V51" s="895"/>
      <c r="W51" s="895"/>
      <c r="X51" s="895"/>
      <c r="Y51" s="895"/>
      <c r="Z51" s="895"/>
      <c r="AA51" s="895"/>
      <c r="AB51" s="895"/>
      <c r="AC51" s="895"/>
      <c r="AD51" s="895"/>
      <c r="AE51" s="895"/>
      <c r="AF51" s="895"/>
      <c r="AG51" s="895"/>
      <c r="AH51" s="895"/>
      <c r="AI51" s="895"/>
      <c r="AJ51" s="895"/>
      <c r="AK51" s="895"/>
      <c r="AL51" s="895"/>
      <c r="AM51" s="895"/>
      <c r="AN51" s="895"/>
      <c r="AO51" s="895"/>
      <c r="AP51" s="896"/>
      <c r="AQ51" s="895"/>
      <c r="AR51" s="897"/>
      <c r="AS51" s="895"/>
      <c r="AT51" s="895"/>
    </row>
    <row r="52" spans="1:46">
      <c r="A52" s="895"/>
      <c r="B52" s="895"/>
      <c r="C52" s="895"/>
      <c r="D52" s="895"/>
      <c r="E52" s="895"/>
      <c r="F52" s="895"/>
      <c r="G52" s="895"/>
      <c r="H52" s="895"/>
      <c r="I52" s="895"/>
      <c r="J52" s="895"/>
      <c r="K52" s="895"/>
      <c r="L52" s="895"/>
      <c r="M52" s="895"/>
      <c r="N52" s="895"/>
      <c r="O52" s="895"/>
      <c r="P52" s="895"/>
      <c r="Q52" s="895"/>
      <c r="R52" s="895"/>
      <c r="S52" s="895"/>
      <c r="T52" s="895"/>
      <c r="U52" s="895"/>
      <c r="V52" s="895"/>
      <c r="W52" s="895"/>
      <c r="X52" s="895"/>
      <c r="Y52" s="895"/>
      <c r="Z52" s="895"/>
      <c r="AA52" s="895"/>
      <c r="AB52" s="895"/>
      <c r="AC52" s="895"/>
      <c r="AD52" s="895"/>
      <c r="AE52" s="895"/>
      <c r="AF52" s="895"/>
      <c r="AG52" s="895"/>
      <c r="AH52" s="895"/>
      <c r="AI52" s="895"/>
      <c r="AJ52" s="895"/>
      <c r="AK52" s="895"/>
      <c r="AL52" s="895"/>
      <c r="AM52" s="895"/>
      <c r="AN52" s="895"/>
      <c r="AO52" s="895"/>
      <c r="AP52" s="895"/>
      <c r="AQ52" s="895"/>
      <c r="AR52" s="899"/>
      <c r="AS52" s="895"/>
      <c r="AT52" s="895"/>
    </row>
    <row r="53" spans="1:46">
      <c r="A53" s="895"/>
      <c r="B53" s="895"/>
      <c r="C53" s="895"/>
      <c r="D53" s="895"/>
      <c r="E53" s="895"/>
      <c r="F53" s="895"/>
      <c r="G53" s="895"/>
      <c r="H53" s="895"/>
      <c r="I53" s="895"/>
      <c r="J53" s="895"/>
      <c r="K53" s="895"/>
      <c r="L53" s="895"/>
      <c r="M53" s="895"/>
      <c r="N53" s="895"/>
      <c r="O53" s="895"/>
      <c r="P53" s="895"/>
      <c r="Q53" s="895"/>
      <c r="R53" s="895"/>
      <c r="S53" s="895"/>
      <c r="T53" s="895"/>
      <c r="U53" s="895"/>
      <c r="V53" s="895"/>
      <c r="W53" s="895"/>
      <c r="X53" s="895"/>
      <c r="Y53" s="895"/>
      <c r="Z53" s="895"/>
      <c r="AA53" s="895"/>
      <c r="AB53" s="895"/>
      <c r="AC53" s="895"/>
      <c r="AD53" s="895"/>
      <c r="AE53" s="895"/>
      <c r="AF53" s="895"/>
      <c r="AG53" s="895"/>
      <c r="AH53" s="895"/>
      <c r="AI53" s="895"/>
      <c r="AJ53" s="895"/>
      <c r="AK53" s="895"/>
      <c r="AL53" s="895"/>
      <c r="AM53" s="895"/>
      <c r="AN53" s="895"/>
      <c r="AO53" s="895"/>
      <c r="AP53" s="895"/>
      <c r="AQ53" s="895"/>
      <c r="AR53" s="895"/>
      <c r="AS53" s="895"/>
      <c r="AT53" s="895"/>
    </row>
    <row r="54" spans="1:46">
      <c r="A54" s="895"/>
      <c r="B54" s="895"/>
      <c r="C54" s="895"/>
      <c r="D54" s="895"/>
      <c r="E54" s="895"/>
      <c r="F54" s="895"/>
      <c r="G54" s="895"/>
      <c r="H54" s="895"/>
      <c r="I54" s="895"/>
      <c r="J54" s="895"/>
      <c r="K54" s="895"/>
      <c r="L54" s="895"/>
      <c r="M54" s="895"/>
      <c r="N54" s="895"/>
      <c r="O54" s="895"/>
      <c r="P54" s="895"/>
      <c r="Q54" s="895"/>
      <c r="R54" s="895"/>
      <c r="S54" s="895"/>
      <c r="T54" s="895"/>
      <c r="U54" s="895"/>
      <c r="V54" s="895"/>
      <c r="W54" s="895"/>
      <c r="X54" s="895"/>
      <c r="Y54" s="895"/>
      <c r="Z54" s="895"/>
      <c r="AA54" s="895"/>
      <c r="AB54" s="895"/>
      <c r="AC54" s="895"/>
      <c r="AD54" s="895"/>
      <c r="AE54" s="895"/>
      <c r="AF54" s="895"/>
      <c r="AG54" s="895"/>
      <c r="AH54" s="895"/>
      <c r="AI54" s="895"/>
      <c r="AJ54" s="895"/>
      <c r="AK54" s="895"/>
      <c r="AL54" s="895"/>
      <c r="AM54" s="895"/>
      <c r="AN54" s="895"/>
      <c r="AO54" s="895"/>
      <c r="AP54" s="896"/>
      <c r="AQ54" s="895"/>
      <c r="AR54" s="897"/>
      <c r="AS54" s="895"/>
      <c r="AT54" s="895"/>
    </row>
    <row r="55" spans="1:46">
      <c r="A55" s="895"/>
      <c r="B55" s="895"/>
      <c r="C55" s="895"/>
      <c r="D55" s="895"/>
      <c r="E55" s="895"/>
      <c r="F55" s="895"/>
      <c r="G55" s="895"/>
      <c r="H55" s="895"/>
      <c r="I55" s="895"/>
      <c r="J55" s="895"/>
      <c r="K55" s="895"/>
      <c r="L55" s="895"/>
      <c r="M55" s="895"/>
      <c r="N55" s="895"/>
      <c r="O55" s="895"/>
      <c r="P55" s="895"/>
      <c r="Q55" s="895"/>
      <c r="R55" s="895"/>
      <c r="S55" s="895"/>
      <c r="T55" s="895"/>
      <c r="U55" s="895"/>
      <c r="V55" s="895"/>
      <c r="W55" s="895"/>
      <c r="X55" s="895"/>
      <c r="Y55" s="895"/>
      <c r="Z55" s="895"/>
      <c r="AA55" s="895"/>
      <c r="AB55" s="895"/>
      <c r="AC55" s="895"/>
      <c r="AD55" s="895"/>
      <c r="AE55" s="895"/>
      <c r="AF55" s="895"/>
      <c r="AG55" s="895"/>
      <c r="AH55" s="895"/>
      <c r="AI55" s="895"/>
      <c r="AJ55" s="895"/>
      <c r="AK55" s="895"/>
      <c r="AL55" s="895"/>
      <c r="AM55" s="895"/>
      <c r="AN55" s="895"/>
      <c r="AO55" s="895"/>
      <c r="AP55" s="895"/>
      <c r="AQ55" s="895"/>
      <c r="AR55" s="899"/>
      <c r="AS55" s="895"/>
      <c r="AT55" s="895"/>
    </row>
    <row r="56" spans="1:46">
      <c r="A56" s="895"/>
      <c r="B56" s="895"/>
      <c r="C56" s="895"/>
      <c r="D56" s="895"/>
      <c r="E56" s="895"/>
      <c r="F56" s="895"/>
      <c r="G56" s="895"/>
      <c r="H56" s="895"/>
      <c r="I56" s="895"/>
      <c r="J56" s="895"/>
      <c r="K56" s="895"/>
      <c r="L56" s="895"/>
      <c r="M56" s="895"/>
      <c r="N56" s="895"/>
      <c r="O56" s="895"/>
      <c r="P56" s="895"/>
      <c r="Q56" s="895"/>
      <c r="R56" s="895"/>
      <c r="S56" s="895"/>
      <c r="T56" s="895"/>
      <c r="U56" s="895"/>
      <c r="V56" s="895"/>
      <c r="W56" s="895"/>
      <c r="X56" s="895"/>
      <c r="Y56" s="895"/>
      <c r="Z56" s="895"/>
      <c r="AA56" s="895"/>
      <c r="AB56" s="895"/>
      <c r="AC56" s="895"/>
      <c r="AD56" s="895"/>
      <c r="AE56" s="895"/>
      <c r="AF56" s="895"/>
      <c r="AG56" s="895"/>
      <c r="AH56" s="895"/>
      <c r="AI56" s="895"/>
      <c r="AJ56" s="895"/>
      <c r="AK56" s="895"/>
      <c r="AL56" s="895"/>
      <c r="AM56" s="895"/>
      <c r="AN56" s="895"/>
      <c r="AO56" s="895"/>
      <c r="AP56" s="895"/>
      <c r="AQ56" s="895"/>
      <c r="AR56" s="895"/>
      <c r="AS56" s="895"/>
      <c r="AT56" s="895"/>
    </row>
    <row r="57" spans="1:46">
      <c r="A57" s="895"/>
      <c r="B57" s="895"/>
      <c r="C57" s="895"/>
      <c r="D57" s="895"/>
      <c r="E57" s="895"/>
      <c r="F57" s="895"/>
      <c r="G57" s="895"/>
      <c r="H57" s="895"/>
      <c r="I57" s="895"/>
      <c r="J57" s="895"/>
      <c r="K57" s="895"/>
      <c r="L57" s="895"/>
      <c r="M57" s="895"/>
      <c r="N57" s="895"/>
      <c r="O57" s="895"/>
      <c r="P57" s="895"/>
      <c r="Q57" s="895"/>
      <c r="R57" s="895"/>
      <c r="S57" s="895"/>
      <c r="T57" s="895"/>
      <c r="U57" s="895"/>
      <c r="V57" s="895"/>
      <c r="W57" s="895"/>
      <c r="X57" s="895"/>
      <c r="Y57" s="895"/>
      <c r="Z57" s="895"/>
      <c r="AA57" s="895"/>
      <c r="AB57" s="895"/>
      <c r="AC57" s="895"/>
      <c r="AD57" s="895"/>
      <c r="AE57" s="895"/>
      <c r="AF57" s="895"/>
      <c r="AG57" s="895"/>
      <c r="AH57" s="895"/>
      <c r="AI57" s="895"/>
      <c r="AJ57" s="895"/>
      <c r="AK57" s="895"/>
      <c r="AL57" s="895"/>
      <c r="AM57" s="895"/>
      <c r="AN57" s="895"/>
      <c r="AO57" s="895"/>
      <c r="AP57" s="896"/>
      <c r="AQ57" s="895"/>
      <c r="AR57" s="897"/>
      <c r="AS57" s="895"/>
      <c r="AT57" s="895"/>
    </row>
    <row r="58" spans="1:46">
      <c r="A58" s="895"/>
      <c r="B58" s="895"/>
      <c r="C58" s="895"/>
      <c r="D58" s="895"/>
      <c r="E58" s="895"/>
      <c r="F58" s="895"/>
      <c r="G58" s="895"/>
      <c r="H58" s="895"/>
      <c r="I58" s="895"/>
      <c r="J58" s="895"/>
      <c r="K58" s="895"/>
      <c r="L58" s="895"/>
      <c r="M58" s="895"/>
      <c r="N58" s="895"/>
      <c r="O58" s="895"/>
      <c r="P58" s="895"/>
      <c r="Q58" s="895"/>
      <c r="R58" s="895"/>
      <c r="S58" s="895"/>
      <c r="T58" s="895"/>
      <c r="U58" s="895"/>
      <c r="V58" s="895"/>
      <c r="W58" s="895"/>
      <c r="X58" s="895"/>
      <c r="Y58" s="895"/>
      <c r="Z58" s="895"/>
      <c r="AA58" s="895"/>
      <c r="AB58" s="895"/>
      <c r="AC58" s="895"/>
      <c r="AD58" s="895"/>
      <c r="AE58" s="895"/>
      <c r="AF58" s="895"/>
      <c r="AG58" s="895"/>
      <c r="AH58" s="895"/>
      <c r="AI58" s="895"/>
      <c r="AJ58" s="895"/>
      <c r="AK58" s="895"/>
      <c r="AL58" s="895"/>
      <c r="AM58" s="895"/>
      <c r="AN58" s="895"/>
      <c r="AO58" s="895"/>
      <c r="AP58" s="895"/>
      <c r="AQ58" s="895"/>
      <c r="AR58" s="899"/>
      <c r="AS58" s="895"/>
      <c r="AT58" s="895"/>
    </row>
    <row r="59" spans="1:46">
      <c r="A59" s="895"/>
      <c r="B59" s="895"/>
      <c r="C59" s="895"/>
      <c r="D59" s="895"/>
      <c r="E59" s="895"/>
      <c r="F59" s="895"/>
      <c r="G59" s="895"/>
      <c r="H59" s="895"/>
      <c r="I59" s="895"/>
      <c r="J59" s="895"/>
      <c r="K59" s="895"/>
      <c r="L59" s="895"/>
      <c r="M59" s="895"/>
      <c r="N59" s="895"/>
      <c r="O59" s="895"/>
      <c r="P59" s="895"/>
      <c r="Q59" s="895"/>
      <c r="R59" s="895"/>
      <c r="S59" s="895"/>
      <c r="T59" s="895"/>
      <c r="U59" s="895"/>
      <c r="V59" s="895"/>
      <c r="W59" s="895"/>
      <c r="X59" s="895"/>
      <c r="Y59" s="895"/>
      <c r="Z59" s="895"/>
      <c r="AA59" s="895"/>
      <c r="AB59" s="895"/>
      <c r="AC59" s="895"/>
      <c r="AD59" s="895"/>
      <c r="AE59" s="895"/>
      <c r="AF59" s="895"/>
      <c r="AG59" s="895"/>
      <c r="AH59" s="895"/>
      <c r="AI59" s="895"/>
      <c r="AJ59" s="895"/>
      <c r="AK59" s="895"/>
      <c r="AL59" s="895"/>
      <c r="AM59" s="895"/>
      <c r="AN59" s="895"/>
      <c r="AO59" s="895"/>
      <c r="AP59" s="895"/>
      <c r="AQ59" s="895"/>
      <c r="AR59" s="895"/>
      <c r="AS59" s="895"/>
      <c r="AT59" s="895"/>
    </row>
    <row r="60" spans="1:46">
      <c r="A60" s="895"/>
      <c r="B60" s="895"/>
      <c r="C60" s="895"/>
      <c r="D60" s="895"/>
      <c r="E60" s="895"/>
      <c r="F60" s="895"/>
      <c r="G60" s="895"/>
      <c r="H60" s="895"/>
      <c r="I60" s="895"/>
      <c r="J60" s="895"/>
      <c r="K60" s="895"/>
      <c r="L60" s="895"/>
      <c r="M60" s="895"/>
      <c r="N60" s="895"/>
      <c r="O60" s="895"/>
      <c r="P60" s="895"/>
      <c r="Q60" s="895"/>
      <c r="R60" s="895"/>
      <c r="S60" s="895"/>
      <c r="T60" s="895"/>
      <c r="U60" s="895"/>
      <c r="V60" s="895"/>
      <c r="W60" s="895"/>
      <c r="X60" s="895"/>
      <c r="Y60" s="895"/>
      <c r="Z60" s="895"/>
      <c r="AA60" s="895"/>
      <c r="AB60" s="895"/>
      <c r="AC60" s="895"/>
      <c r="AD60" s="895"/>
      <c r="AE60" s="895"/>
      <c r="AF60" s="895"/>
      <c r="AG60" s="895"/>
      <c r="AH60" s="895"/>
      <c r="AI60" s="895"/>
      <c r="AJ60" s="895"/>
      <c r="AK60" s="895"/>
      <c r="AL60" s="895"/>
      <c r="AM60" s="895"/>
      <c r="AN60" s="895"/>
      <c r="AO60" s="895"/>
      <c r="AP60" s="895"/>
      <c r="AQ60" s="895"/>
      <c r="AR60" s="895"/>
      <c r="AS60" s="895"/>
      <c r="AT60" s="895"/>
    </row>
    <row r="61" spans="1:46">
      <c r="A61" s="895"/>
      <c r="B61" s="895"/>
      <c r="C61" s="895"/>
      <c r="D61" s="895"/>
      <c r="E61" s="895"/>
      <c r="F61" s="895"/>
      <c r="G61" s="895"/>
      <c r="H61" s="895"/>
      <c r="I61" s="895"/>
      <c r="J61" s="895"/>
      <c r="K61" s="895"/>
      <c r="L61" s="895"/>
      <c r="M61" s="895"/>
      <c r="N61" s="895"/>
      <c r="O61" s="895"/>
      <c r="P61" s="895"/>
      <c r="Q61" s="895"/>
      <c r="R61" s="895"/>
      <c r="S61" s="895"/>
      <c r="T61" s="895"/>
      <c r="U61" s="895"/>
      <c r="V61" s="895"/>
      <c r="W61" s="895"/>
      <c r="X61" s="895"/>
      <c r="Y61" s="895"/>
      <c r="Z61" s="895"/>
      <c r="AA61" s="895"/>
      <c r="AB61" s="895"/>
      <c r="AC61" s="895"/>
      <c r="AD61" s="895"/>
      <c r="AE61" s="895"/>
      <c r="AF61" s="895"/>
      <c r="AG61" s="895"/>
      <c r="AH61" s="895"/>
      <c r="AI61" s="895"/>
      <c r="AJ61" s="895"/>
      <c r="AK61" s="895"/>
      <c r="AL61" s="895"/>
      <c r="AM61" s="895"/>
      <c r="AN61" s="895"/>
      <c r="AO61" s="895"/>
      <c r="AP61" s="896"/>
      <c r="AQ61" s="896"/>
      <c r="AR61" s="896"/>
      <c r="AS61" s="895"/>
      <c r="AT61" s="895"/>
    </row>
    <row r="62" spans="1:46">
      <c r="A62" s="895"/>
      <c r="B62" s="895"/>
      <c r="C62" s="895"/>
      <c r="D62" s="895"/>
      <c r="E62" s="895"/>
      <c r="F62" s="895"/>
      <c r="G62" s="895"/>
      <c r="H62" s="895"/>
      <c r="I62" s="895"/>
      <c r="J62" s="895"/>
      <c r="K62" s="895"/>
      <c r="L62" s="895"/>
      <c r="M62" s="895"/>
      <c r="N62" s="895"/>
      <c r="O62" s="895"/>
      <c r="P62" s="895"/>
      <c r="Q62" s="895"/>
      <c r="R62" s="895"/>
      <c r="S62" s="895"/>
      <c r="T62" s="895"/>
      <c r="U62" s="895"/>
      <c r="V62" s="895"/>
      <c r="W62" s="895"/>
      <c r="X62" s="895"/>
      <c r="Y62" s="895"/>
      <c r="Z62" s="895"/>
      <c r="AA62" s="895"/>
      <c r="AB62" s="895"/>
      <c r="AC62" s="895"/>
      <c r="AD62" s="895"/>
      <c r="AE62" s="895"/>
      <c r="AF62" s="895"/>
      <c r="AG62" s="895"/>
      <c r="AH62" s="895"/>
      <c r="AI62" s="895"/>
      <c r="AJ62" s="895"/>
      <c r="AK62" s="895"/>
      <c r="AL62" s="895"/>
      <c r="AM62" s="895"/>
      <c r="AN62" s="895"/>
      <c r="AO62" s="895"/>
      <c r="AP62" s="895"/>
      <c r="AQ62" s="895"/>
      <c r="AR62" s="899"/>
      <c r="AS62" s="895"/>
      <c r="AT62" s="895"/>
    </row>
    <row r="63" spans="1:46">
      <c r="A63" s="895"/>
      <c r="B63" s="895"/>
      <c r="C63" s="895"/>
      <c r="D63" s="895"/>
      <c r="E63" s="895"/>
      <c r="F63" s="895"/>
      <c r="G63" s="895"/>
      <c r="H63" s="895"/>
      <c r="I63" s="895"/>
      <c r="J63" s="895"/>
      <c r="K63" s="895"/>
      <c r="L63" s="895"/>
      <c r="M63" s="895"/>
      <c r="N63" s="895"/>
      <c r="O63" s="895"/>
      <c r="P63" s="895"/>
      <c r="Q63" s="895"/>
      <c r="R63" s="895"/>
      <c r="S63" s="895"/>
      <c r="T63" s="895"/>
      <c r="U63" s="895"/>
      <c r="V63" s="895"/>
      <c r="W63" s="895"/>
      <c r="X63" s="895"/>
      <c r="Y63" s="895"/>
      <c r="Z63" s="895"/>
      <c r="AA63" s="895"/>
      <c r="AB63" s="895"/>
      <c r="AC63" s="895"/>
      <c r="AD63" s="895"/>
      <c r="AE63" s="895"/>
      <c r="AF63" s="895"/>
      <c r="AG63" s="895"/>
      <c r="AH63" s="895"/>
      <c r="AI63" s="895"/>
      <c r="AJ63" s="895"/>
      <c r="AK63" s="895"/>
      <c r="AL63" s="895"/>
      <c r="AM63" s="895"/>
      <c r="AN63" s="895"/>
      <c r="AO63" s="895"/>
      <c r="AP63" s="895"/>
      <c r="AQ63" s="895"/>
      <c r="AR63" s="895"/>
      <c r="AS63" s="895"/>
      <c r="AT63" s="895"/>
    </row>
    <row r="64" spans="1:46">
      <c r="A64" s="895"/>
      <c r="B64" s="895"/>
      <c r="C64" s="895"/>
      <c r="D64" s="895"/>
      <c r="E64" s="895"/>
      <c r="F64" s="895"/>
      <c r="G64" s="895"/>
      <c r="H64" s="895"/>
      <c r="I64" s="895"/>
      <c r="J64" s="895"/>
      <c r="K64" s="895"/>
      <c r="L64" s="895"/>
      <c r="M64" s="895"/>
      <c r="N64" s="895"/>
      <c r="O64" s="895"/>
      <c r="P64" s="895"/>
      <c r="Q64" s="895"/>
      <c r="R64" s="895"/>
      <c r="S64" s="895"/>
      <c r="T64" s="895"/>
      <c r="U64" s="895"/>
      <c r="V64" s="895"/>
      <c r="W64" s="895"/>
      <c r="X64" s="895"/>
      <c r="Y64" s="895"/>
      <c r="Z64" s="895"/>
      <c r="AA64" s="895"/>
      <c r="AB64" s="895"/>
      <c r="AC64" s="895"/>
      <c r="AD64" s="895"/>
      <c r="AE64" s="895"/>
      <c r="AF64" s="895"/>
      <c r="AG64" s="895"/>
      <c r="AH64" s="895"/>
      <c r="AI64" s="895"/>
      <c r="AJ64" s="895"/>
      <c r="AK64" s="895"/>
      <c r="AL64" s="895"/>
      <c r="AM64" s="895"/>
      <c r="AN64" s="895"/>
      <c r="AO64" s="895"/>
      <c r="AP64" s="895"/>
      <c r="AQ64" s="895"/>
      <c r="AR64" s="895"/>
      <c r="AS64" s="895"/>
      <c r="AT64" s="895"/>
    </row>
    <row r="65" spans="1:46">
      <c r="A65" s="895"/>
      <c r="B65" s="895"/>
      <c r="C65" s="895"/>
      <c r="D65" s="895"/>
      <c r="E65" s="895"/>
      <c r="F65" s="895"/>
      <c r="G65" s="895"/>
      <c r="H65" s="895"/>
      <c r="I65" s="895"/>
      <c r="J65" s="895"/>
      <c r="K65" s="895"/>
      <c r="L65" s="895"/>
      <c r="M65" s="895"/>
      <c r="N65" s="895"/>
      <c r="O65" s="895"/>
      <c r="P65" s="895"/>
      <c r="Q65" s="895"/>
      <c r="R65" s="895"/>
      <c r="S65" s="895"/>
      <c r="T65" s="895"/>
      <c r="U65" s="895"/>
      <c r="V65" s="895"/>
      <c r="W65" s="895"/>
      <c r="X65" s="895"/>
      <c r="Y65" s="895"/>
      <c r="Z65" s="895"/>
      <c r="AA65" s="895"/>
      <c r="AB65" s="895"/>
      <c r="AC65" s="895"/>
      <c r="AD65" s="895"/>
      <c r="AE65" s="895"/>
      <c r="AF65" s="895"/>
      <c r="AG65" s="895"/>
      <c r="AH65" s="895"/>
      <c r="AI65" s="895"/>
      <c r="AJ65" s="895"/>
      <c r="AK65" s="895"/>
      <c r="AL65" s="895"/>
      <c r="AM65" s="895"/>
      <c r="AN65" s="895"/>
      <c r="AO65" s="895"/>
      <c r="AP65" s="895"/>
      <c r="AQ65" s="895"/>
      <c r="AR65" s="895"/>
      <c r="AS65" s="895"/>
      <c r="AT65" s="895"/>
    </row>
    <row r="66" spans="1:46">
      <c r="A66" s="895"/>
      <c r="B66" s="895"/>
      <c r="C66" s="895"/>
      <c r="D66" s="895"/>
      <c r="E66" s="895"/>
      <c r="F66" s="895"/>
      <c r="G66" s="895"/>
      <c r="H66" s="895"/>
      <c r="I66" s="895"/>
      <c r="J66" s="895"/>
      <c r="K66" s="895"/>
      <c r="L66" s="895"/>
      <c r="M66" s="895"/>
      <c r="N66" s="895"/>
      <c r="O66" s="895"/>
      <c r="P66" s="895"/>
      <c r="Q66" s="895"/>
      <c r="R66" s="895"/>
      <c r="S66" s="895"/>
      <c r="T66" s="895"/>
      <c r="U66" s="895"/>
      <c r="V66" s="895"/>
      <c r="W66" s="895"/>
      <c r="X66" s="895"/>
      <c r="Y66" s="895"/>
      <c r="Z66" s="895"/>
      <c r="AA66" s="895"/>
      <c r="AB66" s="895"/>
      <c r="AC66" s="895"/>
      <c r="AD66" s="895"/>
      <c r="AE66" s="895"/>
      <c r="AF66" s="895"/>
      <c r="AG66" s="895"/>
      <c r="AH66" s="895"/>
      <c r="AI66" s="895"/>
      <c r="AJ66" s="895"/>
      <c r="AK66" s="895"/>
      <c r="AL66" s="895"/>
      <c r="AM66" s="895"/>
      <c r="AN66" s="895"/>
      <c r="AO66" s="895"/>
      <c r="AP66" s="895"/>
      <c r="AQ66" s="895"/>
      <c r="AR66" s="895"/>
      <c r="AS66" s="895"/>
      <c r="AT66" s="895"/>
    </row>
  </sheetData>
  <mergeCells count="73">
    <mergeCell ref="A1:AP1"/>
    <mergeCell ref="L2:AP2"/>
    <mergeCell ref="A3:A4"/>
    <mergeCell ref="B3:B4"/>
    <mergeCell ref="C3:C4"/>
    <mergeCell ref="D3:K3"/>
    <mergeCell ref="L3:M3"/>
    <mergeCell ref="N3:AL3"/>
    <mergeCell ref="AM3:AM4"/>
    <mergeCell ref="AN3:AN4"/>
    <mergeCell ref="AO3:AO4"/>
    <mergeCell ref="AP3:AP4"/>
    <mergeCell ref="A5:A8"/>
    <mergeCell ref="A9:A10"/>
    <mergeCell ref="A11:A23"/>
    <mergeCell ref="AI30:AI31"/>
    <mergeCell ref="AJ30:AJ31"/>
    <mergeCell ref="A30:A31"/>
    <mergeCell ref="B30:B31"/>
    <mergeCell ref="AA30:AA31"/>
    <mergeCell ref="AB30:AB31"/>
    <mergeCell ref="AC30:AC31"/>
    <mergeCell ref="AD30:AD31"/>
    <mergeCell ref="A24:A29"/>
    <mergeCell ref="B24:B25"/>
    <mergeCell ref="B26:B27"/>
    <mergeCell ref="B28:B29"/>
    <mergeCell ref="A32:A35"/>
    <mergeCell ref="AE30:AE31"/>
    <mergeCell ref="AF30:AF31"/>
    <mergeCell ref="AG30:AG31"/>
    <mergeCell ref="AH30:AH31"/>
    <mergeCell ref="AK30:AK31"/>
    <mergeCell ref="AL30:AL31"/>
    <mergeCell ref="AM30:AM31"/>
    <mergeCell ref="AN30:AN31"/>
    <mergeCell ref="AO30:AO31"/>
    <mergeCell ref="AJ36:AJ37"/>
    <mergeCell ref="A36:A39"/>
    <mergeCell ref="B36:B37"/>
    <mergeCell ref="AA36:AA37"/>
    <mergeCell ref="AB36:AB37"/>
    <mergeCell ref="AC36:AC37"/>
    <mergeCell ref="AD36:AD37"/>
    <mergeCell ref="AE36:AE37"/>
    <mergeCell ref="AF36:AF37"/>
    <mergeCell ref="AG36:AG37"/>
    <mergeCell ref="AH36:AH37"/>
    <mergeCell ref="AI36:AI37"/>
    <mergeCell ref="AK36:AK37"/>
    <mergeCell ref="AL36:AL37"/>
    <mergeCell ref="AM36:AM37"/>
    <mergeCell ref="AN36:AN37"/>
    <mergeCell ref="AO36:AO37"/>
    <mergeCell ref="AN38:AN39"/>
    <mergeCell ref="AO38:AO39"/>
    <mergeCell ref="A40:A41"/>
    <mergeCell ref="AE38:AE39"/>
    <mergeCell ref="AF38:AF39"/>
    <mergeCell ref="AG38:AG39"/>
    <mergeCell ref="AH38:AH39"/>
    <mergeCell ref="AI38:AI39"/>
    <mergeCell ref="AJ38:AJ39"/>
    <mergeCell ref="B38:B39"/>
    <mergeCell ref="AA38:AA39"/>
    <mergeCell ref="AB38:AB39"/>
    <mergeCell ref="AC38:AC39"/>
    <mergeCell ref="AD38:AD39"/>
    <mergeCell ref="A42:A43"/>
    <mergeCell ref="A44:B44"/>
    <mergeCell ref="AK38:AK39"/>
    <mergeCell ref="AL38:AL39"/>
    <mergeCell ref="AM38:AM39"/>
  </mergeCells>
  <phoneticPr fontId="22" type="noConversion"/>
  <pageMargins left="0.7" right="0.7" top="0.75" bottom="0.75" header="0.3" footer="0.3"/>
  <pageSetup paperSize="9" scale="63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zoomScale="80" zoomScaleNormal="80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AB24" sqref="AB24"/>
    </sheetView>
  </sheetViews>
  <sheetFormatPr defaultRowHeight="14.4"/>
  <cols>
    <col min="1" max="3" width="8.8984375" style="3"/>
    <col min="4" max="6" width="8.796875" style="3" hidden="1" customWidth="1"/>
    <col min="7" max="7" width="11.59765625" style="3" hidden="1" customWidth="1"/>
    <col min="8" max="8" width="9.59765625" style="3" hidden="1" customWidth="1"/>
    <col min="9" max="11" width="9.59765625" style="3" bestFit="1" customWidth="1"/>
    <col min="12" max="20" width="8.8984375" style="3"/>
    <col min="21" max="23" width="8.796875" style="3" customWidth="1"/>
    <col min="24" max="25" width="8.796875" style="3" hidden="1" customWidth="1"/>
    <col min="28" max="28" width="10.5" bestFit="1" customWidth="1"/>
  </cols>
  <sheetData>
    <row r="1" spans="1:28" ht="15" thickBot="1"/>
    <row r="2" spans="1:28" ht="18" thickBot="1">
      <c r="A2" s="3584" t="s">
        <v>404</v>
      </c>
      <c r="B2" s="3604" t="s">
        <v>124</v>
      </c>
      <c r="C2" s="3606" t="s">
        <v>40</v>
      </c>
      <c r="D2" s="3666" t="s">
        <v>41</v>
      </c>
      <c r="E2" s="3643"/>
      <c r="F2" s="3643"/>
      <c r="G2" s="3643"/>
      <c r="H2" s="3643"/>
      <c r="I2" s="3643"/>
      <c r="J2" s="3643"/>
      <c r="K2" s="1567"/>
      <c r="L2" s="3584" t="s">
        <v>405</v>
      </c>
      <c r="M2" s="3604"/>
      <c r="N2"/>
      <c r="O2"/>
      <c r="P2"/>
      <c r="Q2"/>
      <c r="R2"/>
      <c r="S2"/>
      <c r="T2"/>
      <c r="U2"/>
      <c r="V2"/>
      <c r="W2"/>
      <c r="X2"/>
      <c r="Y2"/>
    </row>
    <row r="3" spans="1:28" ht="18" thickBot="1">
      <c r="A3" s="3770"/>
      <c r="B3" s="3771"/>
      <c r="C3" s="3769"/>
      <c r="D3" s="620" t="s">
        <v>42</v>
      </c>
      <c r="E3" s="621" t="s">
        <v>43</v>
      </c>
      <c r="F3" s="621" t="s">
        <v>32</v>
      </c>
      <c r="G3" s="622" t="s">
        <v>44</v>
      </c>
      <c r="H3" s="612" t="s">
        <v>406</v>
      </c>
      <c r="I3" s="623" t="s">
        <v>282</v>
      </c>
      <c r="J3" s="1060" t="s">
        <v>459</v>
      </c>
      <c r="K3" s="1565" t="s">
        <v>516</v>
      </c>
      <c r="L3" s="1061" t="s">
        <v>515</v>
      </c>
      <c r="M3" s="1062" t="s">
        <v>407</v>
      </c>
      <c r="N3" s="635" t="s">
        <v>408</v>
      </c>
      <c r="O3" s="624" t="s">
        <v>156</v>
      </c>
      <c r="P3" s="624" t="s">
        <v>157</v>
      </c>
      <c r="Q3" s="624" t="s">
        <v>158</v>
      </c>
      <c r="R3" s="624" t="s">
        <v>159</v>
      </c>
      <c r="S3" s="624" t="s">
        <v>160</v>
      </c>
      <c r="T3" s="624" t="s">
        <v>161</v>
      </c>
      <c r="U3" s="624" t="s">
        <v>162</v>
      </c>
      <c r="V3" s="624" t="s">
        <v>163</v>
      </c>
      <c r="W3" s="624" t="s">
        <v>164</v>
      </c>
      <c r="X3" s="624" t="s">
        <v>165</v>
      </c>
      <c r="Y3" s="652" t="s">
        <v>166</v>
      </c>
      <c r="Z3" s="613" t="s">
        <v>419</v>
      </c>
    </row>
    <row r="4" spans="1:28" ht="17.399999999999999" customHeight="1">
      <c r="A4" s="3586" t="s">
        <v>409</v>
      </c>
      <c r="B4" s="3594" t="s">
        <v>410</v>
      </c>
      <c r="C4" s="330" t="s">
        <v>288</v>
      </c>
      <c r="D4" s="627"/>
      <c r="E4" s="628"/>
      <c r="F4" s="331"/>
      <c r="G4" s="629">
        <v>69</v>
      </c>
      <c r="H4" s="629">
        <v>35</v>
      </c>
      <c r="I4" s="629">
        <v>17</v>
      </c>
      <c r="J4" s="1595">
        <v>14</v>
      </c>
      <c r="K4" s="1599">
        <v>24</v>
      </c>
      <c r="L4" s="1085">
        <v>17</v>
      </c>
      <c r="M4" s="1539">
        <v>1.7</v>
      </c>
      <c r="N4" s="636">
        <v>1</v>
      </c>
      <c r="O4" s="625">
        <v>4</v>
      </c>
      <c r="P4" s="625">
        <v>0</v>
      </c>
      <c r="Q4" s="625">
        <v>1</v>
      </c>
      <c r="R4" s="625">
        <v>2</v>
      </c>
      <c r="S4" s="625">
        <v>1</v>
      </c>
      <c r="T4" s="625">
        <v>0</v>
      </c>
      <c r="U4" s="625">
        <v>1</v>
      </c>
      <c r="V4" s="625">
        <v>0</v>
      </c>
      <c r="W4" s="625">
        <v>0</v>
      </c>
      <c r="X4" s="625">
        <v>0</v>
      </c>
      <c r="Y4" s="653">
        <v>0</v>
      </c>
      <c r="Z4" s="3191">
        <v>10</v>
      </c>
    </row>
    <row r="5" spans="1:28" ht="17.399999999999999">
      <c r="A5" s="3587"/>
      <c r="B5" s="3595"/>
      <c r="C5" s="464" t="s">
        <v>325</v>
      </c>
      <c r="D5" s="583"/>
      <c r="E5" s="584"/>
      <c r="F5" s="585"/>
      <c r="G5" s="701">
        <v>63.916666666666664</v>
      </c>
      <c r="H5" s="701">
        <v>55.75</v>
      </c>
      <c r="I5" s="701">
        <v>20.350000000000001</v>
      </c>
      <c r="J5" s="787">
        <v>19.183333333333334</v>
      </c>
      <c r="K5" s="1416">
        <v>24.533333333333335</v>
      </c>
      <c r="L5" s="1086">
        <v>20</v>
      </c>
      <c r="M5" s="1087">
        <v>2</v>
      </c>
      <c r="N5" s="1071">
        <v>0.41666666666666669</v>
      </c>
      <c r="O5" s="615">
        <v>5.833333333333333</v>
      </c>
      <c r="P5" s="615">
        <v>0</v>
      </c>
      <c r="Q5" s="615">
        <v>0.33333333333333331</v>
      </c>
      <c r="R5" s="615">
        <v>1.1666666666666667</v>
      </c>
      <c r="S5" s="615">
        <v>0.66666666666666663</v>
      </c>
      <c r="T5" s="615">
        <v>0</v>
      </c>
      <c r="U5" s="615">
        <v>2</v>
      </c>
      <c r="V5" s="615">
        <v>0</v>
      </c>
      <c r="W5" s="615">
        <v>0</v>
      </c>
      <c r="X5" s="615">
        <v>0</v>
      </c>
      <c r="Y5" s="654">
        <v>0</v>
      </c>
      <c r="Z5" s="667">
        <v>10.416666666666666</v>
      </c>
    </row>
    <row r="6" spans="1:28" ht="17.399999999999999">
      <c r="A6" s="3587"/>
      <c r="B6" s="3596" t="s">
        <v>411</v>
      </c>
      <c r="C6" s="464" t="s">
        <v>288</v>
      </c>
      <c r="D6" s="583"/>
      <c r="E6" s="584"/>
      <c r="F6" s="585"/>
      <c r="G6" s="696">
        <v>61</v>
      </c>
      <c r="H6" s="696">
        <v>51</v>
      </c>
      <c r="I6" s="696">
        <v>23</v>
      </c>
      <c r="J6" s="842">
        <v>10</v>
      </c>
      <c r="K6" s="727">
        <v>3</v>
      </c>
      <c r="L6" s="1088">
        <v>3</v>
      </c>
      <c r="M6" s="1540">
        <v>0.3</v>
      </c>
      <c r="N6" s="1072">
        <v>1</v>
      </c>
      <c r="O6" s="614">
        <v>2</v>
      </c>
      <c r="P6" s="614">
        <v>0</v>
      </c>
      <c r="Q6" s="614">
        <v>1</v>
      </c>
      <c r="R6" s="614">
        <v>0</v>
      </c>
      <c r="S6" s="614">
        <v>1</v>
      </c>
      <c r="T6" s="614">
        <v>0</v>
      </c>
      <c r="U6" s="614">
        <v>0</v>
      </c>
      <c r="V6" s="614">
        <v>1</v>
      </c>
      <c r="W6" s="614">
        <v>1</v>
      </c>
      <c r="X6" s="614">
        <v>0</v>
      </c>
      <c r="Y6" s="655">
        <v>0</v>
      </c>
      <c r="Z6" s="664">
        <v>7</v>
      </c>
    </row>
    <row r="7" spans="1:28" ht="17.399999999999999">
      <c r="A7" s="3587"/>
      <c r="B7" s="3595"/>
      <c r="C7" s="464" t="s">
        <v>325</v>
      </c>
      <c r="D7" s="583"/>
      <c r="E7" s="584"/>
      <c r="F7" s="585"/>
      <c r="G7" s="701">
        <v>107.4</v>
      </c>
      <c r="H7" s="701">
        <v>93</v>
      </c>
      <c r="I7" s="701">
        <v>28</v>
      </c>
      <c r="J7" s="787">
        <v>17.75</v>
      </c>
      <c r="K7" s="1416">
        <v>8.1666666666666679</v>
      </c>
      <c r="L7" s="1086">
        <v>5.2121212121212084</v>
      </c>
      <c r="M7" s="1087">
        <v>0.52121212121212079</v>
      </c>
      <c r="N7" s="1071">
        <v>1.6666666666666667</v>
      </c>
      <c r="O7" s="615">
        <v>1.25</v>
      </c>
      <c r="P7" s="615">
        <v>0</v>
      </c>
      <c r="Q7" s="615">
        <v>1.8333333333333333</v>
      </c>
      <c r="R7" s="615">
        <v>0</v>
      </c>
      <c r="S7" s="615">
        <v>0.05</v>
      </c>
      <c r="T7" s="615">
        <v>0</v>
      </c>
      <c r="U7" s="615">
        <v>0</v>
      </c>
      <c r="V7" s="615">
        <v>5.333333333333333</v>
      </c>
      <c r="W7" s="615">
        <v>2.1666666666666665</v>
      </c>
      <c r="X7" s="615">
        <v>0</v>
      </c>
      <c r="Y7" s="654">
        <v>0</v>
      </c>
      <c r="Z7" s="667">
        <v>12.299999999999999</v>
      </c>
      <c r="AB7" s="2295"/>
    </row>
    <row r="8" spans="1:28" ht="17.399999999999999">
      <c r="A8" s="3587"/>
      <c r="B8" s="3596" t="s">
        <v>412</v>
      </c>
      <c r="C8" s="464" t="s">
        <v>288</v>
      </c>
      <c r="D8" s="583"/>
      <c r="E8" s="584"/>
      <c r="F8" s="585"/>
      <c r="G8" s="696">
        <v>51.616666666666667</v>
      </c>
      <c r="H8" s="696">
        <v>19</v>
      </c>
      <c r="I8" s="696">
        <v>6</v>
      </c>
      <c r="J8" s="842">
        <v>4</v>
      </c>
      <c r="K8" s="727">
        <v>3</v>
      </c>
      <c r="L8" s="1088">
        <v>3</v>
      </c>
      <c r="M8" s="1540">
        <v>0.3</v>
      </c>
      <c r="N8" s="1072">
        <v>0</v>
      </c>
      <c r="O8" s="614">
        <v>1</v>
      </c>
      <c r="P8" s="614">
        <v>0</v>
      </c>
      <c r="Q8" s="614">
        <v>0</v>
      </c>
      <c r="R8" s="614">
        <v>0</v>
      </c>
      <c r="S8" s="614">
        <v>1</v>
      </c>
      <c r="T8" s="614">
        <v>0</v>
      </c>
      <c r="U8" s="614">
        <v>1</v>
      </c>
      <c r="V8" s="614">
        <v>0</v>
      </c>
      <c r="W8" s="614">
        <v>0</v>
      </c>
      <c r="X8" s="614">
        <v>0</v>
      </c>
      <c r="Y8" s="655">
        <v>0</v>
      </c>
      <c r="Z8" s="664">
        <v>3</v>
      </c>
    </row>
    <row r="9" spans="1:28" ht="18" thickBot="1">
      <c r="A9" s="3593"/>
      <c r="B9" s="3597"/>
      <c r="C9" s="630" t="s">
        <v>325</v>
      </c>
      <c r="D9" s="631"/>
      <c r="E9" s="632"/>
      <c r="F9" s="589"/>
      <c r="G9" s="697">
        <v>31</v>
      </c>
      <c r="H9" s="697">
        <v>18</v>
      </c>
      <c r="I9" s="697">
        <v>10</v>
      </c>
      <c r="J9" s="1598">
        <v>2.333333333333333</v>
      </c>
      <c r="K9" s="1625">
        <v>0.91666666666666663</v>
      </c>
      <c r="L9" s="1089">
        <v>0.75</v>
      </c>
      <c r="M9" s="1090">
        <v>7.4999999999999997E-2</v>
      </c>
      <c r="N9" s="161">
        <v>0</v>
      </c>
      <c r="O9" s="633">
        <v>0.33333333333333331</v>
      </c>
      <c r="P9" s="633">
        <v>0</v>
      </c>
      <c r="Q9" s="633">
        <v>0</v>
      </c>
      <c r="R9" s="633">
        <v>0</v>
      </c>
      <c r="S9" s="633">
        <v>0.75</v>
      </c>
      <c r="T9" s="633">
        <v>0</v>
      </c>
      <c r="U9" s="633">
        <v>7.583333333333333</v>
      </c>
      <c r="V9" s="633">
        <v>0</v>
      </c>
      <c r="W9" s="633">
        <v>0</v>
      </c>
      <c r="X9" s="633">
        <v>0</v>
      </c>
      <c r="Y9" s="534">
        <v>0</v>
      </c>
      <c r="Z9" s="668">
        <v>8.6666666666666661</v>
      </c>
    </row>
    <row r="10" spans="1:28" ht="17.399999999999999" customHeight="1">
      <c r="A10" s="3586" t="s">
        <v>413</v>
      </c>
      <c r="B10" s="3594" t="s">
        <v>319</v>
      </c>
      <c r="C10" s="234" t="s">
        <v>288</v>
      </c>
      <c r="D10" s="616"/>
      <c r="E10" s="261"/>
      <c r="F10" s="261"/>
      <c r="G10" s="617">
        <v>302</v>
      </c>
      <c r="H10" s="731">
        <v>250</v>
      </c>
      <c r="I10" s="731">
        <v>193</v>
      </c>
      <c r="J10" s="533">
        <v>128</v>
      </c>
      <c r="K10" s="1606">
        <v>64</v>
      </c>
      <c r="L10" s="1094">
        <v>54</v>
      </c>
      <c r="M10" s="1541">
        <v>5.4</v>
      </c>
      <c r="N10" s="637">
        <v>7</v>
      </c>
      <c r="O10" s="637">
        <v>2</v>
      </c>
      <c r="P10" s="637">
        <v>2</v>
      </c>
      <c r="Q10" s="637">
        <v>0</v>
      </c>
      <c r="R10" s="637">
        <v>0</v>
      </c>
      <c r="S10" s="637">
        <v>1</v>
      </c>
      <c r="T10" s="637">
        <v>2</v>
      </c>
      <c r="U10" s="637">
        <v>8</v>
      </c>
      <c r="V10" s="637">
        <v>6</v>
      </c>
      <c r="W10" s="637">
        <v>6</v>
      </c>
      <c r="X10" s="637">
        <v>0</v>
      </c>
      <c r="Y10" s="637">
        <v>0</v>
      </c>
      <c r="Z10" s="3192">
        <v>34</v>
      </c>
    </row>
    <row r="11" spans="1:28" ht="17.399999999999999">
      <c r="A11" s="3587"/>
      <c r="B11" s="3595"/>
      <c r="C11" s="464" t="s">
        <v>325</v>
      </c>
      <c r="D11" s="586"/>
      <c r="E11" s="585"/>
      <c r="F11" s="585"/>
      <c r="G11" s="894">
        <v>203.66666666666666</v>
      </c>
      <c r="H11" s="894">
        <v>159.26666666666668</v>
      </c>
      <c r="I11" s="894">
        <v>96.083333333333329</v>
      </c>
      <c r="J11" s="821">
        <v>70.733333333333334</v>
      </c>
      <c r="K11" s="1601">
        <v>35.166666666666671</v>
      </c>
      <c r="L11" s="1095">
        <v>24.14</v>
      </c>
      <c r="M11" s="1111">
        <v>2.4140000000000001</v>
      </c>
      <c r="N11" s="1073">
        <v>5.5</v>
      </c>
      <c r="O11" s="539">
        <v>0.5</v>
      </c>
      <c r="P11" s="539">
        <v>1.0833333333333333</v>
      </c>
      <c r="Q11" s="539">
        <v>0</v>
      </c>
      <c r="R11" s="539">
        <v>0</v>
      </c>
      <c r="S11" s="539">
        <v>2</v>
      </c>
      <c r="T11" s="539">
        <v>1</v>
      </c>
      <c r="U11" s="539">
        <v>3.4166666666666665</v>
      </c>
      <c r="V11" s="539">
        <v>3.75</v>
      </c>
      <c r="W11" s="539">
        <v>6.583333333333333</v>
      </c>
      <c r="X11" s="539">
        <v>0</v>
      </c>
      <c r="Y11" s="560">
        <v>0</v>
      </c>
      <c r="Z11" s="667">
        <v>23.833333333333332</v>
      </c>
    </row>
    <row r="12" spans="1:28" ht="17.399999999999999">
      <c r="A12" s="3587"/>
      <c r="B12" s="3596" t="s">
        <v>26</v>
      </c>
      <c r="C12" s="464" t="s">
        <v>288</v>
      </c>
      <c r="D12" s="586"/>
      <c r="E12" s="585"/>
      <c r="F12" s="585"/>
      <c r="G12" s="700">
        <v>67</v>
      </c>
      <c r="H12" s="700">
        <v>73</v>
      </c>
      <c r="I12" s="700">
        <v>30</v>
      </c>
      <c r="J12" s="1596">
        <v>22</v>
      </c>
      <c r="K12" s="1602">
        <v>7</v>
      </c>
      <c r="L12" s="1096">
        <v>6</v>
      </c>
      <c r="M12" s="1542">
        <v>0.6</v>
      </c>
      <c r="N12" s="1074">
        <v>1</v>
      </c>
      <c r="O12" s="474">
        <v>2</v>
      </c>
      <c r="P12" s="474">
        <v>0</v>
      </c>
      <c r="Q12" s="474">
        <v>0</v>
      </c>
      <c r="R12" s="474">
        <v>1</v>
      </c>
      <c r="S12" s="474">
        <v>1</v>
      </c>
      <c r="T12" s="474">
        <v>1</v>
      </c>
      <c r="U12" s="474">
        <v>1</v>
      </c>
      <c r="V12" s="474">
        <v>0</v>
      </c>
      <c r="W12" s="474">
        <v>0</v>
      </c>
      <c r="X12" s="474">
        <v>0</v>
      </c>
      <c r="Y12" s="551">
        <v>0</v>
      </c>
      <c r="Z12" s="664">
        <v>7</v>
      </c>
    </row>
    <row r="13" spans="1:28" ht="17.399999999999999">
      <c r="A13" s="3587"/>
      <c r="B13" s="3595"/>
      <c r="C13" s="464" t="s">
        <v>325</v>
      </c>
      <c r="D13" s="586"/>
      <c r="E13" s="585"/>
      <c r="F13" s="585"/>
      <c r="G13" s="894">
        <v>111.16666666666667</v>
      </c>
      <c r="H13" s="894">
        <v>161</v>
      </c>
      <c r="I13" s="894">
        <v>59</v>
      </c>
      <c r="J13" s="821">
        <v>41.25</v>
      </c>
      <c r="K13" s="1601">
        <v>17.333333333333332</v>
      </c>
      <c r="L13" s="1095">
        <v>13.833333333333334</v>
      </c>
      <c r="M13" s="1111">
        <v>1.3833333333333333</v>
      </c>
      <c r="N13" s="1073">
        <v>1.6666666666666667</v>
      </c>
      <c r="O13" s="539">
        <v>11</v>
      </c>
      <c r="P13" s="539">
        <v>0</v>
      </c>
      <c r="Q13" s="539">
        <v>0</v>
      </c>
      <c r="R13" s="539">
        <v>2.9166666666666665</v>
      </c>
      <c r="S13" s="539">
        <v>1.3333333333333333</v>
      </c>
      <c r="T13" s="539">
        <v>1</v>
      </c>
      <c r="U13" s="539">
        <v>0.33333333333333331</v>
      </c>
      <c r="V13" s="539">
        <v>0</v>
      </c>
      <c r="W13" s="539">
        <v>0</v>
      </c>
      <c r="X13" s="539">
        <v>0</v>
      </c>
      <c r="Y13" s="560">
        <v>0</v>
      </c>
      <c r="Z13" s="667">
        <v>18.249999999999996</v>
      </c>
    </row>
    <row r="14" spans="1:28" ht="17.399999999999999">
      <c r="A14" s="3587"/>
      <c r="B14" s="3596" t="s">
        <v>412</v>
      </c>
      <c r="C14" s="464" t="s">
        <v>288</v>
      </c>
      <c r="D14" s="586"/>
      <c r="E14" s="585"/>
      <c r="F14" s="585"/>
      <c r="G14" s="700">
        <v>41</v>
      </c>
      <c r="H14" s="700">
        <v>24</v>
      </c>
      <c r="I14" s="700">
        <v>19</v>
      </c>
      <c r="J14" s="1596">
        <v>25</v>
      </c>
      <c r="K14" s="1602">
        <v>6</v>
      </c>
      <c r="L14" s="1096">
        <v>6</v>
      </c>
      <c r="M14" s="1542">
        <v>0.6</v>
      </c>
      <c r="N14" s="1074">
        <v>2</v>
      </c>
      <c r="O14" s="474">
        <v>1</v>
      </c>
      <c r="P14" s="474">
        <v>1</v>
      </c>
      <c r="Q14" s="474">
        <v>2</v>
      </c>
      <c r="R14" s="474">
        <v>0</v>
      </c>
      <c r="S14" s="474">
        <v>2</v>
      </c>
      <c r="T14" s="474">
        <v>4</v>
      </c>
      <c r="U14" s="474">
        <v>5</v>
      </c>
      <c r="V14" s="474">
        <v>5</v>
      </c>
      <c r="W14" s="474">
        <v>3</v>
      </c>
      <c r="X14" s="474">
        <v>0</v>
      </c>
      <c r="Y14" s="551">
        <v>0</v>
      </c>
      <c r="Z14" s="664">
        <v>25</v>
      </c>
    </row>
    <row r="15" spans="1:28" ht="18" thickBot="1">
      <c r="A15" s="3593"/>
      <c r="B15" s="3597"/>
      <c r="C15" s="587" t="s">
        <v>325</v>
      </c>
      <c r="D15" s="588"/>
      <c r="E15" s="589"/>
      <c r="F15" s="589"/>
      <c r="G15" s="1064">
        <v>79.083333333333329</v>
      </c>
      <c r="H15" s="1064">
        <v>45</v>
      </c>
      <c r="I15" s="1064">
        <v>56</v>
      </c>
      <c r="J15" s="1597">
        <v>42.666666666666664</v>
      </c>
      <c r="K15" s="1601">
        <v>13.583333333333332</v>
      </c>
      <c r="L15" s="1097">
        <v>10.242424242424237</v>
      </c>
      <c r="M15" s="1112">
        <v>1.0242424242424237</v>
      </c>
      <c r="N15" s="638">
        <v>3.8333333333333335</v>
      </c>
      <c r="O15" s="638">
        <v>0.66666666666666663</v>
      </c>
      <c r="P15" s="638">
        <v>1</v>
      </c>
      <c r="Q15" s="638">
        <v>4.916666666666667</v>
      </c>
      <c r="R15" s="638">
        <v>0</v>
      </c>
      <c r="S15" s="638">
        <v>6.083333333333333</v>
      </c>
      <c r="T15" s="638">
        <v>14.083333333333334</v>
      </c>
      <c r="U15" s="638">
        <v>9.8333333333333339</v>
      </c>
      <c r="V15" s="638">
        <v>8.8333333333333339</v>
      </c>
      <c r="W15" s="638">
        <v>7.833333333333333</v>
      </c>
      <c r="X15" s="638">
        <v>0</v>
      </c>
      <c r="Y15" s="656">
        <v>0</v>
      </c>
      <c r="Z15" s="669">
        <v>57.083333333333343</v>
      </c>
    </row>
    <row r="16" spans="1:28" ht="18" customHeight="1">
      <c r="A16" s="3586" t="s">
        <v>414</v>
      </c>
      <c r="B16" s="3594" t="s">
        <v>319</v>
      </c>
      <c r="C16" s="330" t="s">
        <v>288</v>
      </c>
      <c r="D16" s="403"/>
      <c r="E16" s="404"/>
      <c r="F16" s="404"/>
      <c r="G16" s="405">
        <v>97</v>
      </c>
      <c r="H16" s="1065">
        <v>53</v>
      </c>
      <c r="I16" s="1065">
        <v>22</v>
      </c>
      <c r="J16" s="405">
        <v>15</v>
      </c>
      <c r="K16" s="725">
        <v>18</v>
      </c>
      <c r="L16" s="1098">
        <v>6</v>
      </c>
      <c r="M16" s="1541">
        <v>0.6</v>
      </c>
      <c r="N16" s="1075">
        <v>0</v>
      </c>
      <c r="O16" s="404">
        <v>1</v>
      </c>
      <c r="P16" s="404">
        <v>0</v>
      </c>
      <c r="Q16" s="404">
        <v>0</v>
      </c>
      <c r="R16" s="404">
        <v>1</v>
      </c>
      <c r="S16" s="404">
        <v>1</v>
      </c>
      <c r="T16" s="404">
        <v>0</v>
      </c>
      <c r="U16" s="404">
        <v>0</v>
      </c>
      <c r="V16" s="404">
        <v>0</v>
      </c>
      <c r="W16" s="404">
        <v>1</v>
      </c>
      <c r="X16" s="404">
        <v>0</v>
      </c>
      <c r="Y16" s="405">
        <v>0</v>
      </c>
      <c r="Z16" s="3193">
        <v>4</v>
      </c>
    </row>
    <row r="17" spans="1:26" ht="17.399999999999999">
      <c r="A17" s="3587"/>
      <c r="B17" s="3595"/>
      <c r="C17" s="464" t="s">
        <v>325</v>
      </c>
      <c r="D17" s="561"/>
      <c r="E17" s="538"/>
      <c r="F17" s="538"/>
      <c r="G17" s="1707">
        <v>108.11666666666666</v>
      </c>
      <c r="H17" s="1708">
        <v>77.849999999999994</v>
      </c>
      <c r="I17" s="1708">
        <v>28.483333333333334</v>
      </c>
      <c r="J17" s="1709">
        <v>21.349999999999998</v>
      </c>
      <c r="K17" s="1710">
        <v>50.95</v>
      </c>
      <c r="L17" s="1095">
        <v>17</v>
      </c>
      <c r="M17" s="1111">
        <v>1.7</v>
      </c>
      <c r="N17" s="1073">
        <v>0</v>
      </c>
      <c r="O17" s="634">
        <v>3.5</v>
      </c>
      <c r="P17" s="634">
        <v>0</v>
      </c>
      <c r="Q17" s="634">
        <v>0</v>
      </c>
      <c r="R17" s="634">
        <v>5.083333333333333</v>
      </c>
      <c r="S17" s="634">
        <v>2.0499999999999998</v>
      </c>
      <c r="T17" s="634">
        <v>0</v>
      </c>
      <c r="U17" s="634">
        <v>0</v>
      </c>
      <c r="V17" s="634">
        <v>0</v>
      </c>
      <c r="W17" s="634">
        <v>1.5</v>
      </c>
      <c r="X17" s="634">
        <v>0</v>
      </c>
      <c r="Y17" s="541">
        <v>0</v>
      </c>
      <c r="Z17" s="667">
        <v>12.133333333333333</v>
      </c>
    </row>
    <row r="18" spans="1:26" ht="17.399999999999999">
      <c r="A18" s="3587"/>
      <c r="B18" s="3596" t="s">
        <v>26</v>
      </c>
      <c r="C18" s="464" t="s">
        <v>288</v>
      </c>
      <c r="D18" s="561"/>
      <c r="E18" s="538"/>
      <c r="F18" s="538"/>
      <c r="G18" s="833">
        <v>35</v>
      </c>
      <c r="H18" s="1066">
        <v>27</v>
      </c>
      <c r="I18" s="1066">
        <v>18</v>
      </c>
      <c r="J18" s="1309">
        <v>13</v>
      </c>
      <c r="K18" s="1603">
        <v>18</v>
      </c>
      <c r="L18" s="1099">
        <v>10</v>
      </c>
      <c r="M18" s="1542">
        <v>1</v>
      </c>
      <c r="N18" s="1076">
        <v>0</v>
      </c>
      <c r="O18" s="538">
        <v>0</v>
      </c>
      <c r="P18" s="538">
        <v>0</v>
      </c>
      <c r="Q18" s="538">
        <v>0</v>
      </c>
      <c r="R18" s="538">
        <v>0</v>
      </c>
      <c r="S18" s="538">
        <v>0</v>
      </c>
      <c r="T18" s="538">
        <v>0</v>
      </c>
      <c r="U18" s="538">
        <v>3</v>
      </c>
      <c r="V18" s="538">
        <v>0</v>
      </c>
      <c r="W18" s="538">
        <v>0</v>
      </c>
      <c r="X18" s="538">
        <v>0</v>
      </c>
      <c r="Y18" s="540">
        <v>0</v>
      </c>
      <c r="Z18" s="664">
        <v>3</v>
      </c>
    </row>
    <row r="19" spans="1:26" ht="17.399999999999999">
      <c r="A19" s="3587"/>
      <c r="B19" s="3595"/>
      <c r="C19" s="464" t="s">
        <v>325</v>
      </c>
      <c r="D19" s="561"/>
      <c r="E19" s="538"/>
      <c r="F19" s="538"/>
      <c r="G19" s="1707">
        <v>73.766666666666666</v>
      </c>
      <c r="H19" s="1708">
        <v>45</v>
      </c>
      <c r="I19" s="1708">
        <v>32</v>
      </c>
      <c r="J19" s="1709">
        <v>40.183333333333337</v>
      </c>
      <c r="K19" s="1710">
        <v>48.783333333333339</v>
      </c>
      <c r="L19" s="1095">
        <v>39.913636363636392</v>
      </c>
      <c r="M19" s="1111">
        <v>3.9913636363636393</v>
      </c>
      <c r="N19" s="1073">
        <v>0</v>
      </c>
      <c r="O19" s="634">
        <v>0</v>
      </c>
      <c r="P19" s="634">
        <v>0</v>
      </c>
      <c r="Q19" s="634">
        <v>0</v>
      </c>
      <c r="R19" s="634">
        <v>0</v>
      </c>
      <c r="S19" s="634">
        <v>0</v>
      </c>
      <c r="T19" s="634">
        <v>0</v>
      </c>
      <c r="U19" s="634">
        <v>9</v>
      </c>
      <c r="V19" s="634">
        <v>0</v>
      </c>
      <c r="W19" s="634">
        <v>0</v>
      </c>
      <c r="X19" s="634">
        <v>0</v>
      </c>
      <c r="Y19" s="541">
        <v>0</v>
      </c>
      <c r="Z19" s="667">
        <v>9</v>
      </c>
    </row>
    <row r="20" spans="1:26" ht="17.399999999999999">
      <c r="A20" s="3587"/>
      <c r="B20" s="3596" t="s">
        <v>412</v>
      </c>
      <c r="C20" s="464" t="s">
        <v>288</v>
      </c>
      <c r="D20" s="561"/>
      <c r="E20" s="538"/>
      <c r="F20" s="538"/>
      <c r="G20" s="833">
        <v>20</v>
      </c>
      <c r="H20" s="1066">
        <v>21</v>
      </c>
      <c r="I20" s="1066">
        <v>16</v>
      </c>
      <c r="J20" s="1309">
        <v>21</v>
      </c>
      <c r="K20" s="1603">
        <v>14</v>
      </c>
      <c r="L20" s="1099">
        <v>8</v>
      </c>
      <c r="M20" s="1542">
        <v>0.8</v>
      </c>
      <c r="N20" s="1076">
        <v>0</v>
      </c>
      <c r="O20" s="538">
        <v>1</v>
      </c>
      <c r="P20" s="538">
        <v>1</v>
      </c>
      <c r="Q20" s="538">
        <v>0</v>
      </c>
      <c r="R20" s="538">
        <v>0</v>
      </c>
      <c r="S20" s="538">
        <v>2</v>
      </c>
      <c r="T20" s="538">
        <v>1</v>
      </c>
      <c r="U20" s="538">
        <v>0</v>
      </c>
      <c r="V20" s="538">
        <v>2</v>
      </c>
      <c r="W20" s="538">
        <v>0</v>
      </c>
      <c r="X20" s="538">
        <v>0</v>
      </c>
      <c r="Y20" s="540">
        <v>0</v>
      </c>
      <c r="Z20" s="664">
        <v>7</v>
      </c>
    </row>
    <row r="21" spans="1:26" ht="18" thickBot="1">
      <c r="A21" s="3593"/>
      <c r="B21" s="3597"/>
      <c r="C21" s="587" t="s">
        <v>325</v>
      </c>
      <c r="D21" s="590"/>
      <c r="E21" s="591"/>
      <c r="F21" s="591"/>
      <c r="G21" s="1711">
        <v>7.5666666666666664</v>
      </c>
      <c r="H21" s="1712">
        <v>19</v>
      </c>
      <c r="I21" s="1712">
        <v>35</v>
      </c>
      <c r="J21" s="1713">
        <v>19.516666666666666</v>
      </c>
      <c r="K21" s="1714">
        <v>27.916666666666668</v>
      </c>
      <c r="L21" s="1097">
        <v>22.840909090909026</v>
      </c>
      <c r="M21" s="1112">
        <v>2.2840909090909025</v>
      </c>
      <c r="N21" s="638">
        <v>0</v>
      </c>
      <c r="O21" s="639">
        <v>8.3333333333333329E-2</v>
      </c>
      <c r="P21" s="639">
        <v>1</v>
      </c>
      <c r="Q21" s="639">
        <v>0</v>
      </c>
      <c r="R21" s="639">
        <v>0</v>
      </c>
      <c r="S21" s="639">
        <v>1.5333333333333334</v>
      </c>
      <c r="T21" s="639">
        <v>0.25</v>
      </c>
      <c r="U21" s="639">
        <v>0</v>
      </c>
      <c r="V21" s="639">
        <v>0.18333333333333332</v>
      </c>
      <c r="W21" s="639">
        <v>0</v>
      </c>
      <c r="X21" s="639">
        <v>0</v>
      </c>
      <c r="Y21" s="657">
        <v>0</v>
      </c>
      <c r="Z21" s="668">
        <v>3.05</v>
      </c>
    </row>
    <row r="22" spans="1:26" ht="17.399999999999999" customHeight="1">
      <c r="A22" s="3586" t="s">
        <v>415</v>
      </c>
      <c r="B22" s="3594" t="s">
        <v>319</v>
      </c>
      <c r="C22" s="330" t="s">
        <v>288</v>
      </c>
      <c r="D22" s="465"/>
      <c r="E22" s="466"/>
      <c r="F22" s="466"/>
      <c r="G22" s="731">
        <v>185</v>
      </c>
      <c r="H22" s="731">
        <v>139</v>
      </c>
      <c r="I22" s="731">
        <v>112</v>
      </c>
      <c r="J22" s="533">
        <v>46</v>
      </c>
      <c r="K22" s="1600">
        <v>49</v>
      </c>
      <c r="L22" s="1100">
        <v>32</v>
      </c>
      <c r="M22" s="1541">
        <v>2.6666666666666665</v>
      </c>
      <c r="N22" s="1077">
        <v>5</v>
      </c>
      <c r="O22" s="641">
        <v>4</v>
      </c>
      <c r="P22" s="641">
        <v>4</v>
      </c>
      <c r="Q22" s="641">
        <v>1</v>
      </c>
      <c r="R22" s="641">
        <v>1</v>
      </c>
      <c r="S22" s="641">
        <v>3</v>
      </c>
      <c r="T22" s="641">
        <v>1</v>
      </c>
      <c r="U22" s="641">
        <v>5</v>
      </c>
      <c r="V22" s="641">
        <v>2</v>
      </c>
      <c r="W22" s="641">
        <v>3</v>
      </c>
      <c r="X22" s="641">
        <v>0</v>
      </c>
      <c r="Y22" s="658">
        <v>0</v>
      </c>
      <c r="Z22" s="3192">
        <v>29</v>
      </c>
    </row>
    <row r="23" spans="1:26" ht="17.399999999999999">
      <c r="A23" s="3587"/>
      <c r="B23" s="3595"/>
      <c r="C23" s="464" t="s">
        <v>325</v>
      </c>
      <c r="D23" s="473"/>
      <c r="E23" s="469"/>
      <c r="F23" s="469"/>
      <c r="G23" s="701">
        <v>105.25</v>
      </c>
      <c r="H23" s="701">
        <v>83.816666666666663</v>
      </c>
      <c r="I23" s="701">
        <v>69.066666666666663</v>
      </c>
      <c r="J23" s="787">
        <v>21.93333333333333</v>
      </c>
      <c r="K23" s="1416">
        <v>23.533333333333335</v>
      </c>
      <c r="L23" s="1101">
        <v>19</v>
      </c>
      <c r="M23" s="1113">
        <v>1.5833333333333333</v>
      </c>
      <c r="N23" s="1078">
        <v>0.71666666666666667</v>
      </c>
      <c r="O23" s="619">
        <v>1.3</v>
      </c>
      <c r="P23" s="619">
        <v>3.35</v>
      </c>
      <c r="Q23" s="619">
        <v>1.8166666666666667</v>
      </c>
      <c r="R23" s="619">
        <v>0.3</v>
      </c>
      <c r="S23" s="619">
        <v>5.416666666666667</v>
      </c>
      <c r="T23" s="619">
        <v>0.23333333333333334</v>
      </c>
      <c r="U23" s="619">
        <v>3.3666666666666667</v>
      </c>
      <c r="V23" s="619">
        <v>0.7</v>
      </c>
      <c r="W23" s="619">
        <v>2.4500000000000002</v>
      </c>
      <c r="X23" s="619">
        <v>0</v>
      </c>
      <c r="Y23" s="659">
        <v>0</v>
      </c>
      <c r="Z23" s="667">
        <v>19.649999999999999</v>
      </c>
    </row>
    <row r="24" spans="1:26" ht="17.399999999999999">
      <c r="A24" s="3587"/>
      <c r="B24" s="3596" t="s">
        <v>26</v>
      </c>
      <c r="C24" s="464" t="s">
        <v>288</v>
      </c>
      <c r="D24" s="473"/>
      <c r="E24" s="469"/>
      <c r="F24" s="469"/>
      <c r="G24" s="700">
        <v>19</v>
      </c>
      <c r="H24" s="700">
        <v>30</v>
      </c>
      <c r="I24" s="700">
        <v>15</v>
      </c>
      <c r="J24" s="1596">
        <v>4</v>
      </c>
      <c r="K24" s="1602">
        <v>6</v>
      </c>
      <c r="L24" s="1102">
        <v>6</v>
      </c>
      <c r="M24" s="1542">
        <v>0.5</v>
      </c>
      <c r="N24" s="1079">
        <v>0</v>
      </c>
      <c r="O24" s="640">
        <v>1</v>
      </c>
      <c r="P24" s="640">
        <v>0</v>
      </c>
      <c r="Q24" s="640">
        <v>3</v>
      </c>
      <c r="R24" s="640">
        <v>1</v>
      </c>
      <c r="S24" s="640">
        <v>0</v>
      </c>
      <c r="T24" s="640">
        <v>0</v>
      </c>
      <c r="U24" s="640">
        <v>0</v>
      </c>
      <c r="V24" s="640">
        <v>0</v>
      </c>
      <c r="W24" s="640">
        <v>0</v>
      </c>
      <c r="X24" s="640">
        <v>0</v>
      </c>
      <c r="Y24" s="660">
        <v>0</v>
      </c>
      <c r="Z24" s="664">
        <v>5</v>
      </c>
    </row>
    <row r="25" spans="1:26" ht="17.399999999999999">
      <c r="A25" s="3587"/>
      <c r="B25" s="3595"/>
      <c r="C25" s="464" t="s">
        <v>325</v>
      </c>
      <c r="D25" s="473"/>
      <c r="E25" s="469"/>
      <c r="F25" s="469"/>
      <c r="G25" s="701">
        <v>22.1</v>
      </c>
      <c r="H25" s="701">
        <v>50</v>
      </c>
      <c r="I25" s="701">
        <v>32</v>
      </c>
      <c r="J25" s="787">
        <v>3.9333333333333331</v>
      </c>
      <c r="K25" s="1416">
        <v>15.983333333333334</v>
      </c>
      <c r="L25" s="1101">
        <v>13.949090909090909</v>
      </c>
      <c r="M25" s="1113">
        <v>1.1624242424242424</v>
      </c>
      <c r="N25" s="1078">
        <v>0</v>
      </c>
      <c r="O25" s="619">
        <v>1</v>
      </c>
      <c r="P25" s="619">
        <v>0</v>
      </c>
      <c r="Q25" s="619">
        <v>2.4333333333333331</v>
      </c>
      <c r="R25" s="619">
        <v>2.8333333333333335</v>
      </c>
      <c r="S25" s="619">
        <v>0</v>
      </c>
      <c r="T25" s="619">
        <v>0</v>
      </c>
      <c r="U25" s="619">
        <v>0</v>
      </c>
      <c r="V25" s="619">
        <v>0</v>
      </c>
      <c r="W25" s="619">
        <v>0</v>
      </c>
      <c r="X25" s="619">
        <v>0</v>
      </c>
      <c r="Y25" s="659">
        <v>0</v>
      </c>
      <c r="Z25" s="667">
        <v>6.2666666666666666</v>
      </c>
    </row>
    <row r="26" spans="1:26" ht="17.399999999999999">
      <c r="A26" s="3587"/>
      <c r="B26" s="3596" t="s">
        <v>412</v>
      </c>
      <c r="C26" s="464" t="s">
        <v>288</v>
      </c>
      <c r="D26" s="473"/>
      <c r="E26" s="469"/>
      <c r="F26" s="469"/>
      <c r="G26" s="700">
        <v>13</v>
      </c>
      <c r="H26" s="700">
        <v>14</v>
      </c>
      <c r="I26" s="700">
        <v>18</v>
      </c>
      <c r="J26" s="1596">
        <v>6</v>
      </c>
      <c r="K26" s="1602">
        <v>6</v>
      </c>
      <c r="L26" s="1102">
        <v>6</v>
      </c>
      <c r="M26" s="1542">
        <v>0.5</v>
      </c>
      <c r="N26" s="1079">
        <v>0</v>
      </c>
      <c r="O26" s="640">
        <v>0</v>
      </c>
      <c r="P26" s="640">
        <v>0</v>
      </c>
      <c r="Q26" s="640">
        <v>0</v>
      </c>
      <c r="R26" s="640">
        <v>1</v>
      </c>
      <c r="S26" s="640">
        <v>0</v>
      </c>
      <c r="T26" s="640">
        <v>0</v>
      </c>
      <c r="U26" s="640">
        <v>0</v>
      </c>
      <c r="V26" s="640">
        <v>0</v>
      </c>
      <c r="W26" s="640">
        <v>0</v>
      </c>
      <c r="X26" s="640">
        <v>0</v>
      </c>
      <c r="Y26" s="660">
        <v>0</v>
      </c>
      <c r="Z26" s="664">
        <v>1</v>
      </c>
    </row>
    <row r="27" spans="1:26" ht="18" thickBot="1">
      <c r="A27" s="3593"/>
      <c r="B27" s="3597"/>
      <c r="C27" s="587" t="s">
        <v>325</v>
      </c>
      <c r="D27" s="592"/>
      <c r="E27" s="593"/>
      <c r="F27" s="593"/>
      <c r="G27" s="697">
        <v>16.516666666666666</v>
      </c>
      <c r="H27" s="697">
        <v>16</v>
      </c>
      <c r="I27" s="697">
        <v>37</v>
      </c>
      <c r="J27" s="1598">
        <v>4.9333333333333336</v>
      </c>
      <c r="K27" s="1625">
        <v>7.7833333333333341</v>
      </c>
      <c r="L27" s="1103">
        <v>6.7927272727272729</v>
      </c>
      <c r="M27" s="939">
        <v>0.56606060606060604</v>
      </c>
      <c r="N27" s="1080">
        <v>0</v>
      </c>
      <c r="O27" s="642">
        <v>0</v>
      </c>
      <c r="P27" s="642">
        <v>0</v>
      </c>
      <c r="Q27" s="642">
        <v>0</v>
      </c>
      <c r="R27" s="642">
        <v>2.3333333333333335</v>
      </c>
      <c r="S27" s="642">
        <v>0</v>
      </c>
      <c r="T27" s="642">
        <v>0</v>
      </c>
      <c r="U27" s="642">
        <v>0</v>
      </c>
      <c r="V27" s="642">
        <v>0</v>
      </c>
      <c r="W27" s="642">
        <v>0</v>
      </c>
      <c r="X27" s="642">
        <v>0</v>
      </c>
      <c r="Y27" s="661">
        <v>0</v>
      </c>
      <c r="Z27" s="669">
        <v>2.3333333333333335</v>
      </c>
    </row>
    <row r="28" spans="1:26" ht="17.399999999999999" customHeight="1">
      <c r="A28" s="3586" t="s">
        <v>416</v>
      </c>
      <c r="B28" s="3594" t="s">
        <v>319</v>
      </c>
      <c r="C28" s="464" t="s">
        <v>288</v>
      </c>
      <c r="D28" s="473"/>
      <c r="E28" s="469"/>
      <c r="F28" s="469"/>
      <c r="G28" s="700">
        <v>239</v>
      </c>
      <c r="H28" s="700">
        <v>259</v>
      </c>
      <c r="I28" s="700">
        <v>183</v>
      </c>
      <c r="J28" s="1596">
        <v>199</v>
      </c>
      <c r="K28" s="1600">
        <v>116</v>
      </c>
      <c r="L28" s="1100">
        <v>90</v>
      </c>
      <c r="M28" s="1541">
        <v>7.5</v>
      </c>
      <c r="N28" s="1077">
        <v>9</v>
      </c>
      <c r="O28" s="641">
        <v>3</v>
      </c>
      <c r="P28" s="641">
        <v>4</v>
      </c>
      <c r="Q28" s="641">
        <v>6</v>
      </c>
      <c r="R28" s="641">
        <v>2</v>
      </c>
      <c r="S28" s="641">
        <v>4</v>
      </c>
      <c r="T28" s="641">
        <v>8</v>
      </c>
      <c r="U28" s="641">
        <v>9</v>
      </c>
      <c r="V28" s="641">
        <v>4</v>
      </c>
      <c r="W28" s="641">
        <v>3</v>
      </c>
      <c r="X28" s="641">
        <v>0</v>
      </c>
      <c r="Y28" s="658">
        <v>0</v>
      </c>
      <c r="Z28" s="3193">
        <v>52</v>
      </c>
    </row>
    <row r="29" spans="1:26" ht="17.399999999999999">
      <c r="A29" s="3587"/>
      <c r="B29" s="3595"/>
      <c r="C29" s="464" t="s">
        <v>325</v>
      </c>
      <c r="D29" s="473"/>
      <c r="E29" s="469"/>
      <c r="F29" s="469"/>
      <c r="G29" s="701">
        <v>113.46666666666667</v>
      </c>
      <c r="H29" s="701">
        <v>120.05</v>
      </c>
      <c r="I29" s="701">
        <v>107.2</v>
      </c>
      <c r="J29" s="787">
        <v>78.86333333333333</v>
      </c>
      <c r="K29" s="1416">
        <v>64</v>
      </c>
      <c r="L29" s="1101">
        <v>48</v>
      </c>
      <c r="M29" s="1113">
        <v>4</v>
      </c>
      <c r="N29" s="1078">
        <v>4.4000000000000004</v>
      </c>
      <c r="O29" s="619">
        <v>1.1000000000000001</v>
      </c>
      <c r="P29" s="619">
        <v>1.7666666666666666</v>
      </c>
      <c r="Q29" s="619">
        <v>2.4666666666666668</v>
      </c>
      <c r="R29" s="619">
        <v>0.91666666666666663</v>
      </c>
      <c r="S29" s="619">
        <v>1.7833333333333334</v>
      </c>
      <c r="T29" s="619">
        <v>5</v>
      </c>
      <c r="U29" s="619">
        <v>6.6833333333333336</v>
      </c>
      <c r="V29" s="619">
        <v>7.9333333333333336</v>
      </c>
      <c r="W29" s="619">
        <v>0.96666666666666667</v>
      </c>
      <c r="X29" s="619">
        <v>0</v>
      </c>
      <c r="Y29" s="659">
        <v>0</v>
      </c>
      <c r="Z29" s="667">
        <v>33.016666666666666</v>
      </c>
    </row>
    <row r="30" spans="1:26" ht="17.399999999999999">
      <c r="A30" s="3587"/>
      <c r="B30" s="3596" t="s">
        <v>26</v>
      </c>
      <c r="C30" s="464" t="s">
        <v>288</v>
      </c>
      <c r="D30" s="473"/>
      <c r="E30" s="469"/>
      <c r="F30" s="469"/>
      <c r="G30" s="700">
        <v>13</v>
      </c>
      <c r="H30" s="700">
        <v>5</v>
      </c>
      <c r="I30" s="700">
        <v>15</v>
      </c>
      <c r="J30" s="1596">
        <v>3</v>
      </c>
      <c r="K30" s="1602">
        <v>6</v>
      </c>
      <c r="L30" s="1102">
        <v>3</v>
      </c>
      <c r="M30" s="1542">
        <v>0.25</v>
      </c>
      <c r="N30" s="1079">
        <v>0</v>
      </c>
      <c r="O30" s="640">
        <v>1</v>
      </c>
      <c r="P30" s="640">
        <v>0</v>
      </c>
      <c r="Q30" s="640">
        <v>0</v>
      </c>
      <c r="R30" s="640">
        <v>0</v>
      </c>
      <c r="S30" s="640">
        <v>0</v>
      </c>
      <c r="T30" s="640">
        <v>0</v>
      </c>
      <c r="U30" s="640">
        <v>1</v>
      </c>
      <c r="V30" s="640">
        <v>2</v>
      </c>
      <c r="W30" s="640">
        <v>0</v>
      </c>
      <c r="X30" s="640">
        <v>0</v>
      </c>
      <c r="Y30" s="660">
        <v>0</v>
      </c>
      <c r="Z30" s="664">
        <v>4</v>
      </c>
    </row>
    <row r="31" spans="1:26" ht="17.399999999999999">
      <c r="A31" s="3587"/>
      <c r="B31" s="3595"/>
      <c r="C31" s="464" t="s">
        <v>325</v>
      </c>
      <c r="D31" s="473"/>
      <c r="E31" s="469"/>
      <c r="F31" s="469"/>
      <c r="G31" s="701">
        <v>12</v>
      </c>
      <c r="H31" s="701">
        <v>3.75</v>
      </c>
      <c r="I31" s="701">
        <v>14</v>
      </c>
      <c r="J31" s="787">
        <v>4.4833333333333343</v>
      </c>
      <c r="K31" s="1416">
        <v>9.5666666666666664</v>
      </c>
      <c r="L31" s="1101">
        <v>7.7672727272727267</v>
      </c>
      <c r="M31" s="1113">
        <v>0.64727272727272722</v>
      </c>
      <c r="N31" s="1078">
        <v>0</v>
      </c>
      <c r="O31" s="619">
        <v>1.0833333333333333</v>
      </c>
      <c r="P31" s="619">
        <v>0</v>
      </c>
      <c r="Q31" s="619">
        <v>0</v>
      </c>
      <c r="R31" s="619">
        <v>0</v>
      </c>
      <c r="S31" s="619">
        <v>0</v>
      </c>
      <c r="T31" s="619">
        <v>0</v>
      </c>
      <c r="U31" s="619">
        <v>0.83333333333333337</v>
      </c>
      <c r="V31" s="619">
        <v>2.1666666666666665</v>
      </c>
      <c r="W31" s="619">
        <v>0</v>
      </c>
      <c r="X31" s="619">
        <v>0</v>
      </c>
      <c r="Y31" s="659">
        <v>0</v>
      </c>
      <c r="Z31" s="667">
        <v>4.083333333333333</v>
      </c>
    </row>
    <row r="32" spans="1:26" ht="17.399999999999999">
      <c r="A32" s="3587"/>
      <c r="B32" s="3596" t="s">
        <v>412</v>
      </c>
      <c r="C32" s="464" t="s">
        <v>288</v>
      </c>
      <c r="D32" s="473"/>
      <c r="E32" s="469"/>
      <c r="F32" s="469"/>
      <c r="G32" s="700">
        <v>11</v>
      </c>
      <c r="H32" s="700">
        <v>11</v>
      </c>
      <c r="I32" s="700">
        <v>15</v>
      </c>
      <c r="J32" s="1596">
        <v>2</v>
      </c>
      <c r="K32" s="1602">
        <v>3</v>
      </c>
      <c r="L32" s="1102">
        <v>3</v>
      </c>
      <c r="M32" s="1542">
        <v>0.25</v>
      </c>
      <c r="N32" s="1079">
        <v>1</v>
      </c>
      <c r="O32" s="640">
        <v>0</v>
      </c>
      <c r="P32" s="640">
        <v>1</v>
      </c>
      <c r="Q32" s="640">
        <v>0</v>
      </c>
      <c r="R32" s="640">
        <v>1</v>
      </c>
      <c r="S32" s="640">
        <v>0</v>
      </c>
      <c r="T32" s="640">
        <v>0</v>
      </c>
      <c r="U32" s="640">
        <v>0</v>
      </c>
      <c r="V32" s="640">
        <v>2</v>
      </c>
      <c r="W32" s="640">
        <v>0</v>
      </c>
      <c r="X32" s="640">
        <v>0</v>
      </c>
      <c r="Y32" s="660">
        <v>0</v>
      </c>
      <c r="Z32" s="664">
        <v>5</v>
      </c>
    </row>
    <row r="33" spans="1:28" ht="18" thickBot="1">
      <c r="A33" s="3593"/>
      <c r="B33" s="3597"/>
      <c r="C33" s="464" t="s">
        <v>325</v>
      </c>
      <c r="D33" s="473"/>
      <c r="E33" s="469"/>
      <c r="F33" s="469"/>
      <c r="G33" s="701">
        <v>14.6</v>
      </c>
      <c r="H33" s="701">
        <v>12.583333333333334</v>
      </c>
      <c r="I33" s="701">
        <v>16</v>
      </c>
      <c r="J33" s="787">
        <v>0.6333333333333333</v>
      </c>
      <c r="K33" s="1416">
        <v>1.1833333333333333</v>
      </c>
      <c r="L33" s="1104">
        <v>1.1224242424242499</v>
      </c>
      <c r="M33" s="1114">
        <v>9.3535353535354152E-2</v>
      </c>
      <c r="N33" s="1081">
        <v>0.16666666666666666</v>
      </c>
      <c r="O33" s="626">
        <v>0</v>
      </c>
      <c r="P33" s="626">
        <v>8.3333333333333329E-2</v>
      </c>
      <c r="Q33" s="626">
        <v>0</v>
      </c>
      <c r="R33" s="626">
        <v>2.2166666666666668</v>
      </c>
      <c r="S33" s="626">
        <v>0</v>
      </c>
      <c r="T33" s="626">
        <v>0</v>
      </c>
      <c r="U33" s="626">
        <v>0</v>
      </c>
      <c r="V33" s="626">
        <v>6.833333333333333</v>
      </c>
      <c r="W33" s="626">
        <v>0</v>
      </c>
      <c r="X33" s="626">
        <v>0</v>
      </c>
      <c r="Y33" s="662">
        <v>0</v>
      </c>
      <c r="Z33" s="668">
        <v>9.3000000000000007</v>
      </c>
    </row>
    <row r="34" spans="1:28" ht="17.399999999999999">
      <c r="A34" s="3577" t="s">
        <v>417</v>
      </c>
      <c r="B34" s="3594" t="s">
        <v>319</v>
      </c>
      <c r="C34" s="594" t="s">
        <v>288</v>
      </c>
      <c r="D34" s="595"/>
      <c r="E34" s="596"/>
      <c r="F34" s="596"/>
      <c r="G34" s="643">
        <v>892</v>
      </c>
      <c r="H34" s="1067">
        <v>736</v>
      </c>
      <c r="I34" s="1067">
        <v>527</v>
      </c>
      <c r="J34" s="643">
        <v>402</v>
      </c>
      <c r="K34" s="1604">
        <v>271</v>
      </c>
      <c r="L34" s="1105">
        <v>199</v>
      </c>
      <c r="M34" s="1543">
        <v>17.866666666666667</v>
      </c>
      <c r="N34" s="644">
        <v>22</v>
      </c>
      <c r="O34" s="645">
        <v>14</v>
      </c>
      <c r="P34" s="645">
        <v>10</v>
      </c>
      <c r="Q34" s="645">
        <v>8</v>
      </c>
      <c r="R34" s="645">
        <v>6</v>
      </c>
      <c r="S34" s="645">
        <v>10</v>
      </c>
      <c r="T34" s="645">
        <v>11</v>
      </c>
      <c r="U34" s="645">
        <v>23</v>
      </c>
      <c r="V34" s="645">
        <v>12</v>
      </c>
      <c r="W34" s="645">
        <v>13</v>
      </c>
      <c r="X34" s="645">
        <v>0</v>
      </c>
      <c r="Y34" s="663">
        <v>0</v>
      </c>
      <c r="Z34" s="665">
        <v>129</v>
      </c>
      <c r="AA34" s="2572"/>
      <c r="AB34" s="897"/>
    </row>
    <row r="35" spans="1:28" ht="17.399999999999999">
      <c r="A35" s="3578"/>
      <c r="B35" s="3595"/>
      <c r="C35" s="597" t="s">
        <v>325</v>
      </c>
      <c r="D35" s="598"/>
      <c r="E35" s="599"/>
      <c r="F35" s="599"/>
      <c r="G35" s="1715">
        <v>594.41666666666663</v>
      </c>
      <c r="H35" s="1716">
        <v>496.73333333333335</v>
      </c>
      <c r="I35" s="1716">
        <v>321.18333333333334</v>
      </c>
      <c r="J35" s="1717">
        <v>212.06333333333333</v>
      </c>
      <c r="K35" s="1718">
        <v>198.18333333333334</v>
      </c>
      <c r="L35" s="1106">
        <v>128.13999999999999</v>
      </c>
      <c r="M35" s="1091">
        <v>11.697333333333333</v>
      </c>
      <c r="N35" s="1082">
        <v>11.033333333333335</v>
      </c>
      <c r="O35" s="670">
        <v>12.233333333333333</v>
      </c>
      <c r="P35" s="670">
        <v>6.2</v>
      </c>
      <c r="Q35" s="670">
        <v>4.6166666666666671</v>
      </c>
      <c r="R35" s="670">
        <v>7.4666666666666668</v>
      </c>
      <c r="S35" s="670">
        <v>11.916666666666666</v>
      </c>
      <c r="T35" s="670">
        <v>6.2333333333333334</v>
      </c>
      <c r="U35" s="670">
        <v>15.466666666666667</v>
      </c>
      <c r="V35" s="670">
        <v>12.383333333333333</v>
      </c>
      <c r="W35" s="670">
        <v>11.499999999999998</v>
      </c>
      <c r="X35" s="670">
        <v>0</v>
      </c>
      <c r="Y35" s="671">
        <v>0</v>
      </c>
      <c r="Z35" s="667">
        <v>99.049999999999983</v>
      </c>
      <c r="AA35" s="2572"/>
      <c r="AB35" s="897"/>
    </row>
    <row r="36" spans="1:28" ht="16.8" customHeight="1">
      <c r="A36" s="3578"/>
      <c r="B36" s="3596" t="s">
        <v>26</v>
      </c>
      <c r="C36" s="597" t="s">
        <v>288</v>
      </c>
      <c r="D36" s="598"/>
      <c r="E36" s="599"/>
      <c r="F36" s="599"/>
      <c r="G36" s="1063">
        <v>195</v>
      </c>
      <c r="H36" s="1068">
        <v>186</v>
      </c>
      <c r="I36" s="1068">
        <v>101</v>
      </c>
      <c r="J36" s="1522">
        <v>52</v>
      </c>
      <c r="K36" s="1605">
        <v>40</v>
      </c>
      <c r="L36" s="1107">
        <v>28</v>
      </c>
      <c r="M36" s="1544">
        <v>2.65</v>
      </c>
      <c r="N36" s="1083">
        <v>2</v>
      </c>
      <c r="O36" s="646">
        <v>6</v>
      </c>
      <c r="P36" s="646">
        <v>0</v>
      </c>
      <c r="Q36" s="646">
        <v>4</v>
      </c>
      <c r="R36" s="646">
        <v>2</v>
      </c>
      <c r="S36" s="646">
        <v>2</v>
      </c>
      <c r="T36" s="646">
        <v>1</v>
      </c>
      <c r="U36" s="646">
        <v>5</v>
      </c>
      <c r="V36" s="646">
        <v>3</v>
      </c>
      <c r="W36" s="646">
        <v>1</v>
      </c>
      <c r="X36" s="646">
        <v>0</v>
      </c>
      <c r="Y36" s="647">
        <v>0</v>
      </c>
      <c r="Z36" s="664">
        <v>26</v>
      </c>
      <c r="AA36" s="2572"/>
      <c r="AB36" s="897"/>
    </row>
    <row r="37" spans="1:28" ht="17.399999999999999">
      <c r="A37" s="3578"/>
      <c r="B37" s="3595"/>
      <c r="C37" s="597" t="s">
        <v>325</v>
      </c>
      <c r="D37" s="598"/>
      <c r="E37" s="599"/>
      <c r="F37" s="599"/>
      <c r="G37" s="1715">
        <v>326.43333333333334</v>
      </c>
      <c r="H37" s="1716">
        <v>352.75</v>
      </c>
      <c r="I37" s="1716">
        <v>165</v>
      </c>
      <c r="J37" s="1717">
        <v>107.6</v>
      </c>
      <c r="K37" s="1718">
        <v>99.833333333333343</v>
      </c>
      <c r="L37" s="1106">
        <v>80.675454545454571</v>
      </c>
      <c r="M37" s="1091">
        <v>7.7056060606060628</v>
      </c>
      <c r="N37" s="1082">
        <v>3.3333333333333335</v>
      </c>
      <c r="O37" s="670">
        <v>14.333333333333334</v>
      </c>
      <c r="P37" s="670">
        <v>0</v>
      </c>
      <c r="Q37" s="670">
        <v>4.2666666666666666</v>
      </c>
      <c r="R37" s="670">
        <v>5.75</v>
      </c>
      <c r="S37" s="670">
        <v>1.3833333333333333</v>
      </c>
      <c r="T37" s="670">
        <v>1</v>
      </c>
      <c r="U37" s="670">
        <v>10.166666666666668</v>
      </c>
      <c r="V37" s="670">
        <v>7.5</v>
      </c>
      <c r="W37" s="670">
        <v>2.1666666666666665</v>
      </c>
      <c r="X37" s="670">
        <v>0</v>
      </c>
      <c r="Y37" s="671">
        <v>0</v>
      </c>
      <c r="Z37" s="667">
        <v>49.9</v>
      </c>
      <c r="AA37" s="2572"/>
      <c r="AB37" s="897"/>
    </row>
    <row r="38" spans="1:28" ht="17.399999999999999">
      <c r="A38" s="3578"/>
      <c r="B38" s="3596" t="s">
        <v>412</v>
      </c>
      <c r="C38" s="597" t="s">
        <v>288</v>
      </c>
      <c r="D38" s="598"/>
      <c r="E38" s="599"/>
      <c r="F38" s="599"/>
      <c r="G38" s="1063">
        <v>136.61666666666667</v>
      </c>
      <c r="H38" s="1068">
        <v>89</v>
      </c>
      <c r="I38" s="1068">
        <v>74</v>
      </c>
      <c r="J38" s="1522">
        <v>58</v>
      </c>
      <c r="K38" s="1605">
        <v>32</v>
      </c>
      <c r="L38" s="1107">
        <v>26</v>
      </c>
      <c r="M38" s="1544">
        <v>2.4500000000000002</v>
      </c>
      <c r="N38" s="1083">
        <v>3</v>
      </c>
      <c r="O38" s="646">
        <v>3</v>
      </c>
      <c r="P38" s="646">
        <v>3</v>
      </c>
      <c r="Q38" s="646">
        <v>2</v>
      </c>
      <c r="R38" s="646">
        <v>2</v>
      </c>
      <c r="S38" s="646">
        <v>5</v>
      </c>
      <c r="T38" s="646">
        <v>5</v>
      </c>
      <c r="U38" s="646">
        <v>6</v>
      </c>
      <c r="V38" s="646">
        <v>9</v>
      </c>
      <c r="W38" s="646">
        <v>3</v>
      </c>
      <c r="X38" s="646">
        <v>0</v>
      </c>
      <c r="Y38" s="647">
        <v>0</v>
      </c>
      <c r="Z38" s="664">
        <v>41</v>
      </c>
      <c r="AA38" s="2572"/>
      <c r="AB38" s="897"/>
    </row>
    <row r="39" spans="1:28" ht="18" thickBot="1">
      <c r="A39" s="3578"/>
      <c r="B39" s="3597"/>
      <c r="C39" s="600" t="s">
        <v>325</v>
      </c>
      <c r="D39" s="601"/>
      <c r="E39" s="602"/>
      <c r="F39" s="602"/>
      <c r="G39" s="1719">
        <v>148.76666666666665</v>
      </c>
      <c r="H39" s="1720">
        <v>110.58333333333333</v>
      </c>
      <c r="I39" s="1720">
        <v>154</v>
      </c>
      <c r="J39" s="1719">
        <v>70.083333333333329</v>
      </c>
      <c r="K39" s="1721">
        <v>51.383333333333333</v>
      </c>
      <c r="L39" s="1108">
        <v>41.748484848484786</v>
      </c>
      <c r="M39" s="1092">
        <v>4.0429292929292862</v>
      </c>
      <c r="N39" s="672">
        <v>4</v>
      </c>
      <c r="O39" s="673">
        <v>1.0833333333333333</v>
      </c>
      <c r="P39" s="673">
        <v>2.0833333333333335</v>
      </c>
      <c r="Q39" s="673">
        <v>4.916666666666667</v>
      </c>
      <c r="R39" s="673">
        <v>4.5500000000000007</v>
      </c>
      <c r="S39" s="673">
        <v>8.3666666666666671</v>
      </c>
      <c r="T39" s="673">
        <v>14.333333333333334</v>
      </c>
      <c r="U39" s="673">
        <v>17.416666666666668</v>
      </c>
      <c r="V39" s="673">
        <v>15.850000000000001</v>
      </c>
      <c r="W39" s="673">
        <v>7.833333333333333</v>
      </c>
      <c r="X39" s="673">
        <v>0</v>
      </c>
      <c r="Y39" s="674">
        <v>0</v>
      </c>
      <c r="Z39" s="669">
        <v>80.433333333333323</v>
      </c>
      <c r="AA39" s="2572"/>
      <c r="AB39" s="897"/>
    </row>
    <row r="40" spans="1:28" ht="17.399999999999999">
      <c r="A40" s="3578"/>
      <c r="B40" s="3589" t="s">
        <v>418</v>
      </c>
      <c r="C40" s="594" t="s">
        <v>288</v>
      </c>
      <c r="D40" s="595"/>
      <c r="E40" s="596"/>
      <c r="F40" s="596"/>
      <c r="G40" s="649">
        <v>1223.6166666666668</v>
      </c>
      <c r="H40" s="1069">
        <v>1011</v>
      </c>
      <c r="I40" s="1069">
        <v>702</v>
      </c>
      <c r="J40" s="649">
        <v>512</v>
      </c>
      <c r="K40" s="650">
        <v>343</v>
      </c>
      <c r="L40" s="1109">
        <v>253</v>
      </c>
      <c r="M40" s="650">
        <v>22.966666666666665</v>
      </c>
      <c r="N40" s="651">
        <v>27</v>
      </c>
      <c r="O40" s="648">
        <v>23</v>
      </c>
      <c r="P40" s="648">
        <v>13</v>
      </c>
      <c r="Q40" s="648">
        <v>14</v>
      </c>
      <c r="R40" s="648">
        <v>10</v>
      </c>
      <c r="S40" s="648">
        <v>17</v>
      </c>
      <c r="T40" s="648">
        <v>17</v>
      </c>
      <c r="U40" s="648">
        <v>34</v>
      </c>
      <c r="V40" s="648">
        <v>24</v>
      </c>
      <c r="W40" s="648">
        <v>17</v>
      </c>
      <c r="X40" s="648">
        <v>0</v>
      </c>
      <c r="Y40" s="649">
        <v>0</v>
      </c>
      <c r="Z40" s="666">
        <v>196</v>
      </c>
      <c r="AA40" s="2572"/>
      <c r="AB40" s="897"/>
    </row>
    <row r="41" spans="1:28" ht="18" thickBot="1">
      <c r="A41" s="3588"/>
      <c r="B41" s="3598"/>
      <c r="C41" s="603" t="s">
        <v>325</v>
      </c>
      <c r="D41" s="604"/>
      <c r="E41" s="605"/>
      <c r="F41" s="605"/>
      <c r="G41" s="1722">
        <v>1069.6166666666666</v>
      </c>
      <c r="H41" s="1723">
        <v>960.06666666666672</v>
      </c>
      <c r="I41" s="1723">
        <v>640.18333333333339</v>
      </c>
      <c r="J41" s="1724">
        <v>389.74666666666661</v>
      </c>
      <c r="K41" s="1725">
        <v>349.4</v>
      </c>
      <c r="L41" s="1110">
        <v>250.56393939393934</v>
      </c>
      <c r="M41" s="1093">
        <v>23.445868686868682</v>
      </c>
      <c r="N41" s="1084">
        <v>18.366666666666667</v>
      </c>
      <c r="O41" s="675">
        <v>27.65</v>
      </c>
      <c r="P41" s="675">
        <v>8.2833333333333332</v>
      </c>
      <c r="Q41" s="675">
        <v>13.8</v>
      </c>
      <c r="R41" s="675">
        <v>17.766666666666666</v>
      </c>
      <c r="S41" s="675">
        <v>21.666666666666664</v>
      </c>
      <c r="T41" s="675">
        <v>21.566666666666666</v>
      </c>
      <c r="U41" s="675">
        <v>43.05</v>
      </c>
      <c r="V41" s="675">
        <v>35.733333333333334</v>
      </c>
      <c r="W41" s="675">
        <v>21.499999999999996</v>
      </c>
      <c r="X41" s="675">
        <v>0</v>
      </c>
      <c r="Y41" s="676">
        <v>0</v>
      </c>
      <c r="Z41" s="677">
        <v>229.38333333333333</v>
      </c>
    </row>
    <row r="42" spans="1:28" ht="17.399999999999999">
      <c r="C42" s="1070" t="s">
        <v>460</v>
      </c>
      <c r="G42" s="206">
        <f t="shared" ref="G42:L43" si="0">G40/12</f>
        <v>101.96805555555557</v>
      </c>
      <c r="H42" s="206">
        <f t="shared" si="0"/>
        <v>84.25</v>
      </c>
      <c r="I42" s="206">
        <f t="shared" si="0"/>
        <v>58.5</v>
      </c>
      <c r="J42" s="206">
        <f t="shared" si="0"/>
        <v>42.666666666666664</v>
      </c>
      <c r="K42" s="206">
        <f>K40/12</f>
        <v>28.583333333333332</v>
      </c>
      <c r="L42" s="206">
        <f t="shared" si="0"/>
        <v>21.083333333333332</v>
      </c>
      <c r="N42" s="206">
        <f>(1-N40/$K$42)*100</f>
        <v>5.539358600583089</v>
      </c>
      <c r="O42" s="206">
        <f>(1-O40/$K$42)*100</f>
        <v>19.533527696792994</v>
      </c>
      <c r="P42" s="206">
        <f>(1-P40/$K$42)*100</f>
        <v>54.518950437317784</v>
      </c>
    </row>
    <row r="43" spans="1:28">
      <c r="G43" s="1532">
        <f t="shared" si="0"/>
        <v>89.134722222222209</v>
      </c>
      <c r="H43" s="1532">
        <f t="shared" si="0"/>
        <v>80.00555555555556</v>
      </c>
      <c r="I43" s="1532">
        <f t="shared" si="0"/>
        <v>53.348611111111119</v>
      </c>
      <c r="J43" s="1532">
        <f t="shared" si="0"/>
        <v>32.478888888888882</v>
      </c>
      <c r="K43" s="1532">
        <f>K41/12</f>
        <v>29.116666666666664</v>
      </c>
      <c r="L43" s="1532">
        <f t="shared" si="0"/>
        <v>20.880328282828277</v>
      </c>
      <c r="N43" s="206">
        <f>(1-N41/$K$43)*100</f>
        <v>36.920435031482533</v>
      </c>
      <c r="O43" s="206">
        <f>(1-O41/$K$43)*100</f>
        <v>5.0372066399542064</v>
      </c>
      <c r="P43" s="206">
        <f>(1-P41/$K$43)*100</f>
        <v>71.551230681167709</v>
      </c>
    </row>
  </sheetData>
  <mergeCells count="30">
    <mergeCell ref="C2:C3"/>
    <mergeCell ref="L2:M2"/>
    <mergeCell ref="A2:A3"/>
    <mergeCell ref="B2:B3"/>
    <mergeCell ref="D2:J2"/>
    <mergeCell ref="B4:B5"/>
    <mergeCell ref="B6:B7"/>
    <mergeCell ref="B8:B9"/>
    <mergeCell ref="A4:A9"/>
    <mergeCell ref="A34:A41"/>
    <mergeCell ref="A28:A33"/>
    <mergeCell ref="A22:A27"/>
    <mergeCell ref="A16:A21"/>
    <mergeCell ref="A10:A15"/>
    <mergeCell ref="B10:B11"/>
    <mergeCell ref="B12:B13"/>
    <mergeCell ref="B14:B15"/>
    <mergeCell ref="B16:B17"/>
    <mergeCell ref="B18:B19"/>
    <mergeCell ref="B20:B21"/>
    <mergeCell ref="B22:B23"/>
    <mergeCell ref="B34:B35"/>
    <mergeCell ref="B36:B37"/>
    <mergeCell ref="B38:B39"/>
    <mergeCell ref="B40:B41"/>
    <mergeCell ref="B24:B25"/>
    <mergeCell ref="B26:B27"/>
    <mergeCell ref="B28:B29"/>
    <mergeCell ref="B30:B31"/>
    <mergeCell ref="B32:B33"/>
  </mergeCells>
  <phoneticPr fontId="22" type="noConversion"/>
  <pageMargins left="0.7" right="0.7" top="0.75" bottom="0.75" header="0.3" footer="0.3"/>
  <pageSetup paperSize="9" scale="7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2"/>
  <sheetViews>
    <sheetView zoomScale="70" zoomScaleNormal="70" workbookViewId="0">
      <pane xSplit="8" ySplit="5" topLeftCell="P6" activePane="bottomRight" state="frozen"/>
      <selection pane="topRight" activeCell="I1" sqref="I1"/>
      <selection pane="bottomLeft" activeCell="A6" sqref="A6"/>
      <selection pane="bottomRight" activeCell="AT15" sqref="AT15"/>
    </sheetView>
  </sheetViews>
  <sheetFormatPr defaultColWidth="8.8984375" defaultRowHeight="17.399999999999999"/>
  <cols>
    <col min="1" max="1" width="8.8984375" style="7"/>
    <col min="2" max="2" width="8.8984375" style="7" customWidth="1"/>
    <col min="3" max="3" width="8.69921875" style="6" hidden="1" customWidth="1"/>
    <col min="4" max="5" width="8" style="6" hidden="1" customWidth="1"/>
    <col min="6" max="6" width="7.3984375" style="6" hidden="1" customWidth="1"/>
    <col min="7" max="7" width="8.796875" style="6" hidden="1" customWidth="1"/>
    <col min="8" max="8" width="8" style="7" hidden="1" customWidth="1"/>
    <col min="9" max="10" width="8" style="7" customWidth="1"/>
    <col min="11" max="11" width="8" style="712" customWidth="1"/>
    <col min="12" max="12" width="8" style="7" customWidth="1"/>
    <col min="13" max="14" width="8.796875" style="7" customWidth="1"/>
    <col min="15" max="15" width="8.8984375" style="7" customWidth="1"/>
    <col min="16" max="22" width="8.796875" style="6" customWidth="1"/>
    <col min="23" max="23" width="10.296875" style="6" customWidth="1"/>
    <col min="24" max="25" width="10" style="6" hidden="1" customWidth="1"/>
    <col min="26" max="26" width="8.796875" style="1561" customWidth="1"/>
    <col min="27" max="27" width="8.796875" style="6" customWidth="1"/>
    <col min="28" max="33" width="8.796875" style="6" hidden="1" customWidth="1"/>
    <col min="34" max="36" width="8.796875" style="6" customWidth="1"/>
    <col min="37" max="37" width="9.796875" style="6" customWidth="1"/>
    <col min="38" max="39" width="9.796875" style="6" hidden="1" customWidth="1"/>
    <col min="40" max="40" width="8.796875" style="6" customWidth="1"/>
    <col min="41" max="41" width="9.796875" style="18" customWidth="1"/>
    <col min="42" max="42" width="8.796875" style="26" customWidth="1"/>
    <col min="43" max="16384" width="8.8984375" style="7"/>
  </cols>
  <sheetData>
    <row r="1" spans="1:42">
      <c r="A1" s="4" t="s">
        <v>221</v>
      </c>
    </row>
    <row r="2" spans="1:42">
      <c r="AO2" s="6"/>
      <c r="AP2" s="7"/>
    </row>
    <row r="3" spans="1:42" ht="15" customHeight="1" thickBot="1">
      <c r="A3" s="4" t="s">
        <v>267</v>
      </c>
      <c r="AO3" s="6"/>
      <c r="AP3" s="7"/>
    </row>
    <row r="4" spans="1:42" ht="21" customHeight="1" thickBot="1">
      <c r="A4" s="3584" t="s">
        <v>0</v>
      </c>
      <c r="B4" s="3601"/>
      <c r="C4" s="3608" t="s">
        <v>186</v>
      </c>
      <c r="D4" s="3608" t="s">
        <v>187</v>
      </c>
      <c r="E4" s="3608" t="s">
        <v>188</v>
      </c>
      <c r="F4" s="3608" t="s">
        <v>189</v>
      </c>
      <c r="G4" s="3608" t="s">
        <v>185</v>
      </c>
      <c r="H4" s="3608" t="s">
        <v>504</v>
      </c>
      <c r="I4" s="3608" t="s">
        <v>505</v>
      </c>
      <c r="J4" s="3833" t="s">
        <v>506</v>
      </c>
      <c r="K4" s="3611" t="s">
        <v>519</v>
      </c>
      <c r="L4" s="3781" t="s">
        <v>520</v>
      </c>
      <c r="M4" s="3614" t="s">
        <v>392</v>
      </c>
      <c r="N4" s="3818" t="s">
        <v>535</v>
      </c>
      <c r="O4" s="3632"/>
      <c r="P4" s="3632"/>
      <c r="Q4" s="3632"/>
      <c r="R4" s="3632"/>
      <c r="S4" s="3632"/>
      <c r="T4" s="3632"/>
      <c r="U4" s="3632"/>
      <c r="V4" s="3632"/>
      <c r="W4" s="3632"/>
      <c r="X4" s="3632"/>
      <c r="Y4" s="3632"/>
      <c r="Z4" s="3632"/>
      <c r="AA4" s="3601"/>
      <c r="AB4" s="3601"/>
      <c r="AC4" s="3601"/>
      <c r="AD4" s="3601"/>
      <c r="AE4" s="3601"/>
      <c r="AF4" s="3601"/>
      <c r="AG4" s="3601"/>
      <c r="AH4" s="3601"/>
      <c r="AI4" s="3601"/>
      <c r="AJ4" s="3601"/>
      <c r="AK4" s="3601"/>
      <c r="AL4" s="3601"/>
      <c r="AM4" s="3601"/>
      <c r="AN4" s="3608" t="s">
        <v>222</v>
      </c>
      <c r="AO4" s="3608" t="s">
        <v>149</v>
      </c>
      <c r="AP4" s="3604" t="s">
        <v>128</v>
      </c>
    </row>
    <row r="5" spans="1:42" ht="21" customHeight="1">
      <c r="A5" s="3828"/>
      <c r="B5" s="3709"/>
      <c r="C5" s="3819"/>
      <c r="D5" s="3819"/>
      <c r="E5" s="3819"/>
      <c r="F5" s="3819"/>
      <c r="G5" s="3819"/>
      <c r="H5" s="3819"/>
      <c r="I5" s="3819"/>
      <c r="J5" s="3834"/>
      <c r="K5" s="3851"/>
      <c r="L5" s="3820"/>
      <c r="M5" s="3850"/>
      <c r="N5" s="2548" t="s">
        <v>191</v>
      </c>
      <c r="O5" s="2829" t="s">
        <v>156</v>
      </c>
      <c r="P5" s="2901" t="s">
        <v>157</v>
      </c>
      <c r="Q5" s="3077" t="s">
        <v>158</v>
      </c>
      <c r="R5" s="3199" t="s">
        <v>159</v>
      </c>
      <c r="S5" s="3272" t="s">
        <v>160</v>
      </c>
      <c r="T5" s="3364" t="s">
        <v>161</v>
      </c>
      <c r="U5" s="3442" t="s">
        <v>162</v>
      </c>
      <c r="V5" s="2681" t="s">
        <v>163</v>
      </c>
      <c r="W5" s="2555" t="s">
        <v>164</v>
      </c>
      <c r="X5" s="2534" t="s">
        <v>165</v>
      </c>
      <c r="Y5" s="2534" t="s">
        <v>166</v>
      </c>
      <c r="Z5" s="2585" t="s">
        <v>512</v>
      </c>
      <c r="AA5" s="2534" t="s">
        <v>33</v>
      </c>
      <c r="AB5" s="2585" t="s">
        <v>192</v>
      </c>
      <c r="AC5" s="2585" t="s">
        <v>167</v>
      </c>
      <c r="AD5" s="2585" t="s">
        <v>168</v>
      </c>
      <c r="AE5" s="2585" t="s">
        <v>169</v>
      </c>
      <c r="AF5" s="2585" t="s">
        <v>170</v>
      </c>
      <c r="AG5" s="2585" t="s">
        <v>171</v>
      </c>
      <c r="AH5" s="2585" t="s">
        <v>172</v>
      </c>
      <c r="AI5" s="2585" t="s">
        <v>173</v>
      </c>
      <c r="AJ5" s="2585" t="s">
        <v>174</v>
      </c>
      <c r="AK5" s="2585" t="s">
        <v>391</v>
      </c>
      <c r="AL5" s="2585" t="s">
        <v>390</v>
      </c>
      <c r="AM5" s="2585" t="s">
        <v>389</v>
      </c>
      <c r="AN5" s="3819"/>
      <c r="AO5" s="3819"/>
      <c r="AP5" s="3710"/>
    </row>
    <row r="6" spans="1:42" ht="21" customHeight="1">
      <c r="A6" s="3821" t="s">
        <v>1</v>
      </c>
      <c r="B6" s="2884" t="s">
        <v>27</v>
      </c>
      <c r="C6" s="2679"/>
      <c r="D6" s="2679">
        <v>2.5999999999999999E-3</v>
      </c>
      <c r="E6" s="2679">
        <v>2.0999999999999999E-3</v>
      </c>
      <c r="F6" s="2679">
        <v>4.3E-3</v>
      </c>
      <c r="G6" s="2679">
        <v>2.5127997134549745E-2</v>
      </c>
      <c r="H6" s="2679">
        <v>1.7584856089410621E-2</v>
      </c>
      <c r="I6" s="2679">
        <v>5.6060477387182422E-3</v>
      </c>
      <c r="J6" s="2830">
        <v>3.5120687061206365E-3</v>
      </c>
      <c r="K6" s="2880">
        <v>1.7515949155538415E-3</v>
      </c>
      <c r="L6" s="2879">
        <v>1.2869608977146582E-3</v>
      </c>
      <c r="M6" s="2880">
        <v>1.2869608977146582E-3</v>
      </c>
      <c r="N6" s="2549">
        <v>3.7694598364054429E-3</v>
      </c>
      <c r="O6" s="2830">
        <v>3.3486076841734227E-3</v>
      </c>
      <c r="P6" s="2538">
        <v>0</v>
      </c>
      <c r="Q6" s="2830">
        <v>4.4105854049719326E-3</v>
      </c>
      <c r="R6" s="2830">
        <v>0</v>
      </c>
      <c r="S6" s="2830">
        <v>1.6404647983595353E-3</v>
      </c>
      <c r="T6" s="2830">
        <v>0</v>
      </c>
      <c r="U6" s="2830">
        <v>1.5782171349288936E-2</v>
      </c>
      <c r="V6" s="2682">
        <v>1.1088011088011088E-2</v>
      </c>
      <c r="W6" s="2556">
        <v>3.9731051344743277E-3</v>
      </c>
      <c r="X6" s="3527" t="e">
        <v>#DIV/0!</v>
      </c>
      <c r="Y6" s="2679" t="e">
        <v>#DIV/0!</v>
      </c>
      <c r="Z6" s="2679">
        <v>4.4569784662041988E-3</v>
      </c>
      <c r="AA6" s="3822">
        <v>2369.6767916518888</v>
      </c>
      <c r="AB6" s="3822">
        <v>-962.5871565318497</v>
      </c>
      <c r="AC6" s="3822">
        <v>-822.37500431123465</v>
      </c>
      <c r="AD6" s="3822">
        <v>766.80109063643386</v>
      </c>
      <c r="AE6" s="3822">
        <v>-1216.4993456412662</v>
      </c>
      <c r="AF6" s="3822">
        <v>856.59498414819802</v>
      </c>
      <c r="AG6" s="3822">
        <v>59.781431279719641</v>
      </c>
      <c r="AH6" s="3822">
        <v>1046.3572591056138</v>
      </c>
      <c r="AI6" s="3822">
        <v>-7298.7238383897766</v>
      </c>
      <c r="AJ6" s="3822">
        <v>-4913.6305854690272</v>
      </c>
      <c r="AK6" s="3822">
        <v>-1335.0606858353681</v>
      </c>
      <c r="AL6" s="3822" t="e">
        <v>#DIV/0!</v>
      </c>
      <c r="AM6" s="3822" t="e">
        <v>#DIV/0!</v>
      </c>
      <c r="AN6" s="3823">
        <v>-13819.341851008558</v>
      </c>
      <c r="AO6" s="3824">
        <v>-5.8317412314171202</v>
      </c>
      <c r="AP6" s="3826"/>
    </row>
    <row r="7" spans="1:42" ht="21" customHeight="1">
      <c r="A7" s="3821"/>
      <c r="B7" s="2884" t="s">
        <v>190</v>
      </c>
      <c r="C7" s="2588"/>
      <c r="D7" s="2588">
        <v>13.316666666666666</v>
      </c>
      <c r="E7" s="2588">
        <v>11.316666666666666</v>
      </c>
      <c r="F7" s="2588">
        <v>25.1</v>
      </c>
      <c r="G7" s="2588">
        <v>159.01666666666668</v>
      </c>
      <c r="H7" s="2588">
        <v>112</v>
      </c>
      <c r="I7" s="2588">
        <v>32.983333333333327</v>
      </c>
      <c r="J7" s="2831">
        <v>20.083333333333332</v>
      </c>
      <c r="K7" s="2882">
        <v>9.0833333333333321</v>
      </c>
      <c r="L7" s="2881">
        <v>5.9621212121212084</v>
      </c>
      <c r="M7" s="2882">
        <v>0.59621212121212086</v>
      </c>
      <c r="N7" s="2550">
        <v>1.6666666666666667</v>
      </c>
      <c r="O7" s="2831">
        <v>1.5833333333333333</v>
      </c>
      <c r="P7" s="2539">
        <v>0</v>
      </c>
      <c r="Q7" s="2831">
        <v>1.8333333333333333</v>
      </c>
      <c r="R7" s="2831">
        <v>0</v>
      </c>
      <c r="S7" s="2831">
        <v>0.8</v>
      </c>
      <c r="T7" s="2831">
        <v>0</v>
      </c>
      <c r="U7" s="2831">
        <v>7.583333333333333</v>
      </c>
      <c r="V7" s="2683">
        <v>5.333333333333333</v>
      </c>
      <c r="W7" s="2557">
        <v>2.1666666666666665</v>
      </c>
      <c r="X7" s="3528">
        <v>0</v>
      </c>
      <c r="Y7" s="2588">
        <v>0</v>
      </c>
      <c r="Z7" s="2588">
        <v>20.966666666666669</v>
      </c>
      <c r="AA7" s="3789"/>
      <c r="AB7" s="3789"/>
      <c r="AC7" s="3789"/>
      <c r="AD7" s="3789"/>
      <c r="AE7" s="3789"/>
      <c r="AF7" s="3789"/>
      <c r="AG7" s="3789"/>
      <c r="AH7" s="3789"/>
      <c r="AI7" s="3789"/>
      <c r="AJ7" s="3789"/>
      <c r="AK7" s="3789"/>
      <c r="AL7" s="3789"/>
      <c r="AM7" s="3789"/>
      <c r="AN7" s="3784"/>
      <c r="AO7" s="3825"/>
      <c r="AP7" s="3827"/>
    </row>
    <row r="8" spans="1:42" ht="23.25" customHeight="1">
      <c r="A8" s="3821" t="s">
        <v>2</v>
      </c>
      <c r="B8" s="2884" t="s">
        <v>27</v>
      </c>
      <c r="C8" s="2679"/>
      <c r="D8" s="2679"/>
      <c r="E8" s="2679">
        <v>2.8E-3</v>
      </c>
      <c r="F8" s="2679">
        <v>5.4000000000000003E-3</v>
      </c>
      <c r="G8" s="2679">
        <v>2.6604732682451598E-2</v>
      </c>
      <c r="H8" s="2679">
        <v>2.6078370144064007E-2</v>
      </c>
      <c r="I8" s="2679">
        <v>1.4308612980957347E-2</v>
      </c>
      <c r="J8" s="2830">
        <v>1.1616389886659478E-2</v>
      </c>
      <c r="K8" s="2880">
        <v>4.7326740756615544E-3</v>
      </c>
      <c r="L8" s="2879">
        <v>4.1275206859826864E-3</v>
      </c>
      <c r="M8" s="2880">
        <v>4.1275206859826864E-3</v>
      </c>
      <c r="N8" s="2549">
        <v>1.0370510040539268E-2</v>
      </c>
      <c r="O8" s="2830">
        <v>1.8905123288411159E-2</v>
      </c>
      <c r="P8" s="2538">
        <v>2.0678959159055659E-3</v>
      </c>
      <c r="Q8" s="2830">
        <v>9.1187289419183328E-3</v>
      </c>
      <c r="R8" s="2830">
        <v>5.2316890881913304E-3</v>
      </c>
      <c r="S8" s="2830">
        <v>1.3263785394932935E-2</v>
      </c>
      <c r="T8" s="2830">
        <v>2.4068508816254885E-2</v>
      </c>
      <c r="U8" s="2830">
        <v>1.7665797856935998E-2</v>
      </c>
      <c r="V8" s="2682">
        <v>1.6580635069607382E-2</v>
      </c>
      <c r="W8" s="2556">
        <v>1.1735623860770556E-2</v>
      </c>
      <c r="X8" s="3527" t="e">
        <v>#DIV/0!</v>
      </c>
      <c r="Y8" s="2679" t="e">
        <v>#DIV/0!</v>
      </c>
      <c r="Z8" s="2679">
        <v>1.3241191824442888E-2</v>
      </c>
      <c r="AA8" s="3822">
        <v>3779.1144396580985</v>
      </c>
      <c r="AB8" s="3822">
        <v>-3136.431354721713</v>
      </c>
      <c r="AC8" s="3822">
        <v>-9268.4686643371315</v>
      </c>
      <c r="AD8" s="3822">
        <v>1387.6363093390794</v>
      </c>
      <c r="AE8" s="3822">
        <v>-2555.2321090494352</v>
      </c>
      <c r="AF8" s="3822">
        <v>-299.69389456935141</v>
      </c>
      <c r="AG8" s="3822">
        <v>-5015.5132160159037</v>
      </c>
      <c r="AH8" s="3822">
        <v>-12882.428803786044</v>
      </c>
      <c r="AI8" s="3822">
        <v>-7823.0587816055449</v>
      </c>
      <c r="AJ8" s="3822">
        <v>-6688.8081784567839</v>
      </c>
      <c r="AK8" s="3822">
        <v>-4948.5262847529521</v>
      </c>
      <c r="AL8" s="3822" t="e">
        <v>#DIV/0!</v>
      </c>
      <c r="AM8" s="3822" t="e">
        <v>#DIV/0!</v>
      </c>
      <c r="AN8" s="3823">
        <v>-51230.524977955785</v>
      </c>
      <c r="AO8" s="3824">
        <v>-13.556224823556992</v>
      </c>
      <c r="AP8" s="3829"/>
    </row>
    <row r="9" spans="1:42" ht="23.25" customHeight="1">
      <c r="A9" s="3821"/>
      <c r="B9" s="2884" t="s">
        <v>190</v>
      </c>
      <c r="C9" s="2588"/>
      <c r="D9" s="2588"/>
      <c r="E9" s="2588">
        <v>21.333333333333332</v>
      </c>
      <c r="F9" s="2588">
        <v>36.75</v>
      </c>
      <c r="G9" s="2588">
        <v>190.25</v>
      </c>
      <c r="H9" s="2588">
        <v>206</v>
      </c>
      <c r="I9" s="2588">
        <v>108.33333333333334</v>
      </c>
      <c r="J9" s="2831">
        <v>83.916666666666671</v>
      </c>
      <c r="K9" s="2882">
        <v>30.916666666666664</v>
      </c>
      <c r="L9" s="2881">
        <v>24.075757575757571</v>
      </c>
      <c r="M9" s="2882">
        <v>2.4075757575757573</v>
      </c>
      <c r="N9" s="2550">
        <v>5.5</v>
      </c>
      <c r="O9" s="2831">
        <v>11.666666666666666</v>
      </c>
      <c r="P9" s="2539">
        <v>1</v>
      </c>
      <c r="Q9" s="2831">
        <v>4.916666666666667</v>
      </c>
      <c r="R9" s="2831">
        <v>2.9166666666666665</v>
      </c>
      <c r="S9" s="2831">
        <v>7.4166666666666661</v>
      </c>
      <c r="T9" s="2831">
        <v>15.083333333333334</v>
      </c>
      <c r="U9" s="2831">
        <v>10.166666666666668</v>
      </c>
      <c r="V9" s="2683">
        <v>8.8333333333333339</v>
      </c>
      <c r="W9" s="2557">
        <v>7.833333333333333</v>
      </c>
      <c r="X9" s="3528">
        <v>0</v>
      </c>
      <c r="Y9" s="2588">
        <v>0</v>
      </c>
      <c r="Z9" s="2588">
        <v>75.333333333333343</v>
      </c>
      <c r="AA9" s="3789"/>
      <c r="AB9" s="3789"/>
      <c r="AC9" s="3789"/>
      <c r="AD9" s="3789"/>
      <c r="AE9" s="3789"/>
      <c r="AF9" s="3789"/>
      <c r="AG9" s="3789"/>
      <c r="AH9" s="3789"/>
      <c r="AI9" s="3789"/>
      <c r="AJ9" s="3789"/>
      <c r="AK9" s="3789"/>
      <c r="AL9" s="3789"/>
      <c r="AM9" s="3789"/>
      <c r="AN9" s="3784"/>
      <c r="AO9" s="3825"/>
      <c r="AP9" s="3827"/>
    </row>
    <row r="10" spans="1:42" ht="23.25" customHeight="1">
      <c r="A10" s="3821" t="s">
        <v>3</v>
      </c>
      <c r="B10" s="2884" t="s">
        <v>27</v>
      </c>
      <c r="C10" s="2679"/>
      <c r="D10" s="2679"/>
      <c r="E10" s="2679">
        <v>1E-3</v>
      </c>
      <c r="F10" s="2679">
        <v>9.4000000000000004E-3</v>
      </c>
      <c r="G10" s="2679">
        <v>1.0842275989246595E-2</v>
      </c>
      <c r="H10" s="2679">
        <v>7.8816763340352949E-3</v>
      </c>
      <c r="I10" s="2679">
        <v>8.0087495312707434E-3</v>
      </c>
      <c r="J10" s="2830">
        <v>7.7214521880525563E-3</v>
      </c>
      <c r="K10" s="2880">
        <v>1.0093167701863354E-2</v>
      </c>
      <c r="L10" s="2879">
        <v>9.1393438016528876E-3</v>
      </c>
      <c r="M10" s="2880">
        <v>9.1393438016528876E-3</v>
      </c>
      <c r="N10" s="2549">
        <v>0</v>
      </c>
      <c r="O10" s="2538">
        <v>1.2859751549600061E-4</v>
      </c>
      <c r="P10" s="2538">
        <v>1.4044943820224719E-3</v>
      </c>
      <c r="Q10" s="2830">
        <v>0</v>
      </c>
      <c r="R10" s="2830">
        <v>0</v>
      </c>
      <c r="S10" s="2830">
        <v>2.4572649572649572E-3</v>
      </c>
      <c r="T10" s="2830">
        <v>3.3602150537634411E-4</v>
      </c>
      <c r="U10" s="2830">
        <v>1.266654156502158E-2</v>
      </c>
      <c r="V10" s="2682">
        <v>2.6773110061821548E-4</v>
      </c>
      <c r="W10" s="2556">
        <v>0</v>
      </c>
      <c r="X10" s="3527" t="e">
        <v>#DIV/0!</v>
      </c>
      <c r="Y10" s="2679" t="e">
        <v>#DIV/0!</v>
      </c>
      <c r="Z10" s="2679">
        <v>1.8016311864102685E-3</v>
      </c>
      <c r="AA10" s="3822">
        <v>14270.790435921306</v>
      </c>
      <c r="AB10" s="3822">
        <v>13791.487542614772</v>
      </c>
      <c r="AC10" s="3822">
        <v>14076.667003647199</v>
      </c>
      <c r="AD10" s="3822">
        <v>13542.11008401949</v>
      </c>
      <c r="AE10" s="3822">
        <v>13051.393545341303</v>
      </c>
      <c r="AF10" s="3822">
        <v>13322.798219976718</v>
      </c>
      <c r="AG10" s="3822">
        <v>10385.014679101349</v>
      </c>
      <c r="AH10" s="3822">
        <v>15907.907661010762</v>
      </c>
      <c r="AI10" s="3822">
        <v>-3934.1244957185454</v>
      </c>
      <c r="AJ10" s="3822">
        <v>14744.887040581667</v>
      </c>
      <c r="AK10" s="3822">
        <v>16428.095455173479</v>
      </c>
      <c r="AL10" s="3822" t="e">
        <v>#DIV/0!</v>
      </c>
      <c r="AM10" s="3822" t="e">
        <v>#DIV/0!</v>
      </c>
      <c r="AN10" s="3823">
        <v>121316.2367357482</v>
      </c>
      <c r="AO10" s="3830">
        <v>8.5010173248974734</v>
      </c>
      <c r="AP10" s="3829"/>
    </row>
    <row r="11" spans="1:42" ht="23.25" customHeight="1">
      <c r="A11" s="3821"/>
      <c r="B11" s="2884" t="s">
        <v>190</v>
      </c>
      <c r="C11" s="2588"/>
      <c r="D11" s="2588"/>
      <c r="E11" s="2588">
        <v>7.6166666666666663</v>
      </c>
      <c r="F11" s="2588">
        <v>68.55</v>
      </c>
      <c r="G11" s="2588">
        <v>81.333333333333329</v>
      </c>
      <c r="H11" s="2588">
        <v>64</v>
      </c>
      <c r="I11" s="2588">
        <v>67.2</v>
      </c>
      <c r="J11" s="2831">
        <v>59.699999999999989</v>
      </c>
      <c r="K11" s="2882">
        <v>76.7</v>
      </c>
      <c r="L11" s="2881">
        <v>62.754545454545422</v>
      </c>
      <c r="M11" s="2882">
        <v>6.2754545454545418</v>
      </c>
      <c r="N11" s="2550">
        <v>0</v>
      </c>
      <c r="O11" s="2539">
        <v>8.3333333333333329E-2</v>
      </c>
      <c r="P11" s="2539">
        <v>1</v>
      </c>
      <c r="Q11" s="2831">
        <v>0</v>
      </c>
      <c r="R11" s="2831">
        <v>0</v>
      </c>
      <c r="S11" s="2831">
        <v>1.5333333333333334</v>
      </c>
      <c r="T11" s="2831">
        <v>0.25</v>
      </c>
      <c r="U11" s="2831">
        <v>9</v>
      </c>
      <c r="V11" s="2683">
        <v>0.18333333333333332</v>
      </c>
      <c r="W11" s="2557">
        <v>0</v>
      </c>
      <c r="X11" s="3528">
        <v>0</v>
      </c>
      <c r="Y11" s="2588">
        <v>0</v>
      </c>
      <c r="Z11" s="2588">
        <v>12.05</v>
      </c>
      <c r="AA11" s="3789"/>
      <c r="AB11" s="3789"/>
      <c r="AC11" s="3789"/>
      <c r="AD11" s="3789"/>
      <c r="AE11" s="3789"/>
      <c r="AF11" s="3789"/>
      <c r="AG11" s="3789"/>
      <c r="AH11" s="3789"/>
      <c r="AI11" s="3789"/>
      <c r="AJ11" s="3789"/>
      <c r="AK11" s="3789"/>
      <c r="AL11" s="3789"/>
      <c r="AM11" s="3789"/>
      <c r="AN11" s="3784"/>
      <c r="AO11" s="3734"/>
      <c r="AP11" s="3827"/>
    </row>
    <row r="12" spans="1:42" ht="23.25" customHeight="1">
      <c r="A12" s="3821" t="s">
        <v>31</v>
      </c>
      <c r="B12" s="2884" t="s">
        <v>27</v>
      </c>
      <c r="C12" s="2679"/>
      <c r="D12" s="2679"/>
      <c r="E12" s="2679">
        <v>1.2999999999999999E-3</v>
      </c>
      <c r="F12" s="2679">
        <v>5.5999999999999999E-3</v>
      </c>
      <c r="G12" s="2679">
        <v>5.9082274042813613E-3</v>
      </c>
      <c r="H12" s="2679">
        <v>8.7417411517464721E-3</v>
      </c>
      <c r="I12" s="2679">
        <v>9.9811195604215201E-3</v>
      </c>
      <c r="J12" s="2830">
        <v>1.2348670407432022E-3</v>
      </c>
      <c r="K12" s="2880">
        <v>3.1177849296858602E-3</v>
      </c>
      <c r="L12" s="2879">
        <v>2.7030560928433273E-3</v>
      </c>
      <c r="M12" s="2880">
        <v>2.7030560928433273E-3</v>
      </c>
      <c r="N12" s="2549">
        <v>0</v>
      </c>
      <c r="O12" s="2538">
        <v>1.6923814627817109E-3</v>
      </c>
      <c r="P12" s="2538">
        <v>0</v>
      </c>
      <c r="Q12" s="2830">
        <v>3.7927003506948954E-3</v>
      </c>
      <c r="R12" s="2830">
        <v>7.6884920634920631E-3</v>
      </c>
      <c r="S12" s="2830">
        <v>0</v>
      </c>
      <c r="T12" s="2830">
        <v>0</v>
      </c>
      <c r="U12" s="2830">
        <v>0</v>
      </c>
      <c r="V12" s="2682">
        <v>0</v>
      </c>
      <c r="W12" s="2556">
        <v>0</v>
      </c>
      <c r="X12" s="3527" t="e">
        <v>#DIV/0!</v>
      </c>
      <c r="Y12" s="2679" t="e">
        <v>#DIV/0!</v>
      </c>
      <c r="Z12" s="2679">
        <v>1.2951287096903737E-3</v>
      </c>
      <c r="AA12" s="3822">
        <v>2976.1164306116198</v>
      </c>
      <c r="AB12" s="3822">
        <v>1939.2557627191391</v>
      </c>
      <c r="AC12" s="3822">
        <v>763.23264611900322</v>
      </c>
      <c r="AD12" s="3822">
        <v>1793.7992953405937</v>
      </c>
      <c r="AE12" s="3822">
        <v>-398.92261590659371</v>
      </c>
      <c r="AF12" s="3822">
        <v>-2865.383056962557</v>
      </c>
      <c r="AG12" s="3822">
        <v>2001.4460466321132</v>
      </c>
      <c r="AH12" s="3822">
        <v>2123.0965756559112</v>
      </c>
      <c r="AI12" s="3822">
        <v>1770.757767850449</v>
      </c>
      <c r="AJ12" s="3822">
        <v>1858.93802115989</v>
      </c>
      <c r="AK12" s="3822">
        <v>2023.8323648097421</v>
      </c>
      <c r="AL12" s="3822" t="e">
        <v>#DIV/0!</v>
      </c>
      <c r="AM12" s="3822" t="e">
        <v>#DIV/0!</v>
      </c>
      <c r="AN12" s="3823">
        <v>11010.052807417691</v>
      </c>
      <c r="AO12" s="3830">
        <v>3.6994697835645569</v>
      </c>
      <c r="AP12" s="3829"/>
    </row>
    <row r="13" spans="1:42" ht="23.25" customHeight="1">
      <c r="A13" s="3821"/>
      <c r="B13" s="2884" t="s">
        <v>190</v>
      </c>
      <c r="C13" s="2588"/>
      <c r="D13" s="2588"/>
      <c r="E13" s="2588">
        <v>8.75</v>
      </c>
      <c r="F13" s="2588">
        <v>38.683333333333337</v>
      </c>
      <c r="G13" s="2588">
        <v>38.616666666666667</v>
      </c>
      <c r="H13" s="2588">
        <v>66</v>
      </c>
      <c r="I13" s="2588">
        <v>69.033333333333346</v>
      </c>
      <c r="J13" s="2831">
        <v>8.8666666666666671</v>
      </c>
      <c r="K13" s="2882">
        <v>23.766666666666666</v>
      </c>
      <c r="L13" s="2881">
        <v>20.741818181818182</v>
      </c>
      <c r="M13" s="2882">
        <v>1.7284848484848485</v>
      </c>
      <c r="N13" s="2550">
        <v>0</v>
      </c>
      <c r="O13" s="2539">
        <v>1</v>
      </c>
      <c r="P13" s="2539">
        <v>0</v>
      </c>
      <c r="Q13" s="2831">
        <v>2.4333333333333331</v>
      </c>
      <c r="R13" s="2831">
        <v>5.166666666666667</v>
      </c>
      <c r="S13" s="2831">
        <v>0</v>
      </c>
      <c r="T13" s="2831">
        <v>0</v>
      </c>
      <c r="U13" s="2831">
        <v>0</v>
      </c>
      <c r="V13" s="2683">
        <v>0</v>
      </c>
      <c r="W13" s="2557">
        <v>0</v>
      </c>
      <c r="X13" s="3528">
        <v>0</v>
      </c>
      <c r="Y13" s="2588">
        <v>0</v>
      </c>
      <c r="Z13" s="2588">
        <v>8.6</v>
      </c>
      <c r="AA13" s="3789"/>
      <c r="AB13" s="3789"/>
      <c r="AC13" s="3789"/>
      <c r="AD13" s="3789"/>
      <c r="AE13" s="3789"/>
      <c r="AF13" s="3789"/>
      <c r="AG13" s="3789"/>
      <c r="AH13" s="3789"/>
      <c r="AI13" s="3789"/>
      <c r="AJ13" s="3789"/>
      <c r="AK13" s="3789"/>
      <c r="AL13" s="3789"/>
      <c r="AM13" s="3789"/>
      <c r="AN13" s="3784"/>
      <c r="AO13" s="3734"/>
      <c r="AP13" s="3827"/>
    </row>
    <row r="14" spans="1:42" ht="23.25" customHeight="1">
      <c r="A14" s="3821" t="s">
        <v>16</v>
      </c>
      <c r="B14" s="2884" t="s">
        <v>27</v>
      </c>
      <c r="C14" s="2679"/>
      <c r="D14" s="2679"/>
      <c r="E14" s="2679">
        <v>1.4E-3</v>
      </c>
      <c r="F14" s="2679">
        <v>1E-3</v>
      </c>
      <c r="G14" s="2679">
        <v>6.5262736976547785E-3</v>
      </c>
      <c r="H14" s="2679">
        <v>6.5437597238266303E-3</v>
      </c>
      <c r="I14" s="2679">
        <v>3.7032150107262803E-3</v>
      </c>
      <c r="J14" s="2830">
        <v>6.9415897550918889E-4</v>
      </c>
      <c r="K14" s="2880">
        <v>1.4152154308947015E-3</v>
      </c>
      <c r="L14" s="2879">
        <v>1.18175864581199E-3</v>
      </c>
      <c r="M14" s="2880">
        <v>1.18175864581199E-3</v>
      </c>
      <c r="N14" s="2878">
        <v>2.4666387114279369E-4</v>
      </c>
      <c r="O14" s="2538">
        <v>1.6975268339818757E-3</v>
      </c>
      <c r="P14" s="2538">
        <v>1.4595131064276958E-4</v>
      </c>
      <c r="Q14" s="2830">
        <v>0</v>
      </c>
      <c r="R14" s="2830">
        <v>3.7757274662881474E-3</v>
      </c>
      <c r="S14" s="2830">
        <v>0</v>
      </c>
      <c r="T14" s="2830">
        <v>0</v>
      </c>
      <c r="U14" s="2830">
        <v>1.412070377587619E-3</v>
      </c>
      <c r="V14" s="2682">
        <v>1.4403456829639113E-2</v>
      </c>
      <c r="W14" s="2556">
        <v>0</v>
      </c>
      <c r="X14" s="3527" t="e">
        <v>#DIV/0!</v>
      </c>
      <c r="Y14" s="2679" t="e">
        <v>#DIV/0!</v>
      </c>
      <c r="Z14" s="2679">
        <v>2.1064947193351557E-3</v>
      </c>
      <c r="AA14" s="3822">
        <v>2078.261958616582</v>
      </c>
      <c r="AB14" s="3822">
        <v>803.3157766370291</v>
      </c>
      <c r="AC14" s="3822">
        <v>-185.20511851245726</v>
      </c>
      <c r="AD14" s="3822">
        <v>699.62846674928505</v>
      </c>
      <c r="AE14" s="3822">
        <v>862.72222775165255</v>
      </c>
      <c r="AF14" s="3822">
        <v>-1362.1075700576414</v>
      </c>
      <c r="AG14" s="3822">
        <v>994.12902751681872</v>
      </c>
      <c r="AH14" s="3822">
        <v>949.60936301986976</v>
      </c>
      <c r="AI14" s="3822">
        <v>1.8239742453630896</v>
      </c>
      <c r="AJ14" s="3822">
        <v>-7794.9512628806297</v>
      </c>
      <c r="AK14" s="3822">
        <v>938.72541189285312</v>
      </c>
      <c r="AL14" s="3822" t="e">
        <v>#DIV/0!</v>
      </c>
      <c r="AM14" s="3822" t="e">
        <v>#DIV/0!</v>
      </c>
      <c r="AN14" s="3823">
        <v>-4092.3097036378576</v>
      </c>
      <c r="AO14" s="3830">
        <v>-1.9691019636244262</v>
      </c>
      <c r="AP14" s="3829"/>
    </row>
    <row r="15" spans="1:42" ht="23.25" customHeight="1">
      <c r="A15" s="3821"/>
      <c r="B15" s="2884" t="s">
        <v>190</v>
      </c>
      <c r="C15" s="2885"/>
      <c r="D15" s="2885"/>
      <c r="E15" s="2885">
        <v>9.5833333333333339</v>
      </c>
      <c r="F15" s="2588">
        <v>5.95</v>
      </c>
      <c r="G15" s="2588">
        <v>26.6</v>
      </c>
      <c r="H15" s="2588">
        <v>16.333333333333336</v>
      </c>
      <c r="I15" s="2588">
        <v>27</v>
      </c>
      <c r="J15" s="2831">
        <v>5.1166666666666671</v>
      </c>
      <c r="K15" s="2882">
        <v>10.75</v>
      </c>
      <c r="L15" s="2881">
        <v>8.8896969696969759</v>
      </c>
      <c r="M15" s="2882">
        <v>0.74080808080808136</v>
      </c>
      <c r="N15" s="2550">
        <v>0.16666666666666666</v>
      </c>
      <c r="O15" s="2539">
        <v>1.0833333333333333</v>
      </c>
      <c r="P15" s="2539">
        <v>8.3333333333333329E-2</v>
      </c>
      <c r="Q15" s="2831">
        <v>0</v>
      </c>
      <c r="R15" s="2831">
        <v>2.2166666666666668</v>
      </c>
      <c r="S15" s="2831">
        <v>0</v>
      </c>
      <c r="T15" s="2831">
        <v>0</v>
      </c>
      <c r="U15" s="2831">
        <v>0.83333333333333337</v>
      </c>
      <c r="V15" s="2683">
        <v>9</v>
      </c>
      <c r="W15" s="2557">
        <v>0</v>
      </c>
      <c r="X15" s="3528">
        <v>0</v>
      </c>
      <c r="Y15" s="2588">
        <v>0</v>
      </c>
      <c r="Z15" s="2588">
        <v>13.383333333333333</v>
      </c>
      <c r="AA15" s="3789"/>
      <c r="AB15" s="3789"/>
      <c r="AC15" s="3789"/>
      <c r="AD15" s="3789"/>
      <c r="AE15" s="3789"/>
      <c r="AF15" s="3789"/>
      <c r="AG15" s="3789"/>
      <c r="AH15" s="3789"/>
      <c r="AI15" s="3789"/>
      <c r="AJ15" s="3789"/>
      <c r="AK15" s="3789"/>
      <c r="AL15" s="3789"/>
      <c r="AM15" s="3789"/>
      <c r="AN15" s="3784"/>
      <c r="AO15" s="3734"/>
      <c r="AP15" s="3827"/>
    </row>
    <row r="16" spans="1:42" ht="21" customHeight="1" thickBot="1">
      <c r="A16" s="3782" t="s">
        <v>20</v>
      </c>
      <c r="B16" s="3780"/>
      <c r="C16" s="2877"/>
      <c r="D16" s="2877"/>
      <c r="E16" s="2877"/>
      <c r="F16" s="2886">
        <v>175.03333333333333</v>
      </c>
      <c r="G16" s="2886">
        <v>495.81666666666666</v>
      </c>
      <c r="H16" s="2886">
        <v>464.33333333333331</v>
      </c>
      <c r="I16" s="2886">
        <v>304.55</v>
      </c>
      <c r="J16" s="2887">
        <v>177.68333333333334</v>
      </c>
      <c r="K16" s="2887">
        <v>151.21666666666667</v>
      </c>
      <c r="L16" s="1770">
        <v>122.42393939393936</v>
      </c>
      <c r="M16" s="2883">
        <v>11.748535353535349</v>
      </c>
      <c r="N16" s="2888">
        <v>7.3333333333333339</v>
      </c>
      <c r="O16" s="2887">
        <v>15.416666666666668</v>
      </c>
      <c r="P16" s="2887">
        <v>2.0833333333333335</v>
      </c>
      <c r="Q16" s="3187">
        <v>9.1833333333333336</v>
      </c>
      <c r="R16" s="3187">
        <v>10.3</v>
      </c>
      <c r="S16" s="2887">
        <v>9.75</v>
      </c>
      <c r="T16" s="3187">
        <v>15.333333333333334</v>
      </c>
      <c r="U16" s="3187">
        <v>27.583333333333332</v>
      </c>
      <c r="V16" s="3294">
        <v>23.35</v>
      </c>
      <c r="W16" s="3042">
        <v>10</v>
      </c>
      <c r="X16" s="3529">
        <v>0</v>
      </c>
      <c r="Y16" s="2886">
        <v>0</v>
      </c>
      <c r="Z16" s="2886">
        <v>130.33333333333334</v>
      </c>
      <c r="AA16" s="2889">
        <v>25473.960056459495</v>
      </c>
      <c r="AB16" s="2890">
        <v>12435.040570717376</v>
      </c>
      <c r="AC16" s="2890">
        <v>4563.850862605379</v>
      </c>
      <c r="AD16" s="2890">
        <v>18189.975246084879</v>
      </c>
      <c r="AE16" s="2890">
        <v>9743.4617024956606</v>
      </c>
      <c r="AF16" s="2890">
        <v>9652.2086825353654</v>
      </c>
      <c r="AG16" s="2890">
        <v>8424.8579685140976</v>
      </c>
      <c r="AH16" s="2890">
        <v>7144.5420550061135</v>
      </c>
      <c r="AI16" s="2890">
        <v>-17283.325373618056</v>
      </c>
      <c r="AJ16" s="2890">
        <v>-2793.5649650648838</v>
      </c>
      <c r="AK16" s="2890">
        <v>13107.066261287757</v>
      </c>
      <c r="AL16" s="2890" t="e">
        <v>#DIV/0!</v>
      </c>
      <c r="AM16" s="2890" t="e">
        <v>#DIV/0!</v>
      </c>
      <c r="AN16" s="2890">
        <v>63184.113010563698</v>
      </c>
      <c r="AO16" s="1856">
        <v>2.4803412139504375</v>
      </c>
      <c r="AP16" s="2876"/>
    </row>
    <row r="17" spans="1:42" ht="15" customHeight="1">
      <c r="A17" s="57"/>
      <c r="B17" s="57"/>
      <c r="C17" s="58"/>
      <c r="D17" s="58"/>
      <c r="E17" s="58"/>
      <c r="F17" s="81"/>
      <c r="G17" s="97"/>
      <c r="H17" s="81"/>
      <c r="I17" s="81"/>
      <c r="J17" s="81"/>
      <c r="K17" s="81"/>
      <c r="L17" s="81"/>
      <c r="M17" s="81"/>
      <c r="N17" s="81">
        <f>AVERAGE(N12,N10,N8,N6)</f>
        <v>3.5349924692361775E-3</v>
      </c>
      <c r="O17" s="81">
        <f>AVERAGE(O14,O12,O10,O8,O6)</f>
        <v>5.1544473569688342E-3</v>
      </c>
      <c r="P17" s="81">
        <f>AVERAGE(P14,P12,P10,P8,P6)</f>
        <v>7.236683217141614E-4</v>
      </c>
      <c r="Q17" s="81">
        <f t="shared" ref="Q17:V17" si="0">AVERAGE(Q14,Q12,Q10,Q8,Q6)</f>
        <v>3.464402939517032E-3</v>
      </c>
      <c r="R17" s="81">
        <f t="shared" si="0"/>
        <v>3.3391817235943083E-3</v>
      </c>
      <c r="S17" s="81">
        <f t="shared" si="0"/>
        <v>3.4723030301114857E-3</v>
      </c>
      <c r="T17" s="81">
        <f t="shared" si="0"/>
        <v>4.8809060643262457E-3</v>
      </c>
      <c r="U17" s="81">
        <f t="shared" si="0"/>
        <v>9.5053162297668269E-3</v>
      </c>
      <c r="V17" s="81">
        <f t="shared" si="0"/>
        <v>8.467966817575159E-3</v>
      </c>
      <c r="W17" s="81">
        <f>AVERAGE(W14,W12,W10,W8,W6)</f>
        <v>3.1417457990489768E-3</v>
      </c>
      <c r="X17" s="58"/>
      <c r="Y17" s="58"/>
      <c r="Z17" s="58"/>
      <c r="AA17" s="59"/>
    </row>
    <row r="18" spans="1:42" ht="15" customHeight="1" thickBot="1">
      <c r="A18" s="4" t="s">
        <v>268</v>
      </c>
    </row>
    <row r="19" spans="1:42" ht="21" customHeight="1" thickBot="1">
      <c r="A19" s="3584" t="s">
        <v>0</v>
      </c>
      <c r="B19" s="3601"/>
      <c r="C19" s="3608" t="s">
        <v>186</v>
      </c>
      <c r="D19" s="3608" t="s">
        <v>187</v>
      </c>
      <c r="E19" s="3608" t="s">
        <v>188</v>
      </c>
      <c r="F19" s="3608" t="s">
        <v>189</v>
      </c>
      <c r="G19" s="3608" t="s">
        <v>185</v>
      </c>
      <c r="H19" s="3608" t="s">
        <v>504</v>
      </c>
      <c r="I19" s="3608" t="s">
        <v>505</v>
      </c>
      <c r="J19" s="3833" t="s">
        <v>506</v>
      </c>
      <c r="K19" s="3833" t="s">
        <v>510</v>
      </c>
      <c r="L19" s="3781" t="s">
        <v>520</v>
      </c>
      <c r="M19" s="3614" t="s">
        <v>392</v>
      </c>
      <c r="N19" s="3818" t="s">
        <v>535</v>
      </c>
      <c r="O19" s="3632"/>
      <c r="P19" s="3632"/>
      <c r="Q19" s="3632"/>
      <c r="R19" s="3632"/>
      <c r="S19" s="3632"/>
      <c r="T19" s="3632"/>
      <c r="U19" s="3632"/>
      <c r="V19" s="3632"/>
      <c r="W19" s="3632"/>
      <c r="X19" s="3632"/>
      <c r="Y19" s="3632"/>
      <c r="Z19" s="3632"/>
      <c r="AA19" s="3601"/>
      <c r="AB19" s="3601"/>
      <c r="AC19" s="3601"/>
      <c r="AD19" s="3601"/>
      <c r="AE19" s="3601"/>
      <c r="AF19" s="3601"/>
      <c r="AG19" s="3601"/>
      <c r="AH19" s="3601"/>
      <c r="AI19" s="3601"/>
      <c r="AJ19" s="3601"/>
      <c r="AK19" s="3601"/>
      <c r="AL19" s="3601"/>
      <c r="AM19" s="3601"/>
      <c r="AN19" s="3608" t="s">
        <v>222</v>
      </c>
      <c r="AO19" s="3608" t="s">
        <v>149</v>
      </c>
      <c r="AP19" s="3604" t="s">
        <v>128</v>
      </c>
    </row>
    <row r="20" spans="1:42" ht="21" customHeight="1">
      <c r="A20" s="3828"/>
      <c r="B20" s="3709"/>
      <c r="C20" s="3819"/>
      <c r="D20" s="3819"/>
      <c r="E20" s="3819"/>
      <c r="F20" s="3819"/>
      <c r="G20" s="3819"/>
      <c r="H20" s="3819"/>
      <c r="I20" s="3819"/>
      <c r="J20" s="3834"/>
      <c r="K20" s="3834"/>
      <c r="L20" s="3820"/>
      <c r="M20" s="3850"/>
      <c r="N20" s="2548" t="s">
        <v>191</v>
      </c>
      <c r="O20" s="2829" t="s">
        <v>156</v>
      </c>
      <c r="P20" s="2901" t="s">
        <v>157</v>
      </c>
      <c r="Q20" s="3077" t="s">
        <v>158</v>
      </c>
      <c r="R20" s="3199" t="s">
        <v>159</v>
      </c>
      <c r="S20" s="3272" t="s">
        <v>160</v>
      </c>
      <c r="T20" s="3364" t="s">
        <v>161</v>
      </c>
      <c r="U20" s="3442" t="s">
        <v>162</v>
      </c>
      <c r="V20" s="2681" t="s">
        <v>163</v>
      </c>
      <c r="W20" s="2555" t="s">
        <v>164</v>
      </c>
      <c r="X20" s="2534" t="s">
        <v>165</v>
      </c>
      <c r="Y20" s="2585" t="s">
        <v>166</v>
      </c>
      <c r="Z20" s="2585" t="s">
        <v>512</v>
      </c>
      <c r="AA20" s="2534" t="s">
        <v>33</v>
      </c>
      <c r="AB20" s="2585" t="s">
        <v>192</v>
      </c>
      <c r="AC20" s="2585" t="s">
        <v>167</v>
      </c>
      <c r="AD20" s="2585" t="s">
        <v>168</v>
      </c>
      <c r="AE20" s="2585" t="s">
        <v>169</v>
      </c>
      <c r="AF20" s="2585" t="s">
        <v>170</v>
      </c>
      <c r="AG20" s="2585" t="s">
        <v>171</v>
      </c>
      <c r="AH20" s="2585" t="s">
        <v>172</v>
      </c>
      <c r="AI20" s="2585" t="s">
        <v>173</v>
      </c>
      <c r="AJ20" s="2585" t="s">
        <v>174</v>
      </c>
      <c r="AK20" s="2585" t="s">
        <v>175</v>
      </c>
      <c r="AL20" s="2585" t="s">
        <v>176</v>
      </c>
      <c r="AM20" s="2585" t="s">
        <v>177</v>
      </c>
      <c r="AN20" s="3819"/>
      <c r="AO20" s="3819"/>
      <c r="AP20" s="3710"/>
    </row>
    <row r="21" spans="1:42" ht="21" customHeight="1">
      <c r="A21" s="3831" t="s">
        <v>1</v>
      </c>
      <c r="B21" s="3832"/>
      <c r="C21" s="2586"/>
      <c r="D21" s="2586">
        <v>23</v>
      </c>
      <c r="E21" s="2586">
        <v>32</v>
      </c>
      <c r="F21" s="2586">
        <v>33</v>
      </c>
      <c r="G21" s="2586">
        <v>92</v>
      </c>
      <c r="H21" s="2586">
        <v>69</v>
      </c>
      <c r="I21" s="2586">
        <v>27</v>
      </c>
      <c r="J21" s="2586">
        <v>14</v>
      </c>
      <c r="K21" s="2586">
        <v>6</v>
      </c>
      <c r="L21" s="2891">
        <v>6</v>
      </c>
      <c r="M21" s="2898">
        <v>0.6</v>
      </c>
      <c r="N21" s="2551">
        <v>1</v>
      </c>
      <c r="O21" s="2836">
        <v>3</v>
      </c>
      <c r="P21" s="3044">
        <v>0</v>
      </c>
      <c r="Q21" s="2832">
        <v>1</v>
      </c>
      <c r="R21" s="2832">
        <v>0</v>
      </c>
      <c r="S21" s="2832">
        <v>2</v>
      </c>
      <c r="T21" s="2832">
        <v>0</v>
      </c>
      <c r="U21" s="2832">
        <v>1</v>
      </c>
      <c r="V21" s="2680">
        <v>1</v>
      </c>
      <c r="W21" s="2558">
        <v>1</v>
      </c>
      <c r="X21" s="2535">
        <v>0</v>
      </c>
      <c r="Y21" s="2586">
        <v>0</v>
      </c>
      <c r="Z21" s="2586">
        <v>10</v>
      </c>
      <c r="AA21" s="2892">
        <v>0</v>
      </c>
      <c r="AB21" s="2893">
        <v>0</v>
      </c>
      <c r="AC21" s="2893">
        <v>0</v>
      </c>
      <c r="AD21" s="2893">
        <v>0</v>
      </c>
      <c r="AE21" s="2893">
        <v>0</v>
      </c>
      <c r="AF21" s="2893">
        <v>0</v>
      </c>
      <c r="AG21" s="2893">
        <v>0</v>
      </c>
      <c r="AH21" s="2893">
        <v>0</v>
      </c>
      <c r="AI21" s="2893">
        <v>0</v>
      </c>
      <c r="AJ21" s="2893">
        <v>0</v>
      </c>
      <c r="AK21" s="2893">
        <v>0</v>
      </c>
      <c r="AL21" s="2893">
        <v>0</v>
      </c>
      <c r="AM21" s="2893">
        <v>0</v>
      </c>
      <c r="AN21" s="2893">
        <v>0</v>
      </c>
      <c r="AO21" s="2320"/>
      <c r="AP21" s="2894"/>
    </row>
    <row r="22" spans="1:42" ht="21" customHeight="1">
      <c r="A22" s="3831" t="s">
        <v>2</v>
      </c>
      <c r="B22" s="3832"/>
      <c r="C22" s="2586"/>
      <c r="D22" s="2586"/>
      <c r="E22" s="2586">
        <v>35</v>
      </c>
      <c r="F22" s="2586">
        <v>47</v>
      </c>
      <c r="G22" s="2586">
        <v>108</v>
      </c>
      <c r="H22" s="2586">
        <v>97</v>
      </c>
      <c r="I22" s="2586">
        <v>40</v>
      </c>
      <c r="J22" s="2586">
        <v>47</v>
      </c>
      <c r="K22" s="2586">
        <v>13</v>
      </c>
      <c r="L22" s="2891">
        <v>12</v>
      </c>
      <c r="M22" s="2898">
        <v>1.2</v>
      </c>
      <c r="N22" s="2551">
        <v>3</v>
      </c>
      <c r="O22" s="2836">
        <v>3</v>
      </c>
      <c r="P22" s="3044">
        <v>1</v>
      </c>
      <c r="Q22" s="2832">
        <v>2</v>
      </c>
      <c r="R22" s="2832">
        <v>1</v>
      </c>
      <c r="S22" s="2832">
        <v>3</v>
      </c>
      <c r="T22" s="2832">
        <v>5</v>
      </c>
      <c r="U22" s="2832">
        <v>6</v>
      </c>
      <c r="V22" s="2680">
        <v>5</v>
      </c>
      <c r="W22" s="2558">
        <v>3</v>
      </c>
      <c r="X22" s="2535">
        <v>0</v>
      </c>
      <c r="Y22" s="2586">
        <v>0</v>
      </c>
      <c r="Z22" s="2586">
        <v>32</v>
      </c>
      <c r="AA22" s="2892">
        <v>0</v>
      </c>
      <c r="AB22" s="2893">
        <v>0</v>
      </c>
      <c r="AC22" s="2893">
        <v>0</v>
      </c>
      <c r="AD22" s="2893">
        <v>0</v>
      </c>
      <c r="AE22" s="2893">
        <v>0</v>
      </c>
      <c r="AF22" s="2893">
        <v>0</v>
      </c>
      <c r="AG22" s="2893">
        <v>0</v>
      </c>
      <c r="AH22" s="2893">
        <v>0</v>
      </c>
      <c r="AI22" s="2893">
        <v>0</v>
      </c>
      <c r="AJ22" s="2893">
        <v>0</v>
      </c>
      <c r="AK22" s="2893">
        <v>0</v>
      </c>
      <c r="AL22" s="2893">
        <v>0</v>
      </c>
      <c r="AM22" s="2893">
        <v>0</v>
      </c>
      <c r="AN22" s="2893">
        <v>0</v>
      </c>
      <c r="AO22" s="2320"/>
      <c r="AP22" s="2894"/>
    </row>
    <row r="23" spans="1:42" ht="21" customHeight="1">
      <c r="A23" s="3831" t="s">
        <v>3</v>
      </c>
      <c r="B23" s="3832"/>
      <c r="C23" s="2586"/>
      <c r="D23" s="2586"/>
      <c r="E23" s="2586">
        <v>30</v>
      </c>
      <c r="F23" s="2586">
        <v>62</v>
      </c>
      <c r="G23" s="2586">
        <v>55</v>
      </c>
      <c r="H23" s="2586">
        <v>48</v>
      </c>
      <c r="I23" s="2586">
        <v>32</v>
      </c>
      <c r="J23" s="2586">
        <v>35</v>
      </c>
      <c r="K23" s="2586">
        <v>32</v>
      </c>
      <c r="L23" s="2891">
        <v>18</v>
      </c>
      <c r="M23" s="2898">
        <v>1.8</v>
      </c>
      <c r="N23" s="2551">
        <v>0</v>
      </c>
      <c r="O23" s="2836">
        <v>1</v>
      </c>
      <c r="P23" s="2832">
        <v>1</v>
      </c>
      <c r="Q23" s="2832">
        <v>0</v>
      </c>
      <c r="R23" s="2832">
        <v>0</v>
      </c>
      <c r="S23" s="2832">
        <v>2</v>
      </c>
      <c r="T23" s="2832">
        <v>1</v>
      </c>
      <c r="U23" s="2832">
        <v>3</v>
      </c>
      <c r="V23" s="2680">
        <v>2</v>
      </c>
      <c r="W23" s="2558">
        <v>0</v>
      </c>
      <c r="X23" s="2535">
        <v>0</v>
      </c>
      <c r="Y23" s="2586">
        <v>0</v>
      </c>
      <c r="Z23" s="2586">
        <v>10</v>
      </c>
      <c r="AA23" s="2892">
        <v>41905.94099926934</v>
      </c>
      <c r="AB23" s="2893">
        <v>7982.0839998608262</v>
      </c>
      <c r="AC23" s="2893">
        <v>4988.8024999130166</v>
      </c>
      <c r="AD23" s="2893">
        <v>4988.8024999130166</v>
      </c>
      <c r="AE23" s="2893">
        <v>7982.0839998608262</v>
      </c>
      <c r="AF23" s="2893">
        <v>7982.0839998608262</v>
      </c>
      <c r="AG23" s="2893">
        <v>1995.5209999652066</v>
      </c>
      <c r="AH23" s="2893">
        <v>4988.8024999130166</v>
      </c>
      <c r="AI23" s="2893">
        <v>-997.76049998260305</v>
      </c>
      <c r="AJ23" s="2893">
        <v>1995.5209999652066</v>
      </c>
      <c r="AK23" s="2893">
        <v>7982.0839998608262</v>
      </c>
      <c r="AL23" s="2893">
        <v>7982.0839998608262</v>
      </c>
      <c r="AM23" s="2893">
        <v>7982.0839998608262</v>
      </c>
      <c r="AN23" s="2893">
        <v>49888.024999130168</v>
      </c>
      <c r="AO23" s="2320">
        <v>1.1904761904761905</v>
      </c>
      <c r="AP23" s="2894"/>
    </row>
    <row r="24" spans="1:42" ht="21" customHeight="1">
      <c r="A24" s="3831" t="s">
        <v>31</v>
      </c>
      <c r="B24" s="3832"/>
      <c r="C24" s="2586"/>
      <c r="D24" s="2586"/>
      <c r="E24" s="2586">
        <v>33</v>
      </c>
      <c r="F24" s="2586">
        <v>35</v>
      </c>
      <c r="G24" s="2586">
        <v>32</v>
      </c>
      <c r="H24" s="2586">
        <v>44</v>
      </c>
      <c r="I24" s="2586">
        <v>31</v>
      </c>
      <c r="J24" s="2586">
        <v>10</v>
      </c>
      <c r="K24" s="2586">
        <v>12</v>
      </c>
      <c r="L24" s="2891">
        <v>12</v>
      </c>
      <c r="M24" s="2898">
        <v>1</v>
      </c>
      <c r="N24" s="2551">
        <v>0</v>
      </c>
      <c r="O24" s="2836">
        <v>1</v>
      </c>
      <c r="P24" s="3044">
        <v>0</v>
      </c>
      <c r="Q24" s="2832">
        <v>3</v>
      </c>
      <c r="R24" s="2832">
        <v>2</v>
      </c>
      <c r="S24" s="2832">
        <v>0</v>
      </c>
      <c r="T24" s="2832">
        <v>0</v>
      </c>
      <c r="U24" s="2832">
        <v>0</v>
      </c>
      <c r="V24" s="2680">
        <v>0</v>
      </c>
      <c r="W24" s="2558">
        <v>0</v>
      </c>
      <c r="X24" s="2535">
        <v>0</v>
      </c>
      <c r="Y24" s="2586">
        <v>0</v>
      </c>
      <c r="Z24" s="2586">
        <v>6</v>
      </c>
      <c r="AA24" s="2892">
        <v>1</v>
      </c>
      <c r="AB24" s="2893">
        <v>1231.9914980403598</v>
      </c>
      <c r="AC24" s="2893">
        <v>0</v>
      </c>
      <c r="AD24" s="2893">
        <v>1231.9914980403598</v>
      </c>
      <c r="AE24" s="2893">
        <v>-2463.9829960807197</v>
      </c>
      <c r="AF24" s="2893">
        <v>-1231.9914980403598</v>
      </c>
      <c r="AG24" s="2893">
        <v>1231.9914980403598</v>
      </c>
      <c r="AH24" s="2893">
        <v>1231.9914980403598</v>
      </c>
      <c r="AI24" s="2893">
        <v>1231.9914980403598</v>
      </c>
      <c r="AJ24" s="2893">
        <v>1231.9914980403598</v>
      </c>
      <c r="AK24" s="2893">
        <v>1231.9914980403598</v>
      </c>
      <c r="AL24" s="2893">
        <v>1231.9914980403598</v>
      </c>
      <c r="AM24" s="2893">
        <v>1231.9914980403598</v>
      </c>
      <c r="AN24" s="2893">
        <v>4927.9659921614393</v>
      </c>
      <c r="AO24" s="3363">
        <v>4927.9659921614393</v>
      </c>
      <c r="AP24" s="2894"/>
    </row>
    <row r="25" spans="1:42" ht="21" customHeight="1">
      <c r="A25" s="3831" t="s">
        <v>16</v>
      </c>
      <c r="B25" s="3832"/>
      <c r="C25" s="2586"/>
      <c r="D25" s="2586"/>
      <c r="E25" s="2586">
        <v>16</v>
      </c>
      <c r="F25" s="2586">
        <v>10</v>
      </c>
      <c r="G25" s="2586">
        <v>24</v>
      </c>
      <c r="H25" s="2586">
        <v>16</v>
      </c>
      <c r="I25" s="2586">
        <v>28</v>
      </c>
      <c r="J25" s="2586">
        <v>5</v>
      </c>
      <c r="K25" s="2586">
        <v>8</v>
      </c>
      <c r="L25" s="2891">
        <v>6</v>
      </c>
      <c r="M25" s="2898">
        <v>0.5</v>
      </c>
      <c r="N25" s="2551">
        <v>1</v>
      </c>
      <c r="O25" s="2836">
        <v>1</v>
      </c>
      <c r="P25" s="3044">
        <v>1</v>
      </c>
      <c r="Q25" s="2832">
        <v>0</v>
      </c>
      <c r="R25" s="2832">
        <v>1</v>
      </c>
      <c r="S25" s="2832">
        <v>0</v>
      </c>
      <c r="T25" s="2832">
        <v>0</v>
      </c>
      <c r="U25" s="2832">
        <v>1</v>
      </c>
      <c r="V25" s="2680">
        <v>4</v>
      </c>
      <c r="W25" s="2558">
        <v>0</v>
      </c>
      <c r="X25" s="2535">
        <v>0</v>
      </c>
      <c r="Y25" s="2586">
        <v>0</v>
      </c>
      <c r="Z25" s="2586">
        <v>9</v>
      </c>
      <c r="AA25" s="2892">
        <v>1465.1204582794398</v>
      </c>
      <c r="AB25" s="2893">
        <v>-244.18674304657338</v>
      </c>
      <c r="AC25" s="2893">
        <v>-244.18674304657333</v>
      </c>
      <c r="AD25" s="2893">
        <v>-244.18674304657338</v>
      </c>
      <c r="AE25" s="2893">
        <v>488.3734860931466</v>
      </c>
      <c r="AF25" s="2893">
        <v>-244.18674304657338</v>
      </c>
      <c r="AG25" s="2893">
        <v>488.3734860931466</v>
      </c>
      <c r="AH25" s="2893">
        <v>488.3734860931466</v>
      </c>
      <c r="AI25" s="2893">
        <v>-244.18674304657333</v>
      </c>
      <c r="AJ25" s="2893">
        <v>-2441.8674304657334</v>
      </c>
      <c r="AK25" s="2893">
        <v>488.3734860931466</v>
      </c>
      <c r="AL25" s="2893">
        <v>488.3734860931466</v>
      </c>
      <c r="AM25" s="2893">
        <v>488.3734860931466</v>
      </c>
      <c r="AN25" s="2893">
        <v>-1709.3072013260141</v>
      </c>
      <c r="AO25" s="2320">
        <v>-1.1666666666666674</v>
      </c>
      <c r="AP25" s="2894"/>
    </row>
    <row r="26" spans="1:42" ht="21" customHeight="1" thickBot="1">
      <c r="A26" s="3782" t="s">
        <v>20</v>
      </c>
      <c r="B26" s="3780"/>
      <c r="C26" s="2877"/>
      <c r="D26" s="2877"/>
      <c r="E26" s="3190">
        <v>146</v>
      </c>
      <c r="F26" s="3190">
        <v>187</v>
      </c>
      <c r="G26" s="2877">
        <v>311</v>
      </c>
      <c r="H26" s="2877">
        <v>274</v>
      </c>
      <c r="I26" s="2877">
        <v>158</v>
      </c>
      <c r="J26" s="2895">
        <v>111</v>
      </c>
      <c r="K26" s="2895">
        <v>71</v>
      </c>
      <c r="L26" s="1629">
        <v>54</v>
      </c>
      <c r="M26" s="2899">
        <v>5.0999999999999996</v>
      </c>
      <c r="N26" s="2896">
        <v>5</v>
      </c>
      <c r="O26" s="2895">
        <v>9</v>
      </c>
      <c r="P26" s="2895">
        <v>3</v>
      </c>
      <c r="Q26" s="2833">
        <v>6</v>
      </c>
      <c r="R26" s="2833">
        <v>4</v>
      </c>
      <c r="S26" s="2895">
        <v>7</v>
      </c>
      <c r="T26" s="2833">
        <v>6</v>
      </c>
      <c r="U26" s="2833">
        <v>11</v>
      </c>
      <c r="V26" s="3291">
        <v>12</v>
      </c>
      <c r="W26" s="2559">
        <v>4</v>
      </c>
      <c r="X26" s="3530">
        <v>0</v>
      </c>
      <c r="Y26" s="2877">
        <v>0</v>
      </c>
      <c r="Z26" s="2877">
        <v>67</v>
      </c>
      <c r="AA26" s="2897">
        <v>43372.061457548778</v>
      </c>
      <c r="AB26" s="2604">
        <v>8969.8887548546118</v>
      </c>
      <c r="AC26" s="2604">
        <v>4744.615756866443</v>
      </c>
      <c r="AD26" s="2604">
        <v>5976.6072549068031</v>
      </c>
      <c r="AE26" s="2604">
        <v>6006.4744898732524</v>
      </c>
      <c r="AF26" s="2604">
        <v>6505.9057587738926</v>
      </c>
      <c r="AG26" s="2604">
        <v>3715.8859840987129</v>
      </c>
      <c r="AH26" s="2604">
        <v>6709.167484046523</v>
      </c>
      <c r="AI26" s="2604">
        <v>-9.9557449888165479</v>
      </c>
      <c r="AJ26" s="2604">
        <v>785.64506753983278</v>
      </c>
      <c r="AK26" s="2604">
        <v>9702.4489839943326</v>
      </c>
      <c r="AL26" s="2604">
        <v>9702.4489839943326</v>
      </c>
      <c r="AM26" s="2604">
        <v>9702.4489839943326</v>
      </c>
      <c r="AN26" s="2604">
        <v>53106.683789965587</v>
      </c>
      <c r="AO26" s="1856">
        <v>1.2244445388408562</v>
      </c>
      <c r="AP26" s="2876"/>
    </row>
    <row r="27" spans="1:42" s="14" customFormat="1" ht="15" customHeight="1">
      <c r="A27" s="145"/>
      <c r="B27" s="145"/>
      <c r="C27" s="2"/>
      <c r="D27" s="2"/>
      <c r="E27" s="2"/>
      <c r="F27" s="2">
        <v>1.18</v>
      </c>
      <c r="G27" s="2" t="s">
        <v>277</v>
      </c>
      <c r="H27" s="2" t="s">
        <v>235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64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100"/>
      <c r="AP27" s="10"/>
    </row>
    <row r="28" spans="1:42" s="14" customFormat="1" ht="15" customHeight="1">
      <c r="A28" s="145"/>
      <c r="B28" s="145"/>
      <c r="C28" s="2"/>
      <c r="D28" s="2"/>
      <c r="E28" s="2"/>
      <c r="F28" s="2">
        <v>0.83</v>
      </c>
      <c r="G28" s="2" t="s">
        <v>278</v>
      </c>
      <c r="H28" s="89">
        <f>G26/12</f>
        <v>25.916666666666668</v>
      </c>
      <c r="I28" s="89"/>
      <c r="J28" s="89"/>
      <c r="K28" s="89"/>
      <c r="L28" s="109"/>
      <c r="M28" s="109"/>
      <c r="N28" s="2"/>
      <c r="O28" s="2"/>
      <c r="P28" s="109"/>
      <c r="Q28" s="2"/>
      <c r="R28" s="2"/>
      <c r="S28" s="2"/>
      <c r="T28" s="2"/>
      <c r="U28" s="2"/>
      <c r="V28" s="2"/>
      <c r="W28" s="2"/>
      <c r="X28" s="2"/>
      <c r="Y28" s="2"/>
      <c r="Z28" s="2"/>
      <c r="AA28" s="606"/>
      <c r="AB28" s="65"/>
      <c r="AC28" s="65"/>
      <c r="AD28" s="65"/>
      <c r="AE28" s="65"/>
      <c r="AF28" s="65"/>
      <c r="AG28" s="65">
        <v>15</v>
      </c>
      <c r="AH28" s="65">
        <v>10</v>
      </c>
      <c r="AI28" s="607">
        <f>AG28/AH28</f>
        <v>1.5</v>
      </c>
      <c r="AJ28" s="65"/>
      <c r="AK28" s="65"/>
      <c r="AL28" s="65"/>
      <c r="AM28" s="65"/>
      <c r="AN28" s="65"/>
      <c r="AO28" s="100"/>
      <c r="AP28" s="10"/>
    </row>
    <row r="29" spans="1:42" s="14" customFormat="1" ht="15" customHeight="1">
      <c r="A29" s="145"/>
      <c r="B29" s="145"/>
      <c r="C29" s="2"/>
      <c r="D29" s="2"/>
      <c r="E29" s="2"/>
      <c r="F29" s="2">
        <v>0.88</v>
      </c>
      <c r="G29" s="2" t="s">
        <v>279</v>
      </c>
      <c r="H29" s="109">
        <f>G16/12</f>
        <v>41.318055555555553</v>
      </c>
      <c r="I29" s="109"/>
      <c r="J29" s="109"/>
      <c r="K29" s="109"/>
      <c r="L29" s="109"/>
      <c r="M29" s="109"/>
      <c r="N29" s="2"/>
      <c r="O29" s="2"/>
      <c r="P29" s="109"/>
      <c r="Q29" s="2"/>
      <c r="R29" s="2"/>
      <c r="S29" s="2"/>
      <c r="T29" s="2"/>
      <c r="U29" s="2"/>
      <c r="V29" s="2"/>
      <c r="W29" s="2"/>
      <c r="X29" s="2"/>
      <c r="Y29" s="2"/>
      <c r="Z29" s="2"/>
      <c r="AA29" s="64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100"/>
      <c r="AP29" s="10"/>
    </row>
    <row r="30" spans="1:42" ht="15" customHeight="1" thickBot="1">
      <c r="A30" s="4" t="s">
        <v>269</v>
      </c>
      <c r="AO30" s="6"/>
      <c r="AP30" s="7"/>
    </row>
    <row r="31" spans="1:42" ht="15" customHeight="1" thickBot="1">
      <c r="A31" s="3791" t="s">
        <v>0</v>
      </c>
      <c r="B31" s="3791"/>
      <c r="C31" s="3773" t="s">
        <v>186</v>
      </c>
      <c r="D31" s="3773" t="s">
        <v>187</v>
      </c>
      <c r="E31" s="3773" t="s">
        <v>188</v>
      </c>
      <c r="F31" s="3773" t="s">
        <v>189</v>
      </c>
      <c r="G31" s="3773" t="s">
        <v>185</v>
      </c>
      <c r="H31" s="3773" t="s">
        <v>504</v>
      </c>
      <c r="I31" s="3773" t="s">
        <v>505</v>
      </c>
      <c r="J31" s="3852" t="s">
        <v>506</v>
      </c>
      <c r="K31" s="3855" t="s">
        <v>510</v>
      </c>
      <c r="L31" s="3781" t="s">
        <v>520</v>
      </c>
      <c r="M31" s="3614" t="s">
        <v>392</v>
      </c>
      <c r="N31" s="3792" t="s">
        <v>535</v>
      </c>
      <c r="O31" s="3793"/>
      <c r="P31" s="3793"/>
      <c r="Q31" s="3793"/>
      <c r="R31" s="3793"/>
      <c r="S31" s="3793"/>
      <c r="T31" s="3793"/>
      <c r="U31" s="3793"/>
      <c r="V31" s="3793"/>
      <c r="W31" s="3793"/>
      <c r="X31" s="3794"/>
      <c r="Y31" s="3794"/>
      <c r="Z31" s="3638"/>
      <c r="AA31" s="3791"/>
      <c r="AB31" s="3791"/>
      <c r="AC31" s="3791"/>
      <c r="AD31" s="3791"/>
      <c r="AE31" s="3791"/>
      <c r="AF31" s="3791"/>
      <c r="AG31" s="3791"/>
      <c r="AH31" s="3791"/>
      <c r="AI31" s="3791"/>
      <c r="AJ31" s="3791"/>
      <c r="AK31" s="3791"/>
      <c r="AL31" s="3791"/>
      <c r="AM31" s="3791"/>
      <c r="AN31" s="3773" t="s">
        <v>222</v>
      </c>
      <c r="AO31" s="3773" t="s">
        <v>149</v>
      </c>
      <c r="AP31" s="3791" t="s">
        <v>128</v>
      </c>
    </row>
    <row r="32" spans="1:42" ht="15" customHeight="1">
      <c r="A32" s="3791"/>
      <c r="B32" s="3791"/>
      <c r="C32" s="3773"/>
      <c r="D32" s="3773"/>
      <c r="E32" s="3773"/>
      <c r="F32" s="3773"/>
      <c r="G32" s="3773"/>
      <c r="H32" s="3773"/>
      <c r="I32" s="3773"/>
      <c r="J32" s="3852"/>
      <c r="K32" s="3855"/>
      <c r="L32" s="3790"/>
      <c r="M32" s="3851"/>
      <c r="N32" s="2829" t="s">
        <v>191</v>
      </c>
      <c r="O32" s="2829" t="s">
        <v>156</v>
      </c>
      <c r="P32" s="2901" t="s">
        <v>157</v>
      </c>
      <c r="Q32" s="3077" t="s">
        <v>158</v>
      </c>
      <c r="R32" s="3199" t="s">
        <v>159</v>
      </c>
      <c r="S32" s="3272" t="s">
        <v>160</v>
      </c>
      <c r="T32" s="3364" t="s">
        <v>161</v>
      </c>
      <c r="U32" s="3442" t="s">
        <v>162</v>
      </c>
      <c r="V32" s="2681" t="s">
        <v>163</v>
      </c>
      <c r="W32" s="2555" t="s">
        <v>164</v>
      </c>
      <c r="X32" s="2534" t="s">
        <v>165</v>
      </c>
      <c r="Y32" s="1694" t="s">
        <v>166</v>
      </c>
      <c r="Z32" s="2585" t="s">
        <v>512</v>
      </c>
      <c r="AA32" s="555" t="s">
        <v>33</v>
      </c>
      <c r="AB32" s="515" t="s">
        <v>192</v>
      </c>
      <c r="AC32" s="515" t="s">
        <v>167</v>
      </c>
      <c r="AD32" s="515" t="s">
        <v>168</v>
      </c>
      <c r="AE32" s="515" t="s">
        <v>169</v>
      </c>
      <c r="AF32" s="515" t="s">
        <v>170</v>
      </c>
      <c r="AG32" s="515" t="s">
        <v>171</v>
      </c>
      <c r="AH32" s="515" t="s">
        <v>172</v>
      </c>
      <c r="AI32" s="515" t="s">
        <v>173</v>
      </c>
      <c r="AJ32" s="515" t="s">
        <v>174</v>
      </c>
      <c r="AK32" s="515" t="s">
        <v>175</v>
      </c>
      <c r="AL32" s="515" t="s">
        <v>176</v>
      </c>
      <c r="AM32" s="515" t="s">
        <v>177</v>
      </c>
      <c r="AN32" s="3773"/>
      <c r="AO32" s="3773"/>
      <c r="AP32" s="3791"/>
    </row>
    <row r="33" spans="1:42" ht="15" customHeight="1">
      <c r="A33" s="3803" t="s">
        <v>1</v>
      </c>
      <c r="B33" s="518" t="s">
        <v>28</v>
      </c>
      <c r="C33" s="50"/>
      <c r="D33" s="50">
        <v>2.5999999999999999E-3</v>
      </c>
      <c r="E33" s="50">
        <v>2.0999999999999999E-3</v>
      </c>
      <c r="F33" s="92">
        <v>3.0000000000000001E-3</v>
      </c>
      <c r="G33" s="92">
        <v>1.6971471914373603E-2</v>
      </c>
      <c r="H33" s="92">
        <v>1.4601710859957033E-2</v>
      </c>
      <c r="I33" s="92">
        <v>4.8044165958440405E-3</v>
      </c>
      <c r="J33" s="1794">
        <v>3.2027089203713337E-3</v>
      </c>
      <c r="K33" s="1772">
        <v>1.5748284561860227E-3</v>
      </c>
      <c r="L33" s="1771">
        <v>1.1250687390440722E-3</v>
      </c>
      <c r="M33" s="2538">
        <v>3.0188340807174884E-3</v>
      </c>
      <c r="N33" s="2830">
        <v>3.7694598364054429E-3</v>
      </c>
      <c r="O33" s="2538">
        <v>2.6436376454000705E-3</v>
      </c>
      <c r="P33" s="3045">
        <v>0</v>
      </c>
      <c r="Q33" s="2830">
        <v>4.4105854049719326E-3</v>
      </c>
      <c r="R33" s="2830">
        <v>0</v>
      </c>
      <c r="S33" s="2830">
        <v>1.0252904989747096E-4</v>
      </c>
      <c r="T33" s="2830">
        <v>0</v>
      </c>
      <c r="U33" s="2830">
        <v>0</v>
      </c>
      <c r="V33" s="2682">
        <v>1.1088011088011088E-2</v>
      </c>
      <c r="W33" s="2556">
        <v>3.9731051344743277E-3</v>
      </c>
      <c r="X33" s="3527" t="e">
        <v>#DIV/0!</v>
      </c>
      <c r="Y33" s="1695" t="e">
        <v>#DIV/0!</v>
      </c>
      <c r="Z33" s="2587">
        <v>2.6146662226221771E-3</v>
      </c>
      <c r="AA33" s="3788">
        <v>2293.8164719142073</v>
      </c>
      <c r="AB33" s="3785">
        <v>-1046.9105033202272</v>
      </c>
      <c r="AC33" s="3785">
        <v>-550.37879399520591</v>
      </c>
      <c r="AD33" s="3785">
        <v>689.41749433367443</v>
      </c>
      <c r="AE33" s="3785">
        <v>-1297.3707451472251</v>
      </c>
      <c r="AF33" s="3785">
        <v>770.14961877544408</v>
      </c>
      <c r="AG33" s="3785">
        <v>792.01001494778234</v>
      </c>
      <c r="AH33" s="3785">
        <v>940.76157240688212</v>
      </c>
      <c r="AI33" s="3785">
        <v>819.22778075623228</v>
      </c>
      <c r="AJ33" s="3785">
        <v>-5006.6604017487552</v>
      </c>
      <c r="AK33" s="3783">
        <v>-1441.292000220664</v>
      </c>
      <c r="AL33" s="3783" t="e">
        <v>#DIV/0!</v>
      </c>
      <c r="AM33" s="3783" t="e">
        <v>#DIV/0!</v>
      </c>
      <c r="AN33" s="3783">
        <v>-5331.0459632120619</v>
      </c>
      <c r="AO33" s="3797">
        <v>-2.3240943765493425</v>
      </c>
      <c r="AP33" s="3776"/>
    </row>
    <row r="34" spans="1:42" ht="15" customHeight="1">
      <c r="A34" s="3803"/>
      <c r="B34" s="518" t="s">
        <v>190</v>
      </c>
      <c r="C34" s="51"/>
      <c r="D34" s="51">
        <v>13.316666666666666</v>
      </c>
      <c r="E34" s="51">
        <v>11.316666666666666</v>
      </c>
      <c r="F34" s="93">
        <v>17.783333333333335</v>
      </c>
      <c r="G34" s="53">
        <v>107.4</v>
      </c>
      <c r="H34" s="94">
        <v>93</v>
      </c>
      <c r="I34" s="94">
        <v>27.933333333333334</v>
      </c>
      <c r="J34" s="1437">
        <v>17.75</v>
      </c>
      <c r="K34" s="1796">
        <v>8.1666666666666661</v>
      </c>
      <c r="L34" s="1773">
        <v>5.2121212121212084</v>
      </c>
      <c r="M34" s="2539">
        <v>0.52121212121212079</v>
      </c>
      <c r="N34" s="2831">
        <v>1.6666666666666667</v>
      </c>
      <c r="O34" s="2539">
        <v>1.25</v>
      </c>
      <c r="P34" s="3046">
        <v>0</v>
      </c>
      <c r="Q34" s="2831">
        <v>1.8333333333333333</v>
      </c>
      <c r="R34" s="2831">
        <v>0</v>
      </c>
      <c r="S34" s="2831">
        <v>0.05</v>
      </c>
      <c r="T34" s="2831">
        <v>0</v>
      </c>
      <c r="U34" s="2831">
        <v>0</v>
      </c>
      <c r="V34" s="2683">
        <v>5.333333333333333</v>
      </c>
      <c r="W34" s="2557">
        <v>2.1666666666666665</v>
      </c>
      <c r="X34" s="3528">
        <v>0</v>
      </c>
      <c r="Y34" s="1607">
        <v>0</v>
      </c>
      <c r="Z34" s="2588">
        <v>12.3</v>
      </c>
      <c r="AA34" s="3789"/>
      <c r="AB34" s="3784"/>
      <c r="AC34" s="3784"/>
      <c r="AD34" s="3784"/>
      <c r="AE34" s="3784"/>
      <c r="AF34" s="3784"/>
      <c r="AG34" s="3784"/>
      <c r="AH34" s="3784"/>
      <c r="AI34" s="3784"/>
      <c r="AJ34" s="3784"/>
      <c r="AK34" s="3784"/>
      <c r="AL34" s="3784"/>
      <c r="AM34" s="3784"/>
      <c r="AN34" s="3784"/>
      <c r="AO34" s="3734"/>
      <c r="AP34" s="3777"/>
    </row>
    <row r="35" spans="1:42" ht="15" customHeight="1">
      <c r="A35" s="3803" t="s">
        <v>2</v>
      </c>
      <c r="B35" s="518" t="s">
        <v>28</v>
      </c>
      <c r="C35" s="50"/>
      <c r="D35" s="50"/>
      <c r="E35" s="50">
        <v>2.8E-3</v>
      </c>
      <c r="F35" s="92">
        <v>2.8999999999999998E-3</v>
      </c>
      <c r="G35" s="92">
        <v>1.5545647568283151E-2</v>
      </c>
      <c r="H35" s="92">
        <v>2.0381638801914102E-2</v>
      </c>
      <c r="I35" s="92">
        <v>8.01684430060365E-3</v>
      </c>
      <c r="J35" s="1794">
        <v>5.7002957244327345E-3</v>
      </c>
      <c r="K35" s="1772">
        <v>2.6533590505056692E-3</v>
      </c>
      <c r="L35" s="1771">
        <v>2.371571042355062E-3</v>
      </c>
      <c r="M35" s="2538">
        <v>2.371571042355062E-3</v>
      </c>
      <c r="N35" s="2830">
        <v>3.1425788001634143E-3</v>
      </c>
      <c r="O35" s="2538">
        <v>1.7824830529073379E-2</v>
      </c>
      <c r="P35" s="3045">
        <v>0</v>
      </c>
      <c r="Q35" s="2830">
        <v>0</v>
      </c>
      <c r="R35" s="2830">
        <v>5.2316890881913304E-3</v>
      </c>
      <c r="S35" s="2830">
        <v>2.3845007451564829E-3</v>
      </c>
      <c r="T35" s="2830">
        <v>1.59570224196165E-3</v>
      </c>
      <c r="U35" s="2830">
        <v>5.7920648711265563E-4</v>
      </c>
      <c r="V35" s="2682">
        <v>0</v>
      </c>
      <c r="W35" s="2556">
        <v>0</v>
      </c>
      <c r="X35" s="3527" t="e">
        <v>#DIV/0!</v>
      </c>
      <c r="Y35" s="1695" t="e">
        <v>#DIV/0!</v>
      </c>
      <c r="Z35" s="2587">
        <v>3.2077666034878239E-3</v>
      </c>
      <c r="AA35" s="3788">
        <v>1759.734223895797</v>
      </c>
      <c r="AB35" s="3785">
        <v>-272.16190249851303</v>
      </c>
      <c r="AC35" s="3785">
        <v>-9921.8071541572517</v>
      </c>
      <c r="AD35" s="3785">
        <v>1381.6900092472538</v>
      </c>
      <c r="AE35" s="3785">
        <v>1545.7964958097452</v>
      </c>
      <c r="AF35" s="3785">
        <v>-1548.4699880307733</v>
      </c>
      <c r="AG35" s="3785">
        <v>158.064094260307</v>
      </c>
      <c r="AH35" s="3785">
        <v>704.65996000179916</v>
      </c>
      <c r="AI35" s="3785">
        <v>1254.6247681426287</v>
      </c>
      <c r="AJ35" s="3785">
        <v>1497.9632129506142</v>
      </c>
      <c r="AK35" s="3783">
        <v>1874.9551842045753</v>
      </c>
      <c r="AL35" s="3783" t="e">
        <v>#DIV/0!</v>
      </c>
      <c r="AM35" s="3783" t="e">
        <v>#DIV/0!</v>
      </c>
      <c r="AN35" s="3783">
        <v>-3324.6853200696146</v>
      </c>
      <c r="AO35" s="3797">
        <v>-1.8893110532960156</v>
      </c>
      <c r="AP35" s="3776"/>
    </row>
    <row r="36" spans="1:42" ht="15" customHeight="1">
      <c r="A36" s="3803"/>
      <c r="B36" s="518" t="s">
        <v>190</v>
      </c>
      <c r="C36" s="51"/>
      <c r="D36" s="51"/>
      <c r="E36" s="51">
        <v>21.333333333333332</v>
      </c>
      <c r="F36" s="93">
        <v>19.666666666666668</v>
      </c>
      <c r="G36" s="53">
        <v>111.16666666666667</v>
      </c>
      <c r="H36" s="94">
        <v>161</v>
      </c>
      <c r="I36" s="94">
        <v>60.916666666666671</v>
      </c>
      <c r="J36" s="1437">
        <v>41.25</v>
      </c>
      <c r="K36" s="1796">
        <v>17.333333333333332</v>
      </c>
      <c r="L36" s="1773">
        <v>13.833333333333334</v>
      </c>
      <c r="M36" s="2539">
        <v>1.3833333333333333</v>
      </c>
      <c r="N36" s="2831">
        <v>1.6666666666666667</v>
      </c>
      <c r="O36" s="2539">
        <v>11</v>
      </c>
      <c r="P36" s="3046">
        <v>0</v>
      </c>
      <c r="Q36" s="2831">
        <v>0</v>
      </c>
      <c r="R36" s="2831">
        <v>2.9166666666666665</v>
      </c>
      <c r="S36" s="2831">
        <v>1.3333333333333333</v>
      </c>
      <c r="T36" s="2831">
        <v>1</v>
      </c>
      <c r="U36" s="2831">
        <v>0.33333333333333331</v>
      </c>
      <c r="V36" s="2683">
        <v>0</v>
      </c>
      <c r="W36" s="2557">
        <v>0</v>
      </c>
      <c r="X36" s="3528">
        <v>0</v>
      </c>
      <c r="Y36" s="1607">
        <v>0</v>
      </c>
      <c r="Z36" s="2588">
        <v>18.25</v>
      </c>
      <c r="AA36" s="3789"/>
      <c r="AB36" s="3784"/>
      <c r="AC36" s="3784"/>
      <c r="AD36" s="3784"/>
      <c r="AE36" s="3784"/>
      <c r="AF36" s="3784"/>
      <c r="AG36" s="3784"/>
      <c r="AH36" s="3784"/>
      <c r="AI36" s="3784"/>
      <c r="AJ36" s="3784"/>
      <c r="AK36" s="3784"/>
      <c r="AL36" s="3784"/>
      <c r="AM36" s="3784"/>
      <c r="AN36" s="3784"/>
      <c r="AO36" s="3734"/>
      <c r="AP36" s="3777"/>
    </row>
    <row r="37" spans="1:42" ht="15" customHeight="1">
      <c r="A37" s="3803" t="s">
        <v>3</v>
      </c>
      <c r="B37" s="518" t="s">
        <v>28</v>
      </c>
      <c r="C37" s="50"/>
      <c r="D37" s="50"/>
      <c r="E37" s="50">
        <v>1E-3</v>
      </c>
      <c r="F37" s="92">
        <v>5.5999999999999999E-3</v>
      </c>
      <c r="G37" s="92">
        <v>9.8335888377879977E-3</v>
      </c>
      <c r="H37" s="92">
        <v>5.5418036723685667E-3</v>
      </c>
      <c r="I37" s="92">
        <v>3.8762812030039445E-3</v>
      </c>
      <c r="J37" s="1794">
        <v>5.013839528021145E-3</v>
      </c>
      <c r="K37" s="1772">
        <v>6.4195353896901427E-3</v>
      </c>
      <c r="L37" s="1771">
        <v>5.8128768595041361E-3</v>
      </c>
      <c r="M37" s="2538">
        <v>5.8128768595041361E-3</v>
      </c>
      <c r="N37" s="2830">
        <v>0</v>
      </c>
      <c r="O37" s="2538">
        <v>0</v>
      </c>
      <c r="P37" s="3045">
        <v>0</v>
      </c>
      <c r="Q37" s="2830">
        <v>0</v>
      </c>
      <c r="R37" s="2830">
        <v>0</v>
      </c>
      <c r="S37" s="2830">
        <v>0</v>
      </c>
      <c r="T37" s="2830">
        <v>0</v>
      </c>
      <c r="U37" s="2830">
        <v>1.266654156502158E-2</v>
      </c>
      <c r="V37" s="2682">
        <v>0</v>
      </c>
      <c r="W37" s="2556">
        <v>0</v>
      </c>
      <c r="X37" s="3527" t="e">
        <v>#DIV/0!</v>
      </c>
      <c r="Y37" s="1695" t="e">
        <v>#DIV/0!</v>
      </c>
      <c r="Z37" s="2587">
        <v>1.345616653750408E-3</v>
      </c>
      <c r="AA37" s="3788">
        <v>9076.6196449241961</v>
      </c>
      <c r="AB37" s="3785">
        <v>8771.769673453593</v>
      </c>
      <c r="AC37" s="3785">
        <v>9068.6964222929582</v>
      </c>
      <c r="AD37" s="3785">
        <v>10005.446370843059</v>
      </c>
      <c r="AE37" s="3785">
        <v>8301.0493062177284</v>
      </c>
      <c r="AF37" s="3785">
        <v>8473.6702281338221</v>
      </c>
      <c r="AG37" s="3785">
        <v>8730.7252966393062</v>
      </c>
      <c r="AH37" s="3785">
        <v>10466.316087643494</v>
      </c>
      <c r="AI37" s="3785">
        <v>-9550.30295874476</v>
      </c>
      <c r="AJ37" s="3785">
        <v>9633.7015865536468</v>
      </c>
      <c r="AK37" s="3783">
        <v>10448.725640437369</v>
      </c>
      <c r="AL37" s="3783" t="e">
        <v>#DIV/0!</v>
      </c>
      <c r="AM37" s="3783" t="e">
        <v>#DIV/0!</v>
      </c>
      <c r="AN37" s="3783">
        <v>74349.797653470217</v>
      </c>
      <c r="AO37" s="3797">
        <v>8.1913532308305896</v>
      </c>
      <c r="AP37" s="3776"/>
    </row>
    <row r="38" spans="1:42" ht="15" customHeight="1">
      <c r="A38" s="3803"/>
      <c r="B38" s="518" t="s">
        <v>190</v>
      </c>
      <c r="C38" s="51"/>
      <c r="D38" s="51"/>
      <c r="E38" s="51">
        <v>7.6166666666666663</v>
      </c>
      <c r="F38" s="93">
        <v>40.966666666666669</v>
      </c>
      <c r="G38" s="53">
        <v>73.766666666666666</v>
      </c>
      <c r="H38" s="94">
        <v>45</v>
      </c>
      <c r="I38" s="94">
        <v>32.1</v>
      </c>
      <c r="J38" s="1795">
        <v>40.18333333333333</v>
      </c>
      <c r="K38" s="1796">
        <v>48.783333333333331</v>
      </c>
      <c r="L38" s="1773">
        <v>39.913636363636392</v>
      </c>
      <c r="M38" s="2539">
        <v>3.9913636363636393</v>
      </c>
      <c r="N38" s="2831">
        <v>0</v>
      </c>
      <c r="O38" s="2539">
        <v>0</v>
      </c>
      <c r="P38" s="3046">
        <v>0</v>
      </c>
      <c r="Q38" s="2831">
        <v>0</v>
      </c>
      <c r="R38" s="2831">
        <v>0</v>
      </c>
      <c r="S38" s="2831">
        <v>0</v>
      </c>
      <c r="T38" s="2831">
        <v>0</v>
      </c>
      <c r="U38" s="2831">
        <v>9</v>
      </c>
      <c r="V38" s="2683">
        <v>0</v>
      </c>
      <c r="W38" s="2557">
        <v>0</v>
      </c>
      <c r="X38" s="3528">
        <v>0</v>
      </c>
      <c r="Y38" s="1607">
        <v>0</v>
      </c>
      <c r="Z38" s="2588">
        <v>9</v>
      </c>
      <c r="AA38" s="3789"/>
      <c r="AB38" s="3784"/>
      <c r="AC38" s="3784"/>
      <c r="AD38" s="3784"/>
      <c r="AE38" s="3784"/>
      <c r="AF38" s="3784"/>
      <c r="AG38" s="3784"/>
      <c r="AH38" s="3784"/>
      <c r="AI38" s="3784"/>
      <c r="AJ38" s="3784"/>
      <c r="AK38" s="3784"/>
      <c r="AL38" s="3784"/>
      <c r="AM38" s="3784"/>
      <c r="AN38" s="3784"/>
      <c r="AO38" s="3734"/>
      <c r="AP38" s="3777"/>
    </row>
    <row r="39" spans="1:42" ht="15" customHeight="1">
      <c r="A39" s="3803" t="s">
        <v>31</v>
      </c>
      <c r="B39" s="518" t="s">
        <v>28</v>
      </c>
      <c r="C39" s="50"/>
      <c r="D39" s="50"/>
      <c r="E39" s="50">
        <v>1.2999999999999999E-3</v>
      </c>
      <c r="F39" s="92">
        <v>2.8E-3</v>
      </c>
      <c r="G39" s="92">
        <v>3.3812298394808307E-3</v>
      </c>
      <c r="H39" s="92">
        <v>6.6225311755655093E-3</v>
      </c>
      <c r="I39" s="92">
        <v>4.1395934849379626E-3</v>
      </c>
      <c r="J39" s="1794">
        <v>5.4898913885470632E-4</v>
      </c>
      <c r="K39" s="1772">
        <v>2.0967431609878961E-3</v>
      </c>
      <c r="L39" s="1771">
        <v>1.8178336557059963E-3</v>
      </c>
      <c r="M39" s="2538">
        <v>1.8178336557059963E-3</v>
      </c>
      <c r="N39" s="2830">
        <v>0</v>
      </c>
      <c r="O39" s="2538">
        <v>1.6923814627817109E-3</v>
      </c>
      <c r="P39" s="3045">
        <v>0</v>
      </c>
      <c r="Q39" s="2830">
        <v>3.7927003506948954E-3</v>
      </c>
      <c r="R39" s="2830">
        <v>4.216269841269841E-3</v>
      </c>
      <c r="S39" s="2830">
        <v>0</v>
      </c>
      <c r="T39" s="2830">
        <v>0</v>
      </c>
      <c r="U39" s="2830">
        <v>0</v>
      </c>
      <c r="V39" s="2682">
        <v>0</v>
      </c>
      <c r="W39" s="2556">
        <v>0</v>
      </c>
      <c r="X39" s="3527" t="e">
        <v>#DIV/0!</v>
      </c>
      <c r="Y39" s="1695" t="e">
        <v>#DIV/0!</v>
      </c>
      <c r="Z39" s="2587">
        <v>9.4373719930926467E-4</v>
      </c>
      <c r="AA39" s="3788">
        <v>2001.469605158866</v>
      </c>
      <c r="AB39" s="3785">
        <v>1304.1698993321559</v>
      </c>
      <c r="AC39" s="3785">
        <v>216.51557336350555</v>
      </c>
      <c r="AD39" s="3785">
        <v>1206.3488949730922</v>
      </c>
      <c r="AE39" s="3785">
        <v>-1002.430315745377</v>
      </c>
      <c r="AF39" s="3785">
        <v>-1328.7344081926656</v>
      </c>
      <c r="AG39" s="3785">
        <v>1345.993519439128</v>
      </c>
      <c r="AH39" s="3785">
        <v>1427.8047798415278</v>
      </c>
      <c r="AI39" s="3785">
        <v>1190.8532253636608</v>
      </c>
      <c r="AJ39" s="3785">
        <v>1250.1553732765319</v>
      </c>
      <c r="AK39" s="3783">
        <v>1361.0485538937887</v>
      </c>
      <c r="AL39" s="3783" t="e">
        <v>#DIV/0!</v>
      </c>
      <c r="AM39" s="3783" t="e">
        <v>#DIV/0!</v>
      </c>
      <c r="AN39" s="3783">
        <v>6971.7250955453474</v>
      </c>
      <c r="AO39" s="3797">
        <v>3.4833030077376415</v>
      </c>
      <c r="AP39" s="3776"/>
    </row>
    <row r="40" spans="1:42" ht="15" customHeight="1">
      <c r="A40" s="3803"/>
      <c r="B40" s="518" t="s">
        <v>190</v>
      </c>
      <c r="C40" s="51"/>
      <c r="D40" s="51"/>
      <c r="E40" s="51">
        <v>8.75</v>
      </c>
      <c r="F40" s="93">
        <v>19.066666666666666</v>
      </c>
      <c r="G40" s="53">
        <v>22.1</v>
      </c>
      <c r="H40" s="94">
        <v>50</v>
      </c>
      <c r="I40" s="94">
        <v>32</v>
      </c>
      <c r="J40" s="1795">
        <v>3.9333333333333331</v>
      </c>
      <c r="K40" s="1796">
        <v>15.983333333333333</v>
      </c>
      <c r="L40" s="1773">
        <v>13.949090909090909</v>
      </c>
      <c r="M40" s="2539">
        <v>1.1624242424242424</v>
      </c>
      <c r="N40" s="2831">
        <v>0</v>
      </c>
      <c r="O40" s="2539">
        <v>1</v>
      </c>
      <c r="P40" s="3046">
        <v>0</v>
      </c>
      <c r="Q40" s="2831">
        <v>2.4333333333333331</v>
      </c>
      <c r="R40" s="2831">
        <v>2.8333333333333335</v>
      </c>
      <c r="S40" s="2831">
        <v>0</v>
      </c>
      <c r="T40" s="2831">
        <v>0</v>
      </c>
      <c r="U40" s="2831">
        <v>0</v>
      </c>
      <c r="V40" s="2683">
        <v>0</v>
      </c>
      <c r="W40" s="2557">
        <v>0</v>
      </c>
      <c r="X40" s="3528">
        <v>0</v>
      </c>
      <c r="Y40" s="1607">
        <v>0</v>
      </c>
      <c r="Z40" s="2588">
        <v>6.2666666666666666</v>
      </c>
      <c r="AA40" s="3789"/>
      <c r="AB40" s="3784"/>
      <c r="AC40" s="3784"/>
      <c r="AD40" s="3784"/>
      <c r="AE40" s="3784"/>
      <c r="AF40" s="3784"/>
      <c r="AG40" s="3784"/>
      <c r="AH40" s="3784"/>
      <c r="AI40" s="3784"/>
      <c r="AJ40" s="3784"/>
      <c r="AK40" s="3784"/>
      <c r="AL40" s="3784"/>
      <c r="AM40" s="3784"/>
      <c r="AN40" s="3784"/>
      <c r="AO40" s="3734"/>
      <c r="AP40" s="3777"/>
    </row>
    <row r="41" spans="1:42" ht="15" customHeight="1">
      <c r="A41" s="3803" t="s">
        <v>16</v>
      </c>
      <c r="B41" s="518" t="s">
        <v>28</v>
      </c>
      <c r="C41" s="50"/>
      <c r="D41" s="50"/>
      <c r="E41" s="50">
        <v>1.4E-3</v>
      </c>
      <c r="F41" s="92">
        <v>5.0000000000000001E-4</v>
      </c>
      <c r="G41" s="92">
        <v>3.912183272805402E-3</v>
      </c>
      <c r="H41" s="92">
        <v>1.5023938141438692E-3</v>
      </c>
      <c r="I41" s="92">
        <v>1.9165359412900164E-3</v>
      </c>
      <c r="J41" s="1794">
        <v>6.0399218627208838E-4</v>
      </c>
      <c r="K41" s="1772">
        <v>1.2594320268737344E-3</v>
      </c>
      <c r="L41" s="1771">
        <v>1.032548323201967E-3</v>
      </c>
      <c r="M41" s="2538">
        <v>1.032548323201967E-3</v>
      </c>
      <c r="N41" s="2538">
        <v>0</v>
      </c>
      <c r="O41" s="2538">
        <v>1.6975268339818757E-3</v>
      </c>
      <c r="P41" s="3045">
        <v>0</v>
      </c>
      <c r="Q41" s="2830">
        <v>0</v>
      </c>
      <c r="R41" s="2830">
        <v>0</v>
      </c>
      <c r="S41" s="2830">
        <v>0</v>
      </c>
      <c r="T41" s="2830">
        <v>0</v>
      </c>
      <c r="U41" s="2830">
        <v>1.412070377587619E-3</v>
      </c>
      <c r="V41" s="2682">
        <v>3.4674988663946013E-3</v>
      </c>
      <c r="W41" s="2556">
        <v>0</v>
      </c>
      <c r="X41" s="3527" t="e">
        <v>#DIV/0!</v>
      </c>
      <c r="Y41" s="1695" t="e">
        <v>#DIV/0!</v>
      </c>
      <c r="Z41" s="2587">
        <v>6.4270386829030283E-4</v>
      </c>
      <c r="AA41" s="3788">
        <v>2019.7475528672908</v>
      </c>
      <c r="AB41" s="3785">
        <v>865.79116543596729</v>
      </c>
      <c r="AC41" s="3785">
        <v>-287.40390853110955</v>
      </c>
      <c r="AD41" s="3785">
        <v>694.20893876817513</v>
      </c>
      <c r="AE41" s="3785">
        <v>767.75590500689702</v>
      </c>
      <c r="AF41" s="3785">
        <v>726.74143239088357</v>
      </c>
      <c r="AG41" s="3785">
        <v>884.69777022426968</v>
      </c>
      <c r="AH41" s="3785">
        <v>845.07871995876781</v>
      </c>
      <c r="AI41" s="3785">
        <v>-88.522639641709233</v>
      </c>
      <c r="AJ41" s="3798">
        <v>-1325.1812058953494</v>
      </c>
      <c r="AK41" s="3786">
        <v>835.39284717286466</v>
      </c>
      <c r="AL41" s="3786" t="e">
        <v>#DIV/0!</v>
      </c>
      <c r="AM41" s="3786" t="e">
        <v>#DIV/0!</v>
      </c>
      <c r="AN41" s="3783">
        <v>3918.5590248896574</v>
      </c>
      <c r="AO41" s="3797">
        <v>1.9401231700104105</v>
      </c>
      <c r="AP41" s="3776"/>
    </row>
    <row r="42" spans="1:42" ht="15" customHeight="1">
      <c r="A42" s="3803"/>
      <c r="B42" s="518" t="s">
        <v>190</v>
      </c>
      <c r="C42" s="52"/>
      <c r="D42" s="52"/>
      <c r="E42" s="52">
        <v>9.5833333333333339</v>
      </c>
      <c r="F42" s="94">
        <v>2.85</v>
      </c>
      <c r="G42" s="53">
        <v>12</v>
      </c>
      <c r="H42" s="94">
        <v>3.75</v>
      </c>
      <c r="I42" s="94">
        <v>12.533333333333331</v>
      </c>
      <c r="J42" s="1795">
        <v>4.4833333333333334</v>
      </c>
      <c r="K42" s="1796">
        <v>9.5666666666666664</v>
      </c>
      <c r="L42" s="1773">
        <v>7.7672727272727267</v>
      </c>
      <c r="M42" s="2539">
        <v>0.64727272727272722</v>
      </c>
      <c r="N42" s="2834">
        <v>0</v>
      </c>
      <c r="O42" s="2834">
        <v>1.0833333333333333</v>
      </c>
      <c r="P42" s="3047">
        <v>0</v>
      </c>
      <c r="Q42" s="2834">
        <v>0</v>
      </c>
      <c r="R42" s="2834">
        <v>0</v>
      </c>
      <c r="S42" s="3295">
        <v>0</v>
      </c>
      <c r="T42" s="2834">
        <v>0</v>
      </c>
      <c r="U42" s="2834">
        <v>0.83333333333333337</v>
      </c>
      <c r="V42" s="3293">
        <v>2.1666666666666665</v>
      </c>
      <c r="W42" s="3216">
        <v>0</v>
      </c>
      <c r="X42" s="3531">
        <v>0</v>
      </c>
      <c r="Y42" s="1697">
        <v>0</v>
      </c>
      <c r="Z42" s="2588">
        <v>4.083333333333333</v>
      </c>
      <c r="AA42" s="3789"/>
      <c r="AB42" s="3784"/>
      <c r="AC42" s="3784"/>
      <c r="AD42" s="3784"/>
      <c r="AE42" s="3784"/>
      <c r="AF42" s="3784"/>
      <c r="AG42" s="3784"/>
      <c r="AH42" s="3784"/>
      <c r="AI42" s="3784"/>
      <c r="AJ42" s="3787"/>
      <c r="AK42" s="3787"/>
      <c r="AL42" s="3787"/>
      <c r="AM42" s="3787"/>
      <c r="AN42" s="3784"/>
      <c r="AO42" s="3734"/>
      <c r="AP42" s="3777"/>
    </row>
    <row r="43" spans="1:42" ht="15" customHeight="1" thickBot="1">
      <c r="A43" s="3773" t="s">
        <v>20</v>
      </c>
      <c r="B43" s="3773"/>
      <c r="C43" s="461"/>
      <c r="D43" s="461"/>
      <c r="E43" s="461"/>
      <c r="F43" s="519">
        <v>100.33333333333333</v>
      </c>
      <c r="G43" s="519">
        <v>326.43333333333334</v>
      </c>
      <c r="H43" s="519">
        <v>352.75</v>
      </c>
      <c r="I43" s="519">
        <v>165.48333333333335</v>
      </c>
      <c r="J43" s="1631">
        <v>107.60000000000001</v>
      </c>
      <c r="K43" s="1631">
        <v>99.833333333333329</v>
      </c>
      <c r="L43" s="1775">
        <v>80.675454545454571</v>
      </c>
      <c r="M43" s="1440">
        <v>7.7056060606060628</v>
      </c>
      <c r="N43" s="2835">
        <v>3.3333333333333335</v>
      </c>
      <c r="O43" s="2835">
        <v>14.333333333333334</v>
      </c>
      <c r="P43" s="2835">
        <v>0</v>
      </c>
      <c r="Q43" s="2835">
        <v>4.2666666666666666</v>
      </c>
      <c r="R43" s="2835">
        <v>5.75</v>
      </c>
      <c r="S43" s="3296">
        <v>1.3833333333333333</v>
      </c>
      <c r="T43" s="2835">
        <v>1</v>
      </c>
      <c r="U43" s="2835">
        <v>10.166666666666668</v>
      </c>
      <c r="V43" s="3292">
        <v>7.5</v>
      </c>
      <c r="W43" s="2560">
        <v>2.1666666666666665</v>
      </c>
      <c r="X43" s="3532">
        <v>0</v>
      </c>
      <c r="Y43" s="1631">
        <v>0</v>
      </c>
      <c r="Z43" s="2589">
        <v>49.9</v>
      </c>
      <c r="AA43" s="687">
        <v>17151.387498760356</v>
      </c>
      <c r="AB43" s="516">
        <v>9622.6583324029743</v>
      </c>
      <c r="AC43" s="516">
        <v>-1474.3778610271029</v>
      </c>
      <c r="AD43" s="516">
        <v>13977.111708165256</v>
      </c>
      <c r="AE43" s="516">
        <v>8314.8006461417681</v>
      </c>
      <c r="AF43" s="516">
        <v>7093.3568830767108</v>
      </c>
      <c r="AG43" s="516">
        <v>11911.490695510793</v>
      </c>
      <c r="AH43" s="516">
        <v>14384.621119852472</v>
      </c>
      <c r="AI43" s="516">
        <v>-6374.1198241239472</v>
      </c>
      <c r="AJ43" s="516">
        <v>6049.9785651366892</v>
      </c>
      <c r="AK43" s="516">
        <v>13078.830225487935</v>
      </c>
      <c r="AL43" s="516" t="e">
        <v>#DIV/0!</v>
      </c>
      <c r="AM43" s="516" t="e">
        <v>#DIV/0!</v>
      </c>
      <c r="AN43" s="516">
        <v>76584.350490623547</v>
      </c>
      <c r="AO43" s="517">
        <v>4.465198544208671</v>
      </c>
      <c r="AP43" s="461"/>
    </row>
    <row r="44" spans="1:42" ht="15" customHeight="1">
      <c r="A44" s="57"/>
      <c r="B44" s="57"/>
      <c r="C44" s="58"/>
      <c r="D44" s="58"/>
      <c r="E44" s="58"/>
      <c r="F44" s="81"/>
      <c r="G44" s="97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58"/>
      <c r="U44" s="58"/>
      <c r="V44" s="58"/>
      <c r="W44" s="58"/>
      <c r="X44" s="58"/>
      <c r="Y44" s="58"/>
      <c r="Z44" s="58"/>
      <c r="AA44" s="59"/>
    </row>
    <row r="45" spans="1:42" ht="15" customHeight="1" thickBot="1">
      <c r="A45" s="4" t="s">
        <v>270</v>
      </c>
    </row>
    <row r="46" spans="1:42" ht="15" customHeight="1" thickBot="1">
      <c r="A46" s="3791" t="s">
        <v>0</v>
      </c>
      <c r="B46" s="3791"/>
      <c r="C46" s="3773" t="s">
        <v>186</v>
      </c>
      <c r="D46" s="3773" t="s">
        <v>187</v>
      </c>
      <c r="E46" s="3773" t="s">
        <v>188</v>
      </c>
      <c r="F46" s="3773" t="s">
        <v>189</v>
      </c>
      <c r="G46" s="3773" t="s">
        <v>185</v>
      </c>
      <c r="H46" s="3773" t="s">
        <v>504</v>
      </c>
      <c r="I46" s="3773" t="s">
        <v>505</v>
      </c>
      <c r="J46" s="3852" t="s">
        <v>506</v>
      </c>
      <c r="K46" s="3855" t="s">
        <v>510</v>
      </c>
      <c r="L46" s="3781" t="s">
        <v>520</v>
      </c>
      <c r="M46" s="3614" t="s">
        <v>392</v>
      </c>
      <c r="N46" s="3792" t="s">
        <v>535</v>
      </c>
      <c r="O46" s="3793"/>
      <c r="P46" s="3793"/>
      <c r="Q46" s="3793"/>
      <c r="R46" s="3793"/>
      <c r="S46" s="3793"/>
      <c r="T46" s="3793"/>
      <c r="U46" s="3793"/>
      <c r="V46" s="3793"/>
      <c r="W46" s="3793"/>
      <c r="X46" s="3794"/>
      <c r="Y46" s="3794"/>
      <c r="Z46" s="3638"/>
      <c r="AA46" s="3791"/>
      <c r="AB46" s="3791"/>
      <c r="AC46" s="3791"/>
      <c r="AD46" s="3791"/>
      <c r="AE46" s="3791"/>
      <c r="AF46" s="3791"/>
      <c r="AG46" s="3791"/>
      <c r="AH46" s="3791"/>
      <c r="AI46" s="3791"/>
      <c r="AJ46" s="3791"/>
      <c r="AK46" s="3791"/>
      <c r="AL46" s="3791"/>
      <c r="AM46" s="3791"/>
      <c r="AN46" s="3773" t="s">
        <v>222</v>
      </c>
      <c r="AO46" s="3773" t="s">
        <v>149</v>
      </c>
      <c r="AP46" s="3791" t="s">
        <v>128</v>
      </c>
    </row>
    <row r="47" spans="1:42" ht="15" customHeight="1">
      <c r="A47" s="3791"/>
      <c r="B47" s="3791"/>
      <c r="C47" s="3773"/>
      <c r="D47" s="3773"/>
      <c r="E47" s="3773"/>
      <c r="F47" s="3773"/>
      <c r="G47" s="3773"/>
      <c r="H47" s="3773"/>
      <c r="I47" s="3773"/>
      <c r="J47" s="3852"/>
      <c r="K47" s="3855"/>
      <c r="L47" s="3790"/>
      <c r="M47" s="3851"/>
      <c r="N47" s="2829" t="s">
        <v>191</v>
      </c>
      <c r="O47" s="2829" t="s">
        <v>156</v>
      </c>
      <c r="P47" s="2901" t="s">
        <v>157</v>
      </c>
      <c r="Q47" s="3077" t="s">
        <v>158</v>
      </c>
      <c r="R47" s="3199" t="s">
        <v>159</v>
      </c>
      <c r="S47" s="3272" t="s">
        <v>160</v>
      </c>
      <c r="T47" s="3364" t="s">
        <v>161</v>
      </c>
      <c r="U47" s="3442" t="s">
        <v>162</v>
      </c>
      <c r="V47" s="2681" t="s">
        <v>163</v>
      </c>
      <c r="W47" s="2555" t="s">
        <v>164</v>
      </c>
      <c r="X47" s="2534" t="s">
        <v>165</v>
      </c>
      <c r="Y47" s="943" t="s">
        <v>166</v>
      </c>
      <c r="Z47" s="943" t="s">
        <v>512</v>
      </c>
      <c r="AA47" s="555" t="s">
        <v>33</v>
      </c>
      <c r="AB47" s="515" t="s">
        <v>192</v>
      </c>
      <c r="AC47" s="515" t="s">
        <v>167</v>
      </c>
      <c r="AD47" s="515" t="s">
        <v>168</v>
      </c>
      <c r="AE47" s="515" t="s">
        <v>169</v>
      </c>
      <c r="AF47" s="515" t="s">
        <v>170</v>
      </c>
      <c r="AG47" s="515" t="s">
        <v>171</v>
      </c>
      <c r="AH47" s="515" t="s">
        <v>172</v>
      </c>
      <c r="AI47" s="515" t="s">
        <v>173</v>
      </c>
      <c r="AJ47" s="515" t="s">
        <v>174</v>
      </c>
      <c r="AK47" s="515" t="s">
        <v>175</v>
      </c>
      <c r="AL47" s="515" t="s">
        <v>176</v>
      </c>
      <c r="AM47" s="515" t="s">
        <v>177</v>
      </c>
      <c r="AN47" s="3773"/>
      <c r="AO47" s="3773"/>
      <c r="AP47" s="3791"/>
    </row>
    <row r="48" spans="1:42" ht="15" customHeight="1">
      <c r="A48" s="3801" t="s">
        <v>1</v>
      </c>
      <c r="B48" s="3802"/>
      <c r="C48" s="60"/>
      <c r="D48" s="60">
        <v>23</v>
      </c>
      <c r="E48" s="60">
        <v>19</v>
      </c>
      <c r="F48" s="60">
        <v>19</v>
      </c>
      <c r="G48" s="91">
        <v>61</v>
      </c>
      <c r="H48" s="95">
        <v>51</v>
      </c>
      <c r="I48" s="126">
        <v>20</v>
      </c>
      <c r="J48" s="1630">
        <v>10</v>
      </c>
      <c r="K48" s="1357">
        <v>3</v>
      </c>
      <c r="L48" s="1628">
        <v>3</v>
      </c>
      <c r="M48" s="2537">
        <v>0.3</v>
      </c>
      <c r="N48" s="2832">
        <v>1</v>
      </c>
      <c r="O48" s="2832">
        <v>2</v>
      </c>
      <c r="P48" s="3044">
        <v>0</v>
      </c>
      <c r="Q48" s="2832">
        <v>1</v>
      </c>
      <c r="R48" s="2832">
        <v>0</v>
      </c>
      <c r="S48" s="2832">
        <v>1</v>
      </c>
      <c r="T48" s="2832">
        <v>0</v>
      </c>
      <c r="U48" s="2832">
        <v>0</v>
      </c>
      <c r="V48" s="2680">
        <v>1</v>
      </c>
      <c r="W48" s="2558">
        <v>1</v>
      </c>
      <c r="X48" s="2535">
        <v>0</v>
      </c>
      <c r="Y48" s="1563">
        <v>0</v>
      </c>
      <c r="Z48" s="1637">
        <v>7</v>
      </c>
      <c r="AA48" s="556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115"/>
      <c r="AO48" s="35"/>
      <c r="AP48" s="19"/>
    </row>
    <row r="49" spans="1:42" ht="15" customHeight="1">
      <c r="A49" s="3801" t="s">
        <v>2</v>
      </c>
      <c r="B49" s="3802"/>
      <c r="C49" s="60"/>
      <c r="D49" s="60"/>
      <c r="E49" s="60">
        <v>21</v>
      </c>
      <c r="F49" s="60">
        <v>26</v>
      </c>
      <c r="G49" s="91">
        <v>67</v>
      </c>
      <c r="H49" s="95">
        <v>73</v>
      </c>
      <c r="I49" s="126">
        <v>26</v>
      </c>
      <c r="J49" s="1630">
        <v>22</v>
      </c>
      <c r="K49" s="1357">
        <v>7</v>
      </c>
      <c r="L49" s="1628">
        <v>6</v>
      </c>
      <c r="M49" s="2537">
        <v>0.6</v>
      </c>
      <c r="N49" s="2832">
        <v>1</v>
      </c>
      <c r="O49" s="2832">
        <v>2</v>
      </c>
      <c r="P49" s="3044">
        <v>0</v>
      </c>
      <c r="Q49" s="2832">
        <v>0</v>
      </c>
      <c r="R49" s="2832">
        <v>1</v>
      </c>
      <c r="S49" s="2832">
        <v>1</v>
      </c>
      <c r="T49" s="2832">
        <v>1</v>
      </c>
      <c r="U49" s="2832">
        <v>1</v>
      </c>
      <c r="V49" s="2680">
        <v>0</v>
      </c>
      <c r="W49" s="2558">
        <v>0</v>
      </c>
      <c r="X49" s="2535">
        <v>0</v>
      </c>
      <c r="Y49" s="1563">
        <v>0</v>
      </c>
      <c r="Z49" s="1637">
        <v>7</v>
      </c>
      <c r="AA49" s="556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115"/>
      <c r="AO49" s="35"/>
      <c r="AP49" s="19"/>
    </row>
    <row r="50" spans="1:42" ht="15" customHeight="1">
      <c r="A50" s="3801" t="s">
        <v>3</v>
      </c>
      <c r="B50" s="3802"/>
      <c r="C50" s="60"/>
      <c r="D50" s="60"/>
      <c r="E50" s="60">
        <v>14</v>
      </c>
      <c r="F50" s="60">
        <v>26</v>
      </c>
      <c r="G50" s="91">
        <v>35</v>
      </c>
      <c r="H50" s="95">
        <v>27</v>
      </c>
      <c r="I50" s="126">
        <v>15</v>
      </c>
      <c r="J50" s="1630">
        <v>13</v>
      </c>
      <c r="K50" s="1357">
        <v>18</v>
      </c>
      <c r="L50" s="1628">
        <v>10</v>
      </c>
      <c r="M50" s="2537">
        <v>1</v>
      </c>
      <c r="N50" s="2832">
        <v>0</v>
      </c>
      <c r="O50" s="2836">
        <v>0</v>
      </c>
      <c r="P50" s="3044">
        <v>0</v>
      </c>
      <c r="Q50" s="2832">
        <v>0</v>
      </c>
      <c r="R50" s="2832">
        <v>0</v>
      </c>
      <c r="S50" s="2832">
        <v>0</v>
      </c>
      <c r="T50" s="2832">
        <v>0</v>
      </c>
      <c r="U50" s="2832">
        <v>3</v>
      </c>
      <c r="V50" s="2680">
        <v>0</v>
      </c>
      <c r="W50" s="2558">
        <v>0</v>
      </c>
      <c r="X50" s="2535">
        <v>0</v>
      </c>
      <c r="Y50" s="1563">
        <v>0</v>
      </c>
      <c r="Z50" s="1637">
        <v>3</v>
      </c>
      <c r="AA50" s="688">
        <v>23946.25199958248</v>
      </c>
      <c r="AB50" s="48">
        <v>4489.9222499217149</v>
      </c>
      <c r="AC50" s="48">
        <v>4489.9222499217149</v>
      </c>
      <c r="AD50" s="48">
        <v>4489.9222499217149</v>
      </c>
      <c r="AE50" s="48">
        <v>4489.9222499217149</v>
      </c>
      <c r="AF50" s="48">
        <v>4489.9222499217149</v>
      </c>
      <c r="AG50" s="48">
        <v>4489.9222499217149</v>
      </c>
      <c r="AH50" s="48">
        <v>4489.9222499217149</v>
      </c>
      <c r="AI50" s="48">
        <v>-4489.9222499217149</v>
      </c>
      <c r="AJ50" s="48">
        <v>4489.9222499217149</v>
      </c>
      <c r="AK50" s="48">
        <v>4489.9222499217149</v>
      </c>
      <c r="AL50" s="48">
        <v>4489.9222499217149</v>
      </c>
      <c r="AM50" s="48">
        <v>4489.9222499217149</v>
      </c>
      <c r="AN50" s="215">
        <v>35919.377999373719</v>
      </c>
      <c r="AO50" s="35">
        <v>1.5</v>
      </c>
      <c r="AP50" s="19"/>
    </row>
    <row r="51" spans="1:42" ht="15" customHeight="1">
      <c r="A51" s="3801" t="s">
        <v>31</v>
      </c>
      <c r="B51" s="3802"/>
      <c r="C51" s="60"/>
      <c r="D51" s="60"/>
      <c r="E51" s="60">
        <v>10</v>
      </c>
      <c r="F51" s="60">
        <v>14</v>
      </c>
      <c r="G51" s="91">
        <v>19</v>
      </c>
      <c r="H51" s="95">
        <v>30</v>
      </c>
      <c r="I51" s="126">
        <v>12</v>
      </c>
      <c r="J51" s="1630">
        <v>4</v>
      </c>
      <c r="K51" s="1357">
        <v>6</v>
      </c>
      <c r="L51" s="1628">
        <v>6</v>
      </c>
      <c r="M51" s="2537">
        <v>0.5</v>
      </c>
      <c r="N51" s="2832">
        <v>0</v>
      </c>
      <c r="O51" s="2832">
        <v>1</v>
      </c>
      <c r="P51" s="3044">
        <v>0</v>
      </c>
      <c r="Q51" s="2832">
        <v>3</v>
      </c>
      <c r="R51" s="2832">
        <v>1</v>
      </c>
      <c r="S51" s="2832">
        <v>0</v>
      </c>
      <c r="T51" s="2832">
        <v>0</v>
      </c>
      <c r="U51" s="2832">
        <v>0</v>
      </c>
      <c r="V51" s="2680">
        <v>0</v>
      </c>
      <c r="W51" s="2558">
        <v>0</v>
      </c>
      <c r="X51" s="2535">
        <v>0</v>
      </c>
      <c r="Y51" s="1563">
        <v>0</v>
      </c>
      <c r="Z51" s="1637">
        <v>5</v>
      </c>
      <c r="AA51" s="688">
        <v>0</v>
      </c>
      <c r="AB51" s="48">
        <v>615.99574902017991</v>
      </c>
      <c r="AC51" s="48">
        <v>-615.99574902017991</v>
      </c>
      <c r="AD51" s="48">
        <v>615.99574902017991</v>
      </c>
      <c r="AE51" s="48">
        <v>-3079.9787451008997</v>
      </c>
      <c r="AF51" s="48">
        <v>-615.99574902017991</v>
      </c>
      <c r="AG51" s="48">
        <v>615.99574902017991</v>
      </c>
      <c r="AH51" s="48">
        <v>615.99574902017991</v>
      </c>
      <c r="AI51" s="48">
        <v>615.99574902017991</v>
      </c>
      <c r="AJ51" s="48">
        <v>615.99574902017991</v>
      </c>
      <c r="AK51" s="48">
        <v>615.99574902017991</v>
      </c>
      <c r="AL51" s="48">
        <v>615.99574902017991</v>
      </c>
      <c r="AM51" s="48">
        <v>615.99574902017991</v>
      </c>
      <c r="AN51" s="215">
        <v>0</v>
      </c>
      <c r="AO51" s="35" t="e">
        <v>#DIV/0!</v>
      </c>
      <c r="AP51" s="19"/>
    </row>
    <row r="52" spans="1:42" ht="15" customHeight="1">
      <c r="A52" s="3801" t="s">
        <v>16</v>
      </c>
      <c r="B52" s="3802"/>
      <c r="C52" s="60"/>
      <c r="D52" s="60"/>
      <c r="E52" s="60">
        <v>7</v>
      </c>
      <c r="F52" s="60">
        <v>4</v>
      </c>
      <c r="G52" s="91">
        <v>13</v>
      </c>
      <c r="H52" s="95">
        <v>5</v>
      </c>
      <c r="I52" s="126">
        <v>14</v>
      </c>
      <c r="J52" s="1630">
        <v>3</v>
      </c>
      <c r="K52" s="1357">
        <v>6</v>
      </c>
      <c r="L52" s="1628">
        <v>3</v>
      </c>
      <c r="M52" s="2537">
        <v>0.25</v>
      </c>
      <c r="N52" s="2832">
        <v>0</v>
      </c>
      <c r="O52" s="2586">
        <v>1</v>
      </c>
      <c r="P52" s="3044">
        <v>0</v>
      </c>
      <c r="Q52" s="2832">
        <v>0</v>
      </c>
      <c r="R52" s="2832">
        <v>0</v>
      </c>
      <c r="S52" s="2832">
        <v>0</v>
      </c>
      <c r="T52" s="2832">
        <v>0</v>
      </c>
      <c r="U52" s="2832">
        <v>1</v>
      </c>
      <c r="V52" s="2680">
        <v>2</v>
      </c>
      <c r="W52" s="2558">
        <v>0</v>
      </c>
      <c r="X52" s="2535">
        <v>0</v>
      </c>
      <c r="Y52" s="1563">
        <v>0</v>
      </c>
      <c r="Z52" s="1637">
        <v>4</v>
      </c>
      <c r="AA52" s="688">
        <v>2197.6806874191598</v>
      </c>
      <c r="AB52" s="48">
        <v>366.28011456985996</v>
      </c>
      <c r="AC52" s="48">
        <v>-366.28011456985996</v>
      </c>
      <c r="AD52" s="48">
        <v>366.28011456985996</v>
      </c>
      <c r="AE52" s="48">
        <v>366.28011456985996</v>
      </c>
      <c r="AF52" s="48">
        <v>366.28011456985996</v>
      </c>
      <c r="AG52" s="48">
        <v>366.28011456985996</v>
      </c>
      <c r="AH52" s="48">
        <v>366.28011456985996</v>
      </c>
      <c r="AI52" s="48">
        <v>-366.28011456985996</v>
      </c>
      <c r="AJ52" s="48">
        <v>-1098.8403437095799</v>
      </c>
      <c r="AK52" s="48">
        <v>366.28011456985996</v>
      </c>
      <c r="AL52" s="48">
        <v>366.28011456985996</v>
      </c>
      <c r="AM52" s="48">
        <v>366.28011456985996</v>
      </c>
      <c r="AN52" s="215">
        <v>732.56022913971992</v>
      </c>
      <c r="AO52" s="35"/>
      <c r="AP52" s="19"/>
    </row>
    <row r="53" spans="1:42" ht="15" customHeight="1" thickBot="1">
      <c r="A53" s="3773" t="s">
        <v>20</v>
      </c>
      <c r="B53" s="3773"/>
      <c r="C53" s="461"/>
      <c r="D53" s="461"/>
      <c r="E53" s="3189">
        <v>71</v>
      </c>
      <c r="F53" s="461">
        <v>89</v>
      </c>
      <c r="G53" s="461">
        <v>195</v>
      </c>
      <c r="H53" s="462">
        <v>186</v>
      </c>
      <c r="I53" s="461">
        <v>87</v>
      </c>
      <c r="J53" s="753">
        <v>52</v>
      </c>
      <c r="K53" s="1358">
        <v>40</v>
      </c>
      <c r="L53" s="1756">
        <v>28</v>
      </c>
      <c r="M53" s="2540">
        <v>2.65</v>
      </c>
      <c r="N53" s="2833">
        <v>2</v>
      </c>
      <c r="O53" s="2874">
        <v>6</v>
      </c>
      <c r="P53" s="2833">
        <v>0</v>
      </c>
      <c r="Q53" s="2833">
        <v>4</v>
      </c>
      <c r="R53" s="2833">
        <v>2</v>
      </c>
      <c r="S53" s="2895">
        <v>2</v>
      </c>
      <c r="T53" s="2833">
        <v>1</v>
      </c>
      <c r="U53" s="2833">
        <v>5</v>
      </c>
      <c r="V53" s="3291">
        <v>3</v>
      </c>
      <c r="W53" s="2559">
        <v>1</v>
      </c>
      <c r="X53" s="2536">
        <v>0</v>
      </c>
      <c r="Y53" s="1696">
        <v>0</v>
      </c>
      <c r="Z53" s="1571">
        <v>26</v>
      </c>
      <c r="AA53" s="687">
        <v>26143.932687001641</v>
      </c>
      <c r="AB53" s="516">
        <v>5472.1981135117549</v>
      </c>
      <c r="AC53" s="516">
        <v>3507.6463863316749</v>
      </c>
      <c r="AD53" s="516">
        <v>5105.9179989418944</v>
      </c>
      <c r="AE53" s="516">
        <v>1409.9435048208152</v>
      </c>
      <c r="AF53" s="516">
        <v>3873.9265009015348</v>
      </c>
      <c r="AG53" s="516">
        <v>5105.9179989418944</v>
      </c>
      <c r="AH53" s="516">
        <v>5105.9179989418944</v>
      </c>
      <c r="AI53" s="516">
        <v>-3873.9265009015348</v>
      </c>
      <c r="AJ53" s="516">
        <v>5105.9179989418944</v>
      </c>
      <c r="AK53" s="516">
        <v>5105.9179989418944</v>
      </c>
      <c r="AL53" s="516">
        <v>5105.9179989418944</v>
      </c>
      <c r="AM53" s="516">
        <v>5105.9179989418944</v>
      </c>
      <c r="AN53" s="516">
        <v>36651.938228513442</v>
      </c>
      <c r="AO53" s="517">
        <v>1.4019290313861701</v>
      </c>
      <c r="AP53" s="461"/>
    </row>
    <row r="54" spans="1:42" ht="15" customHeight="1">
      <c r="A54" s="62"/>
      <c r="B54" s="62"/>
      <c r="C54" s="2"/>
      <c r="D54" s="2"/>
      <c r="E54" s="2"/>
      <c r="F54" s="2"/>
      <c r="G54" s="2"/>
      <c r="H54" s="63"/>
      <c r="I54" s="63"/>
      <c r="J54" s="63"/>
      <c r="K54" s="63"/>
      <c r="L54" s="63"/>
      <c r="M54" s="63"/>
      <c r="N54" s="63"/>
      <c r="O54" s="63"/>
      <c r="P54" s="2"/>
      <c r="Q54" s="2"/>
      <c r="R54" s="2"/>
      <c r="S54" s="2"/>
      <c r="T54" s="2">
        <f>T53+T91</f>
        <v>6</v>
      </c>
      <c r="U54" s="2">
        <f>U53+U91</f>
        <v>11</v>
      </c>
      <c r="V54" s="2">
        <f>V53+V91</f>
        <v>12</v>
      </c>
      <c r="W54" s="2">
        <f>W53+W91</f>
        <v>4</v>
      </c>
      <c r="X54" s="2"/>
      <c r="Y54" s="2"/>
      <c r="Z54" s="2"/>
      <c r="AA54" s="64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13"/>
      <c r="AP54" s="66"/>
    </row>
    <row r="55" spans="1:42" ht="15" customHeight="1" thickBot="1">
      <c r="A55" s="4" t="s">
        <v>271</v>
      </c>
      <c r="C55" s="2"/>
      <c r="D55" s="2"/>
      <c r="E55" s="2"/>
      <c r="F55" s="2"/>
      <c r="G55" s="2"/>
      <c r="H55" s="63"/>
      <c r="I55" s="63"/>
      <c r="J55" s="63"/>
      <c r="K55" s="63"/>
      <c r="L55" s="63"/>
      <c r="M55" s="63"/>
      <c r="N55" s="63"/>
      <c r="O55" s="63"/>
      <c r="P55" s="2"/>
      <c r="Q55" s="2"/>
      <c r="R55" s="2"/>
      <c r="S55" s="2"/>
      <c r="T55" s="67">
        <f t="shared" ref="T55:Y55" si="1">T43+T81</f>
        <v>15.333333333333334</v>
      </c>
      <c r="U55" s="67">
        <f t="shared" si="1"/>
        <v>27.583333333333336</v>
      </c>
      <c r="V55" s="67">
        <f t="shared" si="1"/>
        <v>23.35</v>
      </c>
      <c r="W55" s="67">
        <f t="shared" si="1"/>
        <v>10</v>
      </c>
      <c r="X55" s="67">
        <f t="shared" si="1"/>
        <v>0</v>
      </c>
      <c r="Y55" s="67">
        <f t="shared" si="1"/>
        <v>0</v>
      </c>
      <c r="Z55" s="67"/>
      <c r="AA55" s="67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13"/>
      <c r="AP55" s="66"/>
    </row>
    <row r="56" spans="1:42" ht="15" customHeight="1" thickBot="1">
      <c r="A56" s="3584" t="s">
        <v>0</v>
      </c>
      <c r="B56" s="3601"/>
      <c r="C56" s="3608" t="s">
        <v>186</v>
      </c>
      <c r="D56" s="3608" t="s">
        <v>187</v>
      </c>
      <c r="E56" s="3608" t="s">
        <v>188</v>
      </c>
      <c r="F56" s="3608" t="s">
        <v>189</v>
      </c>
      <c r="G56" s="3608" t="s">
        <v>185</v>
      </c>
      <c r="H56" s="3608" t="s">
        <v>504</v>
      </c>
      <c r="I56" s="3608" t="s">
        <v>505</v>
      </c>
      <c r="J56" s="3833" t="s">
        <v>506</v>
      </c>
      <c r="K56" s="3833" t="s">
        <v>510</v>
      </c>
      <c r="L56" s="3781" t="s">
        <v>520</v>
      </c>
      <c r="M56" s="3614" t="s">
        <v>392</v>
      </c>
      <c r="N56" s="3792" t="s">
        <v>535</v>
      </c>
      <c r="O56" s="3793"/>
      <c r="P56" s="3793"/>
      <c r="Q56" s="3793"/>
      <c r="R56" s="3793"/>
      <c r="S56" s="3793"/>
      <c r="T56" s="3793"/>
      <c r="U56" s="3793"/>
      <c r="V56" s="3793"/>
      <c r="W56" s="3793"/>
      <c r="X56" s="3794"/>
      <c r="Y56" s="3794"/>
      <c r="Z56" s="3638"/>
      <c r="AA56" s="3791"/>
      <c r="AB56" s="3791"/>
      <c r="AC56" s="3791"/>
      <c r="AD56" s="3791"/>
      <c r="AE56" s="3791"/>
      <c r="AF56" s="3791"/>
      <c r="AG56" s="3791"/>
      <c r="AH56" s="3791"/>
      <c r="AI56" s="3791"/>
      <c r="AJ56" s="3791"/>
      <c r="AK56" s="3791"/>
      <c r="AL56" s="3791"/>
      <c r="AM56" s="3791"/>
      <c r="AN56" s="3773" t="s">
        <v>222</v>
      </c>
      <c r="AO56" s="3773" t="s">
        <v>149</v>
      </c>
      <c r="AP56" s="3791" t="s">
        <v>73</v>
      </c>
    </row>
    <row r="57" spans="1:42" ht="15" customHeight="1" thickBot="1">
      <c r="A57" s="3810"/>
      <c r="B57" s="3811"/>
      <c r="C57" s="3780"/>
      <c r="D57" s="3780"/>
      <c r="E57" s="3780"/>
      <c r="F57" s="3780"/>
      <c r="G57" s="3780"/>
      <c r="H57" s="3780"/>
      <c r="I57" s="3780"/>
      <c r="J57" s="3853"/>
      <c r="K57" s="3853"/>
      <c r="L57" s="3782"/>
      <c r="M57" s="3612"/>
      <c r="N57" s="2829" t="s">
        <v>197</v>
      </c>
      <c r="O57" s="2829" t="s">
        <v>156</v>
      </c>
      <c r="P57" s="2901" t="s">
        <v>157</v>
      </c>
      <c r="Q57" s="3077" t="s">
        <v>158</v>
      </c>
      <c r="R57" s="3199" t="s">
        <v>159</v>
      </c>
      <c r="S57" s="3272" t="s">
        <v>160</v>
      </c>
      <c r="T57" s="3364" t="s">
        <v>161</v>
      </c>
      <c r="U57" s="3442" t="s">
        <v>162</v>
      </c>
      <c r="V57" s="2681" t="s">
        <v>163</v>
      </c>
      <c r="W57" s="2555" t="s">
        <v>164</v>
      </c>
      <c r="X57" s="2534" t="s">
        <v>165</v>
      </c>
      <c r="Y57" s="1694" t="s">
        <v>166</v>
      </c>
      <c r="Z57" s="943" t="s">
        <v>512</v>
      </c>
      <c r="AA57" s="515" t="s">
        <v>33</v>
      </c>
      <c r="AB57" s="515" t="s">
        <v>192</v>
      </c>
      <c r="AC57" s="515" t="s">
        <v>167</v>
      </c>
      <c r="AD57" s="515" t="s">
        <v>168</v>
      </c>
      <c r="AE57" s="515" t="s">
        <v>169</v>
      </c>
      <c r="AF57" s="515" t="s">
        <v>170</v>
      </c>
      <c r="AG57" s="515" t="s">
        <v>171</v>
      </c>
      <c r="AH57" s="515" t="s">
        <v>172</v>
      </c>
      <c r="AI57" s="515" t="s">
        <v>173</v>
      </c>
      <c r="AJ57" s="515" t="s">
        <v>174</v>
      </c>
      <c r="AK57" s="515" t="s">
        <v>175</v>
      </c>
      <c r="AL57" s="515" t="s">
        <v>176</v>
      </c>
      <c r="AM57" s="515" t="s">
        <v>177</v>
      </c>
      <c r="AN57" s="3773"/>
      <c r="AO57" s="3773"/>
      <c r="AP57" s="3791"/>
    </row>
    <row r="58" spans="1:42" ht="15" customHeight="1">
      <c r="A58" s="3808" t="s">
        <v>1</v>
      </c>
      <c r="B58" s="3809"/>
      <c r="C58" s="1632"/>
      <c r="D58" s="1632">
        <v>23</v>
      </c>
      <c r="E58" s="1632">
        <v>19</v>
      </c>
      <c r="F58" s="1632"/>
      <c r="G58" s="1632"/>
      <c r="H58" s="1632">
        <v>9</v>
      </c>
      <c r="I58" s="1632">
        <v>1</v>
      </c>
      <c r="J58" s="1633">
        <v>6</v>
      </c>
      <c r="K58" s="1633">
        <v>6</v>
      </c>
      <c r="L58" s="1634">
        <v>4</v>
      </c>
      <c r="M58" s="2541">
        <v>0.33333333333333331</v>
      </c>
      <c r="N58" s="2832">
        <v>0</v>
      </c>
      <c r="O58" s="2832">
        <v>0</v>
      </c>
      <c r="P58" s="2832">
        <v>2</v>
      </c>
      <c r="Q58" s="2832">
        <v>0</v>
      </c>
      <c r="R58" s="2832">
        <v>0</v>
      </c>
      <c r="S58" s="2832">
        <v>0</v>
      </c>
      <c r="T58" s="2832">
        <v>0</v>
      </c>
      <c r="U58" s="2832">
        <v>2</v>
      </c>
      <c r="V58" s="2680">
        <v>0</v>
      </c>
      <c r="W58" s="2558">
        <v>0</v>
      </c>
      <c r="X58" s="2535">
        <v>0</v>
      </c>
      <c r="Y58" s="1563">
        <v>0</v>
      </c>
      <c r="Z58" s="944">
        <v>4</v>
      </c>
      <c r="AA58" s="1936">
        <v>13475</v>
      </c>
      <c r="AB58" s="178">
        <v>0</v>
      </c>
      <c r="AC58" s="178">
        <v>2000</v>
      </c>
      <c r="AD58" s="178">
        <v>0</v>
      </c>
      <c r="AE58" s="178">
        <v>0</v>
      </c>
      <c r="AF58" s="178">
        <v>0</v>
      </c>
      <c r="AG58" s="178">
        <v>0</v>
      </c>
      <c r="AH58" s="178">
        <v>0</v>
      </c>
      <c r="AI58" s="178">
        <v>8200</v>
      </c>
      <c r="AJ58" s="178">
        <v>0</v>
      </c>
      <c r="AK58" s="178">
        <v>0</v>
      </c>
      <c r="AL58" s="178">
        <v>0</v>
      </c>
      <c r="AM58" s="178">
        <v>0</v>
      </c>
      <c r="AN58" s="61">
        <v>10200</v>
      </c>
      <c r="AO58" s="35">
        <v>0.7569573283858998</v>
      </c>
      <c r="AP58" s="68"/>
    </row>
    <row r="59" spans="1:42" ht="15" customHeight="1">
      <c r="A59" s="3801" t="s">
        <v>2</v>
      </c>
      <c r="B59" s="3802"/>
      <c r="C59" s="60"/>
      <c r="D59" s="60"/>
      <c r="E59" s="60">
        <v>21</v>
      </c>
      <c r="F59" s="60"/>
      <c r="G59" s="91"/>
      <c r="H59" s="60">
        <v>10</v>
      </c>
      <c r="I59" s="95">
        <v>5</v>
      </c>
      <c r="J59" s="871">
        <v>7</v>
      </c>
      <c r="K59" s="1357">
        <v>8</v>
      </c>
      <c r="L59" s="1634">
        <v>4</v>
      </c>
      <c r="M59" s="2542">
        <v>0.33333333333333331</v>
      </c>
      <c r="N59" s="2832">
        <v>0</v>
      </c>
      <c r="O59" s="2832">
        <v>0</v>
      </c>
      <c r="P59" s="2832">
        <v>0</v>
      </c>
      <c r="Q59" s="2832">
        <v>1</v>
      </c>
      <c r="R59" s="2832">
        <v>0</v>
      </c>
      <c r="S59" s="2832">
        <v>0</v>
      </c>
      <c r="T59" s="2832">
        <v>0</v>
      </c>
      <c r="U59" s="2832">
        <v>0</v>
      </c>
      <c r="V59" s="2680">
        <v>1</v>
      </c>
      <c r="W59" s="2558">
        <v>0</v>
      </c>
      <c r="X59" s="2535">
        <v>0</v>
      </c>
      <c r="Y59" s="1563">
        <v>0</v>
      </c>
      <c r="Z59" s="944">
        <v>2</v>
      </c>
      <c r="AA59" s="1936">
        <v>62368</v>
      </c>
      <c r="AB59" s="178">
        <v>0</v>
      </c>
      <c r="AC59" s="178">
        <v>0</v>
      </c>
      <c r="AD59" s="178">
        <v>0</v>
      </c>
      <c r="AE59" s="178">
        <v>9739</v>
      </c>
      <c r="AF59" s="178">
        <v>0</v>
      </c>
      <c r="AG59" s="178">
        <v>0</v>
      </c>
      <c r="AH59" s="178">
        <v>0</v>
      </c>
      <c r="AI59" s="178">
        <v>0</v>
      </c>
      <c r="AJ59" s="178">
        <v>35239</v>
      </c>
      <c r="AK59" s="178">
        <v>0</v>
      </c>
      <c r="AL59" s="178">
        <v>0</v>
      </c>
      <c r="AM59" s="178">
        <v>0</v>
      </c>
      <c r="AN59" s="61">
        <v>44978</v>
      </c>
      <c r="AO59" s="35">
        <v>0.72117111339148277</v>
      </c>
      <c r="AP59" s="68"/>
    </row>
    <row r="60" spans="1:42" ht="15" customHeight="1">
      <c r="A60" s="3801" t="s">
        <v>3</v>
      </c>
      <c r="B60" s="3802"/>
      <c r="C60" s="60"/>
      <c r="D60" s="60"/>
      <c r="E60" s="60">
        <v>14</v>
      </c>
      <c r="F60" s="60"/>
      <c r="G60" s="91"/>
      <c r="H60" s="60">
        <v>13</v>
      </c>
      <c r="I60" s="95">
        <v>3</v>
      </c>
      <c r="J60" s="871">
        <v>8</v>
      </c>
      <c r="K60" s="1357">
        <v>8</v>
      </c>
      <c r="L60" s="1634">
        <v>7</v>
      </c>
      <c r="M60" s="2542">
        <v>0.58333333333333337</v>
      </c>
      <c r="N60" s="2832">
        <v>0</v>
      </c>
      <c r="O60" s="2832">
        <v>0</v>
      </c>
      <c r="P60" s="2832">
        <v>1</v>
      </c>
      <c r="Q60" s="2832">
        <v>1</v>
      </c>
      <c r="R60" s="2832">
        <v>2</v>
      </c>
      <c r="S60" s="2832">
        <v>0</v>
      </c>
      <c r="T60" s="2832">
        <v>0</v>
      </c>
      <c r="U60" s="2832">
        <v>0</v>
      </c>
      <c r="V60" s="2680">
        <v>0</v>
      </c>
      <c r="W60" s="2558">
        <v>0</v>
      </c>
      <c r="X60" s="2535">
        <v>0</v>
      </c>
      <c r="Y60" s="1563">
        <v>0</v>
      </c>
      <c r="Z60" s="944">
        <v>4</v>
      </c>
      <c r="AA60" s="1936">
        <v>88174</v>
      </c>
      <c r="AB60" s="178">
        <v>0</v>
      </c>
      <c r="AC60" s="178">
        <v>0</v>
      </c>
      <c r="AD60" s="178">
        <v>6485</v>
      </c>
      <c r="AE60" s="178">
        <v>0</v>
      </c>
      <c r="AF60" s="178">
        <v>0</v>
      </c>
      <c r="AG60" s="178">
        <v>0</v>
      </c>
      <c r="AH60" s="178">
        <v>0</v>
      </c>
      <c r="AI60" s="178">
        <v>0</v>
      </c>
      <c r="AJ60" s="178">
        <v>0</v>
      </c>
      <c r="AK60" s="178">
        <v>0</v>
      </c>
      <c r="AL60" s="178">
        <v>0</v>
      </c>
      <c r="AM60" s="178">
        <v>0</v>
      </c>
      <c r="AN60" s="61">
        <v>6485</v>
      </c>
      <c r="AO60" s="35">
        <v>7.3547757842447881E-2</v>
      </c>
      <c r="AP60" s="68"/>
    </row>
    <row r="61" spans="1:42" ht="15" customHeight="1">
      <c r="A61" s="3801" t="s">
        <v>31</v>
      </c>
      <c r="B61" s="3802"/>
      <c r="C61" s="60"/>
      <c r="D61" s="60"/>
      <c r="E61" s="60">
        <v>10</v>
      </c>
      <c r="F61" s="60"/>
      <c r="G61" s="91"/>
      <c r="H61" s="60">
        <v>7</v>
      </c>
      <c r="I61" s="95">
        <v>3</v>
      </c>
      <c r="J61" s="871">
        <v>8</v>
      </c>
      <c r="K61" s="1357">
        <v>7</v>
      </c>
      <c r="L61" s="1634">
        <v>1</v>
      </c>
      <c r="M61" s="2542">
        <v>8.3333333333333329E-2</v>
      </c>
      <c r="N61" s="2832">
        <v>0</v>
      </c>
      <c r="O61" s="2832">
        <v>0</v>
      </c>
      <c r="P61" s="2832">
        <v>0</v>
      </c>
      <c r="Q61" s="2832">
        <v>0</v>
      </c>
      <c r="R61" s="2832">
        <v>1</v>
      </c>
      <c r="S61" s="2832">
        <v>0</v>
      </c>
      <c r="T61" s="2832">
        <v>1</v>
      </c>
      <c r="U61" s="2832">
        <v>1</v>
      </c>
      <c r="V61" s="2680">
        <v>0</v>
      </c>
      <c r="W61" s="2558">
        <v>0</v>
      </c>
      <c r="X61" s="2535">
        <v>0</v>
      </c>
      <c r="Y61" s="1563">
        <v>0</v>
      </c>
      <c r="Z61" s="944">
        <v>3</v>
      </c>
      <c r="AA61" s="1936">
        <v>29611</v>
      </c>
      <c r="AB61" s="178">
        <v>0</v>
      </c>
      <c r="AC61" s="178">
        <v>0</v>
      </c>
      <c r="AD61" s="178">
        <v>0</v>
      </c>
      <c r="AE61" s="178">
        <v>0</v>
      </c>
      <c r="AF61" s="178">
        <v>4433</v>
      </c>
      <c r="AG61" s="178">
        <v>0</v>
      </c>
      <c r="AH61" s="178">
        <v>0</v>
      </c>
      <c r="AI61" s="178">
        <v>3000</v>
      </c>
      <c r="AJ61" s="178">
        <v>0</v>
      </c>
      <c r="AK61" s="178">
        <v>0</v>
      </c>
      <c r="AL61" s="178">
        <v>0</v>
      </c>
      <c r="AM61" s="178">
        <v>0</v>
      </c>
      <c r="AN61" s="61">
        <v>7433</v>
      </c>
      <c r="AO61" s="35">
        <v>0.25102157981831075</v>
      </c>
      <c r="AP61" s="68"/>
    </row>
    <row r="62" spans="1:42" ht="15" customHeight="1" thickBot="1">
      <c r="A62" s="3804" t="s">
        <v>16</v>
      </c>
      <c r="B62" s="3805"/>
      <c r="C62" s="1635"/>
      <c r="D62" s="1635"/>
      <c r="E62" s="1635">
        <v>7</v>
      </c>
      <c r="F62" s="1635"/>
      <c r="G62" s="1635"/>
      <c r="H62" s="1635">
        <v>5</v>
      </c>
      <c r="I62" s="1635">
        <v>0</v>
      </c>
      <c r="J62" s="1359">
        <v>28</v>
      </c>
      <c r="K62" s="1359">
        <v>6</v>
      </c>
      <c r="L62" s="1634">
        <v>8</v>
      </c>
      <c r="M62" s="2542">
        <v>0.66666666666666663</v>
      </c>
      <c r="N62" s="2832">
        <v>0</v>
      </c>
      <c r="O62" s="2832">
        <v>0</v>
      </c>
      <c r="P62" s="2832">
        <v>0</v>
      </c>
      <c r="Q62" s="2832">
        <v>0</v>
      </c>
      <c r="R62" s="2832">
        <v>1</v>
      </c>
      <c r="S62" s="2832">
        <v>0</v>
      </c>
      <c r="T62" s="2832">
        <v>1</v>
      </c>
      <c r="U62" s="2832">
        <v>0</v>
      </c>
      <c r="V62" s="2680">
        <v>0</v>
      </c>
      <c r="W62" s="2558">
        <v>0</v>
      </c>
      <c r="X62" s="2535">
        <v>0</v>
      </c>
      <c r="Y62" s="1563">
        <v>0</v>
      </c>
      <c r="Z62" s="944">
        <v>2</v>
      </c>
      <c r="AA62" s="1936">
        <v>333943</v>
      </c>
      <c r="AB62" s="178">
        <v>0</v>
      </c>
      <c r="AC62" s="178">
        <v>0</v>
      </c>
      <c r="AD62" s="178">
        <v>0</v>
      </c>
      <c r="AE62" s="178">
        <v>0</v>
      </c>
      <c r="AF62" s="214">
        <v>4242</v>
      </c>
      <c r="AG62" s="178">
        <v>0</v>
      </c>
      <c r="AH62" s="178">
        <v>1221</v>
      </c>
      <c r="AI62" s="178">
        <v>0</v>
      </c>
      <c r="AJ62" s="178">
        <v>0</v>
      </c>
      <c r="AK62" s="178">
        <v>0</v>
      </c>
      <c r="AL62" s="178">
        <v>0</v>
      </c>
      <c r="AM62" s="178">
        <v>0</v>
      </c>
      <c r="AN62" s="61">
        <v>5463</v>
      </c>
      <c r="AO62" s="35">
        <v>1.6359079244062609E-2</v>
      </c>
      <c r="AP62" s="68"/>
    </row>
    <row r="63" spans="1:42" ht="15" customHeight="1" thickBot="1">
      <c r="A63" s="3806" t="s">
        <v>15</v>
      </c>
      <c r="B63" s="3807"/>
      <c r="C63" s="1528"/>
      <c r="D63" s="1528"/>
      <c r="E63" s="1528"/>
      <c r="F63" s="1528"/>
      <c r="G63" s="1528"/>
      <c r="H63" s="1528">
        <v>44</v>
      </c>
      <c r="I63" s="1528">
        <v>12</v>
      </c>
      <c r="J63" s="1528">
        <v>57</v>
      </c>
      <c r="K63" s="1528">
        <v>35</v>
      </c>
      <c r="L63" s="1528">
        <v>24</v>
      </c>
      <c r="M63" s="2543">
        <v>2</v>
      </c>
      <c r="N63" s="2833">
        <v>0</v>
      </c>
      <c r="O63" s="2833">
        <v>0</v>
      </c>
      <c r="P63" s="2833">
        <v>3</v>
      </c>
      <c r="Q63" s="2833">
        <v>2</v>
      </c>
      <c r="R63" s="2833">
        <v>4</v>
      </c>
      <c r="S63" s="2895">
        <v>0</v>
      </c>
      <c r="T63" s="2833">
        <v>2</v>
      </c>
      <c r="U63" s="2833">
        <v>3</v>
      </c>
      <c r="V63" s="3291">
        <v>1</v>
      </c>
      <c r="W63" s="2559">
        <v>0</v>
      </c>
      <c r="X63" s="2536">
        <v>0</v>
      </c>
      <c r="Y63" s="1696">
        <v>0</v>
      </c>
      <c r="Z63" s="1571">
        <v>15</v>
      </c>
      <c r="AA63" s="1937">
        <v>527571</v>
      </c>
      <c r="AB63" s="516">
        <v>0</v>
      </c>
      <c r="AC63" s="516">
        <v>2000</v>
      </c>
      <c r="AD63" s="516">
        <v>6485</v>
      </c>
      <c r="AE63" s="516">
        <v>9739</v>
      </c>
      <c r="AF63" s="516">
        <v>8675</v>
      </c>
      <c r="AG63" s="516">
        <v>0</v>
      </c>
      <c r="AH63" s="516">
        <v>1221</v>
      </c>
      <c r="AI63" s="516">
        <v>11200</v>
      </c>
      <c r="AJ63" s="516">
        <v>35239</v>
      </c>
      <c r="AK63" s="516">
        <v>0</v>
      </c>
      <c r="AL63" s="516">
        <v>0</v>
      </c>
      <c r="AM63" s="516">
        <v>0</v>
      </c>
      <c r="AN63" s="521">
        <v>74559</v>
      </c>
      <c r="AO63" s="517">
        <v>0.14132505387900396</v>
      </c>
      <c r="AP63" s="461"/>
    </row>
    <row r="64" spans="1:42">
      <c r="A64" s="132" t="s">
        <v>401</v>
      </c>
      <c r="B64" s="62"/>
      <c r="AB64" s="70"/>
    </row>
    <row r="65" spans="1:42">
      <c r="A65" s="62"/>
      <c r="B65" s="62"/>
      <c r="AB65" s="70"/>
    </row>
    <row r="66" spans="1:42">
      <c r="A66" s="62"/>
      <c r="B66" s="62"/>
      <c r="AB66" s="70"/>
    </row>
    <row r="67" spans="1:42">
      <c r="A67" s="62"/>
      <c r="B67" s="62"/>
      <c r="AB67" s="70"/>
    </row>
    <row r="68" spans="1:42" ht="15.75" customHeight="1" thickBot="1">
      <c r="A68" s="4" t="s">
        <v>272</v>
      </c>
      <c r="AB68" s="70"/>
    </row>
    <row r="69" spans="1:42" ht="15.75" customHeight="1" thickBot="1">
      <c r="A69" s="3791" t="s">
        <v>0</v>
      </c>
      <c r="B69" s="3791"/>
      <c r="C69" s="3773" t="s">
        <v>186</v>
      </c>
      <c r="D69" s="3773" t="s">
        <v>187</v>
      </c>
      <c r="E69" s="3773" t="s">
        <v>188</v>
      </c>
      <c r="F69" s="3773" t="s">
        <v>189</v>
      </c>
      <c r="G69" s="3773" t="s">
        <v>185</v>
      </c>
      <c r="H69" s="3773" t="s">
        <v>504</v>
      </c>
      <c r="I69" s="3773" t="s">
        <v>505</v>
      </c>
      <c r="J69" s="3852" t="s">
        <v>506</v>
      </c>
      <c r="K69" s="3773" t="s">
        <v>510</v>
      </c>
      <c r="L69" s="3629" t="s">
        <v>520</v>
      </c>
      <c r="M69" s="3614" t="s">
        <v>392</v>
      </c>
      <c r="N69" s="3792" t="s">
        <v>535</v>
      </c>
      <c r="O69" s="3793"/>
      <c r="P69" s="3793"/>
      <c r="Q69" s="3793"/>
      <c r="R69" s="3793"/>
      <c r="S69" s="3793"/>
      <c r="T69" s="3793"/>
      <c r="U69" s="3793"/>
      <c r="V69" s="3793"/>
      <c r="W69" s="3793"/>
      <c r="X69" s="3794"/>
      <c r="Y69" s="3794"/>
      <c r="Z69" s="3638"/>
      <c r="AA69" s="3791"/>
      <c r="AB69" s="3791"/>
      <c r="AC69" s="3791"/>
      <c r="AD69" s="3791"/>
      <c r="AE69" s="3791"/>
      <c r="AF69" s="3791"/>
      <c r="AG69" s="3791"/>
      <c r="AH69" s="3791"/>
      <c r="AI69" s="3791"/>
      <c r="AJ69" s="3791"/>
      <c r="AK69" s="3791"/>
      <c r="AL69" s="3791"/>
      <c r="AM69" s="3791"/>
      <c r="AN69" s="3773" t="s">
        <v>222</v>
      </c>
      <c r="AO69" s="3773" t="s">
        <v>149</v>
      </c>
      <c r="AP69" s="3791" t="s">
        <v>128</v>
      </c>
    </row>
    <row r="70" spans="1:42" ht="15.75" customHeight="1">
      <c r="A70" s="3791"/>
      <c r="B70" s="3791"/>
      <c r="C70" s="3773"/>
      <c r="D70" s="3773"/>
      <c r="E70" s="3773"/>
      <c r="F70" s="3773"/>
      <c r="G70" s="3773"/>
      <c r="H70" s="3773"/>
      <c r="I70" s="3773"/>
      <c r="J70" s="3852"/>
      <c r="K70" s="3773"/>
      <c r="L70" s="3629"/>
      <c r="M70" s="3851"/>
      <c r="N70" s="2829" t="s">
        <v>191</v>
      </c>
      <c r="O70" s="2829" t="s">
        <v>156</v>
      </c>
      <c r="P70" s="2901" t="s">
        <v>157</v>
      </c>
      <c r="Q70" s="3077" t="s">
        <v>158</v>
      </c>
      <c r="R70" s="3199" t="s">
        <v>159</v>
      </c>
      <c r="S70" s="3272" t="s">
        <v>160</v>
      </c>
      <c r="T70" s="3364" t="s">
        <v>161</v>
      </c>
      <c r="U70" s="3442" t="s">
        <v>162</v>
      </c>
      <c r="V70" s="2681" t="s">
        <v>163</v>
      </c>
      <c r="W70" s="2555" t="s">
        <v>164</v>
      </c>
      <c r="X70" s="2534" t="s">
        <v>165</v>
      </c>
      <c r="Y70" s="1694" t="s">
        <v>166</v>
      </c>
      <c r="Z70" s="2585" t="s">
        <v>512</v>
      </c>
      <c r="AA70" s="555" t="s">
        <v>33</v>
      </c>
      <c r="AB70" s="515" t="s">
        <v>192</v>
      </c>
      <c r="AC70" s="515" t="s">
        <v>167</v>
      </c>
      <c r="AD70" s="515" t="s">
        <v>168</v>
      </c>
      <c r="AE70" s="515" t="s">
        <v>169</v>
      </c>
      <c r="AF70" s="515" t="s">
        <v>170</v>
      </c>
      <c r="AG70" s="515" t="s">
        <v>171</v>
      </c>
      <c r="AH70" s="515" t="s">
        <v>172</v>
      </c>
      <c r="AI70" s="515" t="s">
        <v>173</v>
      </c>
      <c r="AJ70" s="515" t="s">
        <v>174</v>
      </c>
      <c r="AK70" s="515" t="s">
        <v>175</v>
      </c>
      <c r="AL70" s="515" t="s">
        <v>176</v>
      </c>
      <c r="AM70" s="515" t="s">
        <v>177</v>
      </c>
      <c r="AN70" s="3773"/>
      <c r="AO70" s="3773"/>
      <c r="AP70" s="3791"/>
    </row>
    <row r="71" spans="1:42" ht="15.75" customHeight="1">
      <c r="A71" s="3803" t="s">
        <v>1</v>
      </c>
      <c r="B71" s="518" t="s">
        <v>28</v>
      </c>
      <c r="C71" s="50"/>
      <c r="D71" s="50">
        <v>2.3999999999999998E-3</v>
      </c>
      <c r="E71" s="50">
        <v>1.1000000000000001E-3</v>
      </c>
      <c r="F71" s="50">
        <v>1.2999999999999999E-3</v>
      </c>
      <c r="G71" s="50">
        <v>8.1565252201761407E-3</v>
      </c>
      <c r="H71" s="50">
        <v>2.9831452294535872E-3</v>
      </c>
      <c r="I71" s="50">
        <v>8.2800588755307003E-4</v>
      </c>
      <c r="J71" s="1794">
        <v>4.2101337920374341E-4</v>
      </c>
      <c r="K71" s="1772">
        <v>1.7676645936781887E-4</v>
      </c>
      <c r="L71" s="946">
        <v>1.6189215867058607E-4</v>
      </c>
      <c r="M71" s="2538">
        <v>1.6189215867058607E-4</v>
      </c>
      <c r="N71" s="2830">
        <v>0</v>
      </c>
      <c r="O71" s="2830">
        <v>7.0497003877335212E-4</v>
      </c>
      <c r="P71" s="3045">
        <v>0</v>
      </c>
      <c r="Q71" s="2830">
        <v>0</v>
      </c>
      <c r="R71" s="2830">
        <v>0</v>
      </c>
      <c r="S71" s="2830">
        <v>1.5379357484620643E-3</v>
      </c>
      <c r="T71" s="2830">
        <v>0</v>
      </c>
      <c r="U71" s="2830">
        <v>1.5782171349288936E-2</v>
      </c>
      <c r="V71" s="2682">
        <v>0</v>
      </c>
      <c r="W71" s="2556">
        <v>0</v>
      </c>
      <c r="X71" s="3527" t="e">
        <v>#DIV/0!</v>
      </c>
      <c r="Y71" s="1695" t="e">
        <v>#DIV/0!</v>
      </c>
      <c r="Z71" s="2587">
        <v>1.8423122435820218E-3</v>
      </c>
      <c r="AA71" s="3799">
        <v>75.86031973768155</v>
      </c>
      <c r="AB71" s="3774">
        <v>84.323346788377521</v>
      </c>
      <c r="AC71" s="3774">
        <v>-271.99621031602874</v>
      </c>
      <c r="AD71" s="3774">
        <v>77.383596302759386</v>
      </c>
      <c r="AE71" s="3774">
        <v>80.871399505958721</v>
      </c>
      <c r="AF71" s="3774">
        <v>86.445365372753955</v>
      </c>
      <c r="AG71" s="3774">
        <v>-732.2285836680627</v>
      </c>
      <c r="AH71" s="3774">
        <v>105.59568669873165</v>
      </c>
      <c r="AI71" s="3774">
        <v>-8117.9516191460089</v>
      </c>
      <c r="AJ71" s="3774">
        <v>93.029816279728408</v>
      </c>
      <c r="AK71" s="3774">
        <v>106.23131438529603</v>
      </c>
      <c r="AL71" s="3774" t="e">
        <v>#DIV/0!</v>
      </c>
      <c r="AM71" s="3774" t="e">
        <v>#DIV/0!</v>
      </c>
      <c r="AN71" s="3795">
        <v>-8488.2958877964957</v>
      </c>
      <c r="AO71" s="3797">
        <v>-111.89375311293561</v>
      </c>
      <c r="AP71" s="3776"/>
    </row>
    <row r="72" spans="1:42" ht="15.75" customHeight="1">
      <c r="A72" s="3803"/>
      <c r="B72" s="518" t="s">
        <v>190</v>
      </c>
      <c r="C72" s="51"/>
      <c r="D72" s="51">
        <v>12.383333333333333</v>
      </c>
      <c r="E72" s="51">
        <v>6.083333333333333</v>
      </c>
      <c r="F72" s="51">
        <v>7.3166666666666664</v>
      </c>
      <c r="G72" s="53">
        <v>51.616666666666667</v>
      </c>
      <c r="H72" s="51">
        <v>19</v>
      </c>
      <c r="I72" s="51">
        <v>4.8</v>
      </c>
      <c r="J72" s="1795">
        <v>2.3333333333333335</v>
      </c>
      <c r="K72" s="1774">
        <v>0.91666666666666663</v>
      </c>
      <c r="L72" s="965">
        <v>0.75</v>
      </c>
      <c r="M72" s="2539">
        <v>7.4999999999999997E-2</v>
      </c>
      <c r="N72" s="2831">
        <v>0</v>
      </c>
      <c r="O72" s="2831">
        <v>0.33333333333333331</v>
      </c>
      <c r="P72" s="3046">
        <v>0</v>
      </c>
      <c r="Q72" s="2831">
        <v>0</v>
      </c>
      <c r="R72" s="2831">
        <v>0</v>
      </c>
      <c r="S72" s="2831">
        <v>0.75</v>
      </c>
      <c r="T72" s="2831">
        <v>0</v>
      </c>
      <c r="U72" s="2831">
        <v>7.583333333333333</v>
      </c>
      <c r="V72" s="2683">
        <v>0</v>
      </c>
      <c r="W72" s="2557">
        <v>0</v>
      </c>
      <c r="X72" s="3528">
        <v>0</v>
      </c>
      <c r="Y72" s="1607">
        <v>0</v>
      </c>
      <c r="Z72" s="2588">
        <v>8.6666666666666661</v>
      </c>
      <c r="AA72" s="3800"/>
      <c r="AB72" s="3775"/>
      <c r="AC72" s="3775"/>
      <c r="AD72" s="3775"/>
      <c r="AE72" s="3775"/>
      <c r="AF72" s="3775"/>
      <c r="AG72" s="3775"/>
      <c r="AH72" s="3775"/>
      <c r="AI72" s="3775"/>
      <c r="AJ72" s="3775"/>
      <c r="AK72" s="3775"/>
      <c r="AL72" s="3775"/>
      <c r="AM72" s="3775"/>
      <c r="AN72" s="3796"/>
      <c r="AO72" s="3734"/>
      <c r="AP72" s="3777"/>
    </row>
    <row r="73" spans="1:42" ht="15.75" customHeight="1">
      <c r="A73" s="3803" t="s">
        <v>2</v>
      </c>
      <c r="B73" s="518" t="s">
        <v>28</v>
      </c>
      <c r="C73" s="50"/>
      <c r="D73" s="50"/>
      <c r="E73" s="50">
        <v>2.3999999999999998E-3</v>
      </c>
      <c r="F73" s="50">
        <v>2.5000000000000001E-3</v>
      </c>
      <c r="G73" s="50">
        <v>1.1059085114168447E-2</v>
      </c>
      <c r="H73" s="50">
        <v>5.6967313421499039E-3</v>
      </c>
      <c r="I73" s="50">
        <v>6.5673049635479033E-3</v>
      </c>
      <c r="J73" s="1794">
        <v>5.8960634563829497E-3</v>
      </c>
      <c r="K73" s="1772">
        <v>2.0793150251558847E-3</v>
      </c>
      <c r="L73" s="946">
        <v>1.755949643627624E-3</v>
      </c>
      <c r="M73" s="2538">
        <v>1.755949643627624E-3</v>
      </c>
      <c r="N73" s="2830">
        <v>7.2279312403758528E-3</v>
      </c>
      <c r="O73" s="2830">
        <v>1.0802927593377806E-3</v>
      </c>
      <c r="P73" s="3045">
        <v>2.0678959159055659E-3</v>
      </c>
      <c r="Q73" s="2830">
        <v>9.1187289419183328E-3</v>
      </c>
      <c r="R73" s="2830">
        <v>0</v>
      </c>
      <c r="S73" s="2830">
        <v>1.0879284649776453E-2</v>
      </c>
      <c r="T73" s="2830">
        <v>2.2472806574293236E-2</v>
      </c>
      <c r="U73" s="2830">
        <v>1.7086591369823344E-2</v>
      </c>
      <c r="V73" s="2682">
        <v>1.6580635069607382E-2</v>
      </c>
      <c r="W73" s="2556">
        <v>1.1735623860770556E-2</v>
      </c>
      <c r="X73" s="3527" t="e">
        <v>#DIV/0!</v>
      </c>
      <c r="Y73" s="1695" t="e">
        <v>#DIV/0!</v>
      </c>
      <c r="Z73" s="2587">
        <v>1.0033425220955065E-2</v>
      </c>
      <c r="AA73" s="3799">
        <v>2019.3802157623013</v>
      </c>
      <c r="AB73" s="3774">
        <v>-2864.2694522232</v>
      </c>
      <c r="AC73" s="3774">
        <v>653.33848982012012</v>
      </c>
      <c r="AD73" s="3774">
        <v>5.946300091825683</v>
      </c>
      <c r="AE73" s="3774">
        <v>-4101.0286048591806</v>
      </c>
      <c r="AF73" s="3774">
        <v>1248.7760934614219</v>
      </c>
      <c r="AG73" s="3774">
        <v>-5173.5773102762105</v>
      </c>
      <c r="AH73" s="3774">
        <v>-13587.088763787844</v>
      </c>
      <c r="AI73" s="3774">
        <v>-9077.6835497481734</v>
      </c>
      <c r="AJ73" s="3774">
        <v>-8186.7713914073984</v>
      </c>
      <c r="AK73" s="3774">
        <v>-6823.4814689575278</v>
      </c>
      <c r="AL73" s="3774" t="e">
        <v>#DIV/0!</v>
      </c>
      <c r="AM73" s="3774" t="e">
        <v>#DIV/0!</v>
      </c>
      <c r="AN73" s="3795">
        <v>-47905.839657886165</v>
      </c>
      <c r="AO73" s="3797">
        <v>-23.723041002361242</v>
      </c>
      <c r="AP73" s="3776"/>
    </row>
    <row r="74" spans="1:42" ht="15.75" customHeight="1">
      <c r="A74" s="3803"/>
      <c r="B74" s="518" t="s">
        <v>190</v>
      </c>
      <c r="C74" s="51"/>
      <c r="D74" s="51"/>
      <c r="E74" s="51">
        <v>18.583333333333332</v>
      </c>
      <c r="F74" s="51">
        <v>17.083333333333332</v>
      </c>
      <c r="G74" s="53">
        <v>79.083333333333329</v>
      </c>
      <c r="H74" s="51">
        <v>45</v>
      </c>
      <c r="I74" s="51">
        <v>45.166666666666671</v>
      </c>
      <c r="J74" s="1795">
        <v>42.666666666666664</v>
      </c>
      <c r="K74" s="1774">
        <v>13.583333333333334</v>
      </c>
      <c r="L74" s="965">
        <v>10.242424242424237</v>
      </c>
      <c r="M74" s="2539">
        <v>1.0242424242424237</v>
      </c>
      <c r="N74" s="2831">
        <v>3.8333333333333335</v>
      </c>
      <c r="O74" s="2831">
        <v>0.66666666666666663</v>
      </c>
      <c r="P74" s="3046">
        <v>1</v>
      </c>
      <c r="Q74" s="2831">
        <v>4.916666666666667</v>
      </c>
      <c r="R74" s="2831">
        <v>0</v>
      </c>
      <c r="S74" s="2831">
        <v>6.083333333333333</v>
      </c>
      <c r="T74" s="2831">
        <v>14.083333333333334</v>
      </c>
      <c r="U74" s="2831">
        <v>9.8333333333333339</v>
      </c>
      <c r="V74" s="2683">
        <v>8.8333333333333339</v>
      </c>
      <c r="W74" s="2557">
        <v>7.833333333333333</v>
      </c>
      <c r="X74" s="3528">
        <v>0</v>
      </c>
      <c r="Y74" s="1607">
        <v>0</v>
      </c>
      <c r="Z74" s="2588">
        <v>57.083333333333336</v>
      </c>
      <c r="AA74" s="3800"/>
      <c r="AB74" s="3775"/>
      <c r="AC74" s="3775"/>
      <c r="AD74" s="3775"/>
      <c r="AE74" s="3775"/>
      <c r="AF74" s="3775"/>
      <c r="AG74" s="3775"/>
      <c r="AH74" s="3775"/>
      <c r="AI74" s="3775"/>
      <c r="AJ74" s="3775"/>
      <c r="AK74" s="3775"/>
      <c r="AL74" s="3775"/>
      <c r="AM74" s="3775"/>
      <c r="AN74" s="3796"/>
      <c r="AO74" s="3734"/>
      <c r="AP74" s="3777"/>
    </row>
    <row r="75" spans="1:42" ht="15.75" customHeight="1">
      <c r="A75" s="3803" t="s">
        <v>3</v>
      </c>
      <c r="B75" s="518" t="s">
        <v>28</v>
      </c>
      <c r="C75" s="50"/>
      <c r="D75" s="50"/>
      <c r="E75" s="50">
        <v>6.9999999999999999E-4</v>
      </c>
      <c r="F75" s="50">
        <v>3.8E-3</v>
      </c>
      <c r="G75" s="50">
        <v>1.0086871514585973E-3</v>
      </c>
      <c r="H75" s="50">
        <v>2.3398726616667281E-3</v>
      </c>
      <c r="I75" s="50">
        <v>4.5081472672001419E-3</v>
      </c>
      <c r="J75" s="1794">
        <v>2.4351746525561016E-3</v>
      </c>
      <c r="K75" s="1772">
        <v>3.6736323121732114E-3</v>
      </c>
      <c r="L75" s="946">
        <v>3.3264669421487511E-3</v>
      </c>
      <c r="M75" s="2538">
        <v>3.3264669421487511E-3</v>
      </c>
      <c r="N75" s="2830">
        <v>0</v>
      </c>
      <c r="O75" s="2830">
        <v>1.2859751549600061E-4</v>
      </c>
      <c r="P75" s="2830">
        <v>1.4044943820224719E-3</v>
      </c>
      <c r="Q75" s="2830">
        <v>0</v>
      </c>
      <c r="R75" s="2830">
        <v>0</v>
      </c>
      <c r="S75" s="2830">
        <v>2.4572649572649572E-3</v>
      </c>
      <c r="T75" s="2830">
        <v>3.3602150537634411E-4</v>
      </c>
      <c r="U75" s="2830">
        <v>0</v>
      </c>
      <c r="V75" s="2682">
        <v>2.6773110061821548E-4</v>
      </c>
      <c r="W75" s="2556">
        <v>0</v>
      </c>
      <c r="X75" s="3527" t="e">
        <v>#DIV/0!</v>
      </c>
      <c r="Y75" s="1695" t="e">
        <v>#DIV/0!</v>
      </c>
      <c r="Z75" s="2587">
        <v>4.5601453265986053E-4</v>
      </c>
      <c r="AA75" s="3799">
        <v>5194.1707909971092</v>
      </c>
      <c r="AB75" s="3774">
        <v>5019.7178691611789</v>
      </c>
      <c r="AC75" s="3774">
        <v>5007.9705813542414</v>
      </c>
      <c r="AD75" s="3774">
        <v>3536.6637131764305</v>
      </c>
      <c r="AE75" s="3774">
        <v>4750.344239123574</v>
      </c>
      <c r="AF75" s="3774">
        <v>4849.1279918428945</v>
      </c>
      <c r="AG75" s="3774">
        <v>1654.2893824620428</v>
      </c>
      <c r="AH75" s="3774">
        <v>5441.5915733672673</v>
      </c>
      <c r="AI75" s="3774">
        <v>5616.1784630262146</v>
      </c>
      <c r="AJ75" s="3774">
        <v>5111.1854540280201</v>
      </c>
      <c r="AK75" s="3774">
        <v>5979.369814736111</v>
      </c>
      <c r="AL75" s="3774" t="e">
        <v>#DIV/0!</v>
      </c>
      <c r="AM75" s="3774" t="e">
        <v>#DIV/0!</v>
      </c>
      <c r="AN75" s="3795">
        <v>46966.439082277975</v>
      </c>
      <c r="AO75" s="3797">
        <v>9.0421437746489595</v>
      </c>
      <c r="AP75" s="3776"/>
    </row>
    <row r="76" spans="1:42" ht="15.75" customHeight="1">
      <c r="A76" s="3803"/>
      <c r="B76" s="518" t="s">
        <v>190</v>
      </c>
      <c r="C76" s="51"/>
      <c r="D76" s="51"/>
      <c r="E76" s="51">
        <v>5.833333333333333</v>
      </c>
      <c r="F76" s="51">
        <v>27.583333333333332</v>
      </c>
      <c r="G76" s="53">
        <v>7.5666666666666664</v>
      </c>
      <c r="H76" s="51">
        <v>19</v>
      </c>
      <c r="I76" s="51">
        <v>35.1</v>
      </c>
      <c r="J76" s="1795">
        <v>19.516666666666666</v>
      </c>
      <c r="K76" s="1774">
        <v>27.916666666666668</v>
      </c>
      <c r="L76" s="965">
        <v>22.840909090909026</v>
      </c>
      <c r="M76" s="2539">
        <v>2.2840909090909025</v>
      </c>
      <c r="N76" s="2831">
        <v>0</v>
      </c>
      <c r="O76" s="2831">
        <v>8.3333333333333329E-2</v>
      </c>
      <c r="P76" s="2831">
        <v>1</v>
      </c>
      <c r="Q76" s="2831">
        <v>0</v>
      </c>
      <c r="R76" s="2831">
        <v>0</v>
      </c>
      <c r="S76" s="2831">
        <v>1.5333333333333334</v>
      </c>
      <c r="T76" s="2831">
        <v>0.25</v>
      </c>
      <c r="U76" s="2831">
        <v>0</v>
      </c>
      <c r="V76" s="2683">
        <v>0.18333333333333332</v>
      </c>
      <c r="W76" s="2557">
        <v>0</v>
      </c>
      <c r="X76" s="3528">
        <v>0</v>
      </c>
      <c r="Y76" s="1607">
        <v>0</v>
      </c>
      <c r="Z76" s="2588">
        <v>3.05</v>
      </c>
      <c r="AA76" s="3800"/>
      <c r="AB76" s="3775"/>
      <c r="AC76" s="3775"/>
      <c r="AD76" s="3775"/>
      <c r="AE76" s="3775"/>
      <c r="AF76" s="3775"/>
      <c r="AG76" s="3775"/>
      <c r="AH76" s="3775"/>
      <c r="AI76" s="3775"/>
      <c r="AJ76" s="3775"/>
      <c r="AK76" s="3775"/>
      <c r="AL76" s="3775"/>
      <c r="AM76" s="3775"/>
      <c r="AN76" s="3796"/>
      <c r="AO76" s="3734"/>
      <c r="AP76" s="3777"/>
    </row>
    <row r="77" spans="1:42" ht="15.75" customHeight="1">
      <c r="A77" s="3803" t="s">
        <v>31</v>
      </c>
      <c r="B77" s="518" t="s">
        <v>28</v>
      </c>
      <c r="C77" s="50"/>
      <c r="D77" s="50"/>
      <c r="E77" s="50">
        <v>1.8E-3</v>
      </c>
      <c r="F77" s="50">
        <v>2.8E-3</v>
      </c>
      <c r="G77" s="50">
        <v>2.5269975648005306E-3</v>
      </c>
      <c r="H77" s="50">
        <v>2.1192099761809628E-3</v>
      </c>
      <c r="I77" s="50">
        <v>6.3725739005275166E-3</v>
      </c>
      <c r="J77" s="1794">
        <v>6.885626487330215E-4</v>
      </c>
      <c r="K77" s="1772">
        <v>1.0210417686979641E-3</v>
      </c>
      <c r="L77" s="946">
        <v>8.8522243713733085E-4</v>
      </c>
      <c r="M77" s="2538">
        <v>8.8522243713733085E-4</v>
      </c>
      <c r="N77" s="2830">
        <v>0</v>
      </c>
      <c r="O77" s="2830">
        <v>0</v>
      </c>
      <c r="P77" s="3045">
        <v>0</v>
      </c>
      <c r="Q77" s="2830">
        <v>0</v>
      </c>
      <c r="R77" s="2830">
        <v>3.472222222222222E-3</v>
      </c>
      <c r="S77" s="2830">
        <v>0</v>
      </c>
      <c r="T77" s="2830">
        <v>0</v>
      </c>
      <c r="U77" s="2830">
        <v>0</v>
      </c>
      <c r="V77" s="2682">
        <v>0</v>
      </c>
      <c r="W77" s="2556">
        <v>0</v>
      </c>
      <c r="X77" s="3527" t="e">
        <v>#DIV/0!</v>
      </c>
      <c r="Y77" s="1695" t="e">
        <v>#DIV/0!</v>
      </c>
      <c r="Z77" s="2587">
        <v>3.5139151038110917E-4</v>
      </c>
      <c r="AA77" s="3799">
        <v>974.64682545275377</v>
      </c>
      <c r="AB77" s="3774">
        <v>635.08586338698319</v>
      </c>
      <c r="AC77" s="3774">
        <v>546.71707275549761</v>
      </c>
      <c r="AD77" s="3774">
        <v>587.45040036750163</v>
      </c>
      <c r="AE77" s="3774">
        <v>603.50769983878331</v>
      </c>
      <c r="AF77" s="3774">
        <v>-1536.6486487698917</v>
      </c>
      <c r="AG77" s="3774">
        <v>655.45252719298514</v>
      </c>
      <c r="AH77" s="3774">
        <v>695.29179581438348</v>
      </c>
      <c r="AI77" s="3774">
        <v>579.90454248678816</v>
      </c>
      <c r="AJ77" s="3774">
        <v>608.78264788335821</v>
      </c>
      <c r="AK77" s="3774">
        <v>662.7838109159535</v>
      </c>
      <c r="AL77" s="3774" t="e">
        <v>#DIV/0!</v>
      </c>
      <c r="AM77" s="3774" t="e">
        <v>#DIV/0!</v>
      </c>
      <c r="AN77" s="3795">
        <v>4038.3277118723422</v>
      </c>
      <c r="AO77" s="3797">
        <v>4.1433754324253949</v>
      </c>
      <c r="AP77" s="3776"/>
    </row>
    <row r="78" spans="1:42" ht="15.75" customHeight="1">
      <c r="A78" s="3803"/>
      <c r="B78" s="518" t="s">
        <v>190</v>
      </c>
      <c r="C78" s="51"/>
      <c r="D78" s="51"/>
      <c r="E78" s="51">
        <v>11.916666666666666</v>
      </c>
      <c r="F78" s="51">
        <v>19.616666666666667</v>
      </c>
      <c r="G78" s="53">
        <v>16.516666666666666</v>
      </c>
      <c r="H78" s="51">
        <v>16</v>
      </c>
      <c r="I78" s="51">
        <v>37.033333333333331</v>
      </c>
      <c r="J78" s="1795">
        <v>4.9333333333333336</v>
      </c>
      <c r="K78" s="1774">
        <v>7.7833333333333332</v>
      </c>
      <c r="L78" s="965">
        <v>6.7927272727272729</v>
      </c>
      <c r="M78" s="2539">
        <v>0.56606060606060604</v>
      </c>
      <c r="N78" s="2831">
        <v>0</v>
      </c>
      <c r="O78" s="2831">
        <v>0</v>
      </c>
      <c r="P78" s="3046">
        <v>0</v>
      </c>
      <c r="Q78" s="2831">
        <v>0</v>
      </c>
      <c r="R78" s="2831">
        <v>2.3333333333333335</v>
      </c>
      <c r="S78" s="2831">
        <v>0</v>
      </c>
      <c r="T78" s="2831">
        <v>0</v>
      </c>
      <c r="U78" s="2831">
        <v>0</v>
      </c>
      <c r="V78" s="2683">
        <v>0</v>
      </c>
      <c r="W78" s="2557">
        <v>0</v>
      </c>
      <c r="X78" s="3528">
        <v>0</v>
      </c>
      <c r="Y78" s="1607">
        <v>0</v>
      </c>
      <c r="Z78" s="2588">
        <v>2.3333333333333335</v>
      </c>
      <c r="AA78" s="3800"/>
      <c r="AB78" s="3775"/>
      <c r="AC78" s="3775"/>
      <c r="AD78" s="3775"/>
      <c r="AE78" s="3775"/>
      <c r="AF78" s="3775"/>
      <c r="AG78" s="3775"/>
      <c r="AH78" s="3775"/>
      <c r="AI78" s="3775"/>
      <c r="AJ78" s="3775"/>
      <c r="AK78" s="3775"/>
      <c r="AL78" s="3775"/>
      <c r="AM78" s="3775"/>
      <c r="AN78" s="3796"/>
      <c r="AO78" s="3734"/>
      <c r="AP78" s="3777"/>
    </row>
    <row r="79" spans="1:42" ht="15.75" customHeight="1">
      <c r="A79" s="3803" t="s">
        <v>16</v>
      </c>
      <c r="B79" s="518" t="s">
        <v>28</v>
      </c>
      <c r="C79" s="50"/>
      <c r="D79" s="50"/>
      <c r="E79" s="50">
        <v>1.1999999999999999E-3</v>
      </c>
      <c r="F79" s="50">
        <v>5.0000000000000001E-4</v>
      </c>
      <c r="G79" s="50">
        <v>2.6140904248493765E-3</v>
      </c>
      <c r="H79" s="50">
        <v>5.0413659096827613E-3</v>
      </c>
      <c r="I79" s="50">
        <v>2.1233349795022885E-3</v>
      </c>
      <c r="J79" s="1794">
        <v>8.5322316276354492E-5</v>
      </c>
      <c r="K79" s="1772">
        <v>1.5578340402096712E-4</v>
      </c>
      <c r="L79" s="946">
        <v>1.4921032261002308E-4</v>
      </c>
      <c r="M79" s="2538">
        <v>1.4921032261002308E-4</v>
      </c>
      <c r="N79" s="2830">
        <v>2.4666387114279369E-4</v>
      </c>
      <c r="O79" s="2830">
        <v>0</v>
      </c>
      <c r="P79" s="3045">
        <v>1.4595131064276958E-4</v>
      </c>
      <c r="Q79" s="2830">
        <v>0</v>
      </c>
      <c r="R79" s="2830">
        <v>3.7757274662881474E-3</v>
      </c>
      <c r="S79" s="2830">
        <v>0</v>
      </c>
      <c r="T79" s="2830">
        <v>0</v>
      </c>
      <c r="U79" s="2830">
        <v>0</v>
      </c>
      <c r="V79" s="2682">
        <v>1.0935957963244512E-2</v>
      </c>
      <c r="W79" s="2556">
        <v>0</v>
      </c>
      <c r="X79" s="3527" t="e">
        <v>#DIV/0!</v>
      </c>
      <c r="Y79" s="1695" t="e">
        <v>#DIV/0!</v>
      </c>
      <c r="Z79" s="2587">
        <v>1.4637908510448528E-3</v>
      </c>
      <c r="AA79" s="3799">
        <v>58.514405749291079</v>
      </c>
      <c r="AB79" s="3778">
        <v>-62.475388798938205</v>
      </c>
      <c r="AC79" s="3778">
        <v>102.19879001865229</v>
      </c>
      <c r="AD79" s="3778">
        <v>5.4195279811098693</v>
      </c>
      <c r="AE79" s="3778">
        <v>94.966322744755544</v>
      </c>
      <c r="AF79" s="3778">
        <v>-2088.849002448525</v>
      </c>
      <c r="AG79" s="3778">
        <v>109.43125729254903</v>
      </c>
      <c r="AH79" s="3778">
        <v>104.53064306110191</v>
      </c>
      <c r="AI79" s="3778">
        <v>90.346613887072323</v>
      </c>
      <c r="AJ79" s="3778">
        <v>-6469.7700569852805</v>
      </c>
      <c r="AK79" s="3778">
        <v>103.33256471998847</v>
      </c>
      <c r="AL79" s="3778" t="e">
        <v>#DIV/0!</v>
      </c>
      <c r="AM79" s="3778" t="e">
        <v>#DIV/0!</v>
      </c>
      <c r="AN79" s="3795">
        <v>-8010.8687285275146</v>
      </c>
      <c r="AO79" s="3797">
        <v>-136.90421402980016</v>
      </c>
      <c r="AP79" s="3776"/>
    </row>
    <row r="80" spans="1:42" ht="15.75" customHeight="1">
      <c r="A80" s="3803"/>
      <c r="B80" s="518" t="s">
        <v>190</v>
      </c>
      <c r="C80" s="52"/>
      <c r="D80" s="52"/>
      <c r="E80" s="52">
        <v>7.7166666666666668</v>
      </c>
      <c r="F80" s="52">
        <v>3.1</v>
      </c>
      <c r="G80" s="53">
        <v>14.6</v>
      </c>
      <c r="H80" s="51">
        <v>12.583333333333334</v>
      </c>
      <c r="I80" s="51">
        <v>14.466666666666669</v>
      </c>
      <c r="J80" s="1795">
        <v>0.6333333333333333</v>
      </c>
      <c r="K80" s="1774">
        <v>1.1833333333333333</v>
      </c>
      <c r="L80" s="965">
        <v>1.1224242424242499</v>
      </c>
      <c r="M80" s="2539">
        <v>9.3535353535354152E-2</v>
      </c>
      <c r="N80" s="2831">
        <v>0.16666666666666666</v>
      </c>
      <c r="O80" s="2831">
        <v>0</v>
      </c>
      <c r="P80" s="3046">
        <v>8.3333333333333329E-2</v>
      </c>
      <c r="Q80" s="2831">
        <v>0</v>
      </c>
      <c r="R80" s="2831">
        <v>2.2166666666666668</v>
      </c>
      <c r="S80" s="2831">
        <v>0</v>
      </c>
      <c r="T80" s="2831">
        <v>0</v>
      </c>
      <c r="U80" s="2831">
        <v>0</v>
      </c>
      <c r="V80" s="2683">
        <v>6.833333333333333</v>
      </c>
      <c r="W80" s="2557">
        <v>0</v>
      </c>
      <c r="X80" s="3528">
        <v>0</v>
      </c>
      <c r="Y80" s="1607">
        <v>0</v>
      </c>
      <c r="Z80" s="2588">
        <v>9.3000000000000007</v>
      </c>
      <c r="AA80" s="3800"/>
      <c r="AB80" s="3779"/>
      <c r="AC80" s="3779"/>
      <c r="AD80" s="3779"/>
      <c r="AE80" s="3779"/>
      <c r="AF80" s="3779"/>
      <c r="AG80" s="3779"/>
      <c r="AH80" s="3779"/>
      <c r="AI80" s="3779"/>
      <c r="AJ80" s="3779"/>
      <c r="AK80" s="3779"/>
      <c r="AL80" s="3779"/>
      <c r="AM80" s="3779"/>
      <c r="AN80" s="3796"/>
      <c r="AO80" s="3734"/>
      <c r="AP80" s="3777"/>
    </row>
    <row r="81" spans="1:42" ht="15.75" customHeight="1" thickBot="1">
      <c r="A81" s="3773" t="s">
        <v>20</v>
      </c>
      <c r="B81" s="3773"/>
      <c r="C81" s="461"/>
      <c r="D81" s="461"/>
      <c r="E81" s="461"/>
      <c r="F81" s="520">
        <v>74.699999999999989</v>
      </c>
      <c r="G81" s="520">
        <v>169.38333333333333</v>
      </c>
      <c r="H81" s="520">
        <v>111.58333333333334</v>
      </c>
      <c r="I81" s="520">
        <v>136.56666666666666</v>
      </c>
      <c r="J81" s="872">
        <v>70.083333333333329</v>
      </c>
      <c r="K81" s="872">
        <v>51.383333333333333</v>
      </c>
      <c r="L81" s="947">
        <v>41.748484848484786</v>
      </c>
      <c r="M81" s="1440">
        <v>4.0429292929292862</v>
      </c>
      <c r="N81" s="2835">
        <v>4</v>
      </c>
      <c r="O81" s="2835">
        <v>1.0833333333333333</v>
      </c>
      <c r="P81" s="2835">
        <v>2.083333333333333</v>
      </c>
      <c r="Q81" s="2835">
        <v>4.916666666666667</v>
      </c>
      <c r="R81" s="2835">
        <v>4.5500000000000007</v>
      </c>
      <c r="S81" s="3290">
        <v>8.3666666666666671</v>
      </c>
      <c r="T81" s="2835">
        <v>14.333333333333334</v>
      </c>
      <c r="U81" s="2835">
        <v>17.416666666666668</v>
      </c>
      <c r="V81" s="3292">
        <v>15.850000000000001</v>
      </c>
      <c r="W81" s="2560">
        <v>7.833333333333333</v>
      </c>
      <c r="X81" s="3532">
        <v>0</v>
      </c>
      <c r="Y81" s="1631">
        <v>0</v>
      </c>
      <c r="Z81" s="1554"/>
      <c r="AA81" s="2846">
        <v>8322.5725576991372</v>
      </c>
      <c r="AB81" s="2847">
        <v>2812.3822383144015</v>
      </c>
      <c r="AC81" s="2847">
        <v>6038.2287236324828</v>
      </c>
      <c r="AD81" s="2847">
        <v>4212.8635379196276</v>
      </c>
      <c r="AE81" s="2847">
        <v>1428.6610563538911</v>
      </c>
      <c r="AF81" s="2847">
        <v>2558.8517994586532</v>
      </c>
      <c r="AG81" s="3297">
        <v>-3486.632726996696</v>
      </c>
      <c r="AH81" s="3297">
        <v>-7240.0790648463608</v>
      </c>
      <c r="AI81" s="3297">
        <v>-10909.205549494109</v>
      </c>
      <c r="AJ81" s="3297">
        <v>-8843.5435302015721</v>
      </c>
      <c r="AK81" s="3297">
        <v>28.23603579982138</v>
      </c>
      <c r="AL81" s="3297" t="e">
        <v>#DIV/0!</v>
      </c>
      <c r="AM81" s="3297" t="e">
        <v>#DIV/0!</v>
      </c>
      <c r="AN81" s="3297">
        <v>-13400.237480059855</v>
      </c>
      <c r="AO81" s="3298">
        <v>-1.6101076184266385</v>
      </c>
      <c r="AP81" s="461"/>
    </row>
    <row r="82" spans="1:42" ht="15.75" customHeight="1">
      <c r="A82" s="57"/>
      <c r="B82" s="57"/>
      <c r="C82" s="58"/>
      <c r="D82" s="58"/>
      <c r="E82" s="58"/>
      <c r="F82" s="71">
        <f>F81+F43</f>
        <v>175.0333333333333</v>
      </c>
      <c r="G82" s="99"/>
      <c r="H82" s="72"/>
      <c r="I82" s="72"/>
      <c r="J82" s="72"/>
      <c r="K82" s="72"/>
      <c r="L82" s="72"/>
      <c r="M82" s="72"/>
      <c r="N82" s="72"/>
      <c r="O82" s="72">
        <f>O81+O43</f>
        <v>15.416666666666668</v>
      </c>
      <c r="P82" s="72">
        <f>P81+P43</f>
        <v>2.083333333333333</v>
      </c>
      <c r="Q82" s="72">
        <f>Q81+Q43</f>
        <v>9.1833333333333336</v>
      </c>
      <c r="R82" s="72">
        <f t="shared" ref="R82:AC82" si="2">R81+R43</f>
        <v>10.3</v>
      </c>
      <c r="S82" s="72">
        <f t="shared" si="2"/>
        <v>9.75</v>
      </c>
      <c r="T82" s="72">
        <f t="shared" si="2"/>
        <v>15.333333333333334</v>
      </c>
      <c r="U82" s="72">
        <f t="shared" si="2"/>
        <v>27.583333333333336</v>
      </c>
      <c r="V82" s="72">
        <f t="shared" si="2"/>
        <v>23.35</v>
      </c>
      <c r="W82" s="72">
        <f t="shared" si="2"/>
        <v>10</v>
      </c>
      <c r="X82" s="72">
        <f t="shared" si="2"/>
        <v>0</v>
      </c>
      <c r="Y82" s="72">
        <f t="shared" si="2"/>
        <v>0</v>
      </c>
      <c r="Z82" s="72"/>
      <c r="AA82" s="72">
        <f t="shared" si="2"/>
        <v>25473.960056459495</v>
      </c>
      <c r="AB82" s="72">
        <f t="shared" si="2"/>
        <v>12435.040570717376</v>
      </c>
      <c r="AC82" s="72">
        <f t="shared" si="2"/>
        <v>4563.8508626053799</v>
      </c>
      <c r="AD82" s="72"/>
    </row>
    <row r="83" spans="1:42" ht="15.75" customHeight="1" thickBot="1">
      <c r="A83" s="4" t="s">
        <v>273</v>
      </c>
      <c r="F83" s="73">
        <f>F82/12</f>
        <v>14.586111111111109</v>
      </c>
      <c r="G83" s="73"/>
    </row>
    <row r="84" spans="1:42" ht="15.75" customHeight="1" thickBot="1">
      <c r="A84" s="3584" t="s">
        <v>0</v>
      </c>
      <c r="B84" s="3601"/>
      <c r="C84" s="3608" t="s">
        <v>186</v>
      </c>
      <c r="D84" s="3608" t="s">
        <v>187</v>
      </c>
      <c r="E84" s="3608" t="s">
        <v>188</v>
      </c>
      <c r="F84" s="3608" t="s">
        <v>189</v>
      </c>
      <c r="G84" s="3608" t="s">
        <v>185</v>
      </c>
      <c r="H84" s="3608" t="s">
        <v>504</v>
      </c>
      <c r="I84" s="3608" t="s">
        <v>505</v>
      </c>
      <c r="J84" s="3833" t="s">
        <v>506</v>
      </c>
      <c r="K84" s="3833" t="s">
        <v>510</v>
      </c>
      <c r="L84" s="3781" t="s">
        <v>520</v>
      </c>
      <c r="M84" s="3614" t="s">
        <v>392</v>
      </c>
      <c r="N84" s="3818" t="s">
        <v>535</v>
      </c>
      <c r="O84" s="3632"/>
      <c r="P84" s="3632"/>
      <c r="Q84" s="3632"/>
      <c r="R84" s="3632"/>
      <c r="S84" s="3632"/>
      <c r="T84" s="3632"/>
      <c r="U84" s="3632"/>
      <c r="V84" s="3632"/>
      <c r="W84" s="3632"/>
      <c r="X84" s="3632"/>
      <c r="Y84" s="3632"/>
      <c r="Z84" s="3632"/>
      <c r="AA84" s="3601"/>
      <c r="AB84" s="3601"/>
      <c r="AC84" s="3601"/>
      <c r="AD84" s="3601"/>
      <c r="AE84" s="3601"/>
      <c r="AF84" s="3601"/>
      <c r="AG84" s="3601"/>
      <c r="AH84" s="3601"/>
      <c r="AI84" s="3601"/>
      <c r="AJ84" s="3601"/>
      <c r="AK84" s="3601"/>
      <c r="AL84" s="3601"/>
      <c r="AM84" s="3601"/>
      <c r="AN84" s="3608" t="s">
        <v>222</v>
      </c>
      <c r="AO84" s="3608" t="s">
        <v>149</v>
      </c>
      <c r="AP84" s="3604" t="s">
        <v>128</v>
      </c>
    </row>
    <row r="85" spans="1:42" ht="15.75" customHeight="1" thickBot="1">
      <c r="A85" s="3810"/>
      <c r="B85" s="3811"/>
      <c r="C85" s="3780"/>
      <c r="D85" s="3780"/>
      <c r="E85" s="3780"/>
      <c r="F85" s="3780"/>
      <c r="G85" s="3780"/>
      <c r="H85" s="3780"/>
      <c r="I85" s="3780"/>
      <c r="J85" s="3853"/>
      <c r="K85" s="3853"/>
      <c r="L85" s="3782"/>
      <c r="M85" s="3612"/>
      <c r="N85" s="2825" t="s">
        <v>191</v>
      </c>
      <c r="O85" s="2872" t="s">
        <v>156</v>
      </c>
      <c r="P85" s="2902" t="s">
        <v>157</v>
      </c>
      <c r="Q85" s="3078" t="s">
        <v>158</v>
      </c>
      <c r="R85" s="3200" t="s">
        <v>159</v>
      </c>
      <c r="S85" s="3273" t="s">
        <v>160</v>
      </c>
      <c r="T85" s="3365" t="s">
        <v>161</v>
      </c>
      <c r="U85" s="3443" t="s">
        <v>162</v>
      </c>
      <c r="V85" s="2688" t="s">
        <v>163</v>
      </c>
      <c r="W85" s="2689" t="s">
        <v>164</v>
      </c>
      <c r="X85" s="2690" t="s">
        <v>165</v>
      </c>
      <c r="Y85" s="2672" t="s">
        <v>166</v>
      </c>
      <c r="Z85" s="2826" t="s">
        <v>512</v>
      </c>
      <c r="AA85" s="2690" t="s">
        <v>33</v>
      </c>
      <c r="AB85" s="2672" t="s">
        <v>192</v>
      </c>
      <c r="AC85" s="2672" t="s">
        <v>167</v>
      </c>
      <c r="AD85" s="2672" t="s">
        <v>168</v>
      </c>
      <c r="AE85" s="2672" t="s">
        <v>169</v>
      </c>
      <c r="AF85" s="2672" t="s">
        <v>170</v>
      </c>
      <c r="AG85" s="2672" t="s">
        <v>171</v>
      </c>
      <c r="AH85" s="2672" t="s">
        <v>172</v>
      </c>
      <c r="AI85" s="2672" t="s">
        <v>173</v>
      </c>
      <c r="AJ85" s="2672" t="s">
        <v>174</v>
      </c>
      <c r="AK85" s="2672" t="s">
        <v>175</v>
      </c>
      <c r="AL85" s="2672" t="s">
        <v>176</v>
      </c>
      <c r="AM85" s="2672" t="s">
        <v>177</v>
      </c>
      <c r="AN85" s="3780"/>
      <c r="AO85" s="3780"/>
      <c r="AP85" s="3817"/>
    </row>
    <row r="86" spans="1:42" ht="15.75" customHeight="1">
      <c r="A86" s="3808" t="s">
        <v>1</v>
      </c>
      <c r="B86" s="3809"/>
      <c r="C86" s="1632"/>
      <c r="D86" s="1632">
        <v>23</v>
      </c>
      <c r="E86" s="1632">
        <v>13</v>
      </c>
      <c r="F86" s="1632">
        <v>14</v>
      </c>
      <c r="G86" s="1632">
        <v>31</v>
      </c>
      <c r="H86" s="1632">
        <v>18</v>
      </c>
      <c r="I86" s="1632">
        <v>7</v>
      </c>
      <c r="J86" s="2670">
        <v>4</v>
      </c>
      <c r="K86" s="1633">
        <v>3</v>
      </c>
      <c r="L86" s="2685">
        <v>3</v>
      </c>
      <c r="M86" s="2686">
        <v>0.3</v>
      </c>
      <c r="N86" s="1633">
        <v>0</v>
      </c>
      <c r="O86" s="1633">
        <v>1</v>
      </c>
      <c r="P86" s="3043">
        <v>0</v>
      </c>
      <c r="Q86" s="1633">
        <v>0</v>
      </c>
      <c r="R86" s="1633">
        <v>0</v>
      </c>
      <c r="S86" s="1633">
        <v>1</v>
      </c>
      <c r="T86" s="1633">
        <v>0</v>
      </c>
      <c r="U86" s="1633">
        <v>1</v>
      </c>
      <c r="V86" s="3048">
        <v>0</v>
      </c>
      <c r="W86" s="2873">
        <v>0</v>
      </c>
      <c r="X86" s="2687">
        <v>0</v>
      </c>
      <c r="Y86" s="1632">
        <v>0</v>
      </c>
      <c r="Z86" s="2827">
        <v>3</v>
      </c>
      <c r="AA86" s="2687"/>
      <c r="AB86" s="2670"/>
      <c r="AC86" s="2670"/>
      <c r="AD86" s="2670"/>
      <c r="AE86" s="2670"/>
      <c r="AF86" s="2670"/>
      <c r="AG86" s="2670"/>
      <c r="AH86" s="2670"/>
      <c r="AI86" s="2670"/>
      <c r="AJ86" s="2670"/>
      <c r="AK86" s="2670"/>
      <c r="AL86" s="2670"/>
      <c r="AM86" s="2670"/>
      <c r="AN86" s="1632"/>
      <c r="AO86" s="2671"/>
      <c r="AP86" s="217"/>
    </row>
    <row r="87" spans="1:42" ht="15.75" customHeight="1">
      <c r="A87" s="3801" t="s">
        <v>2</v>
      </c>
      <c r="B87" s="3802"/>
      <c r="C87" s="60"/>
      <c r="D87" s="60"/>
      <c r="E87" s="60">
        <v>14</v>
      </c>
      <c r="F87" s="60">
        <v>21</v>
      </c>
      <c r="G87" s="91">
        <v>41</v>
      </c>
      <c r="H87" s="95">
        <v>24</v>
      </c>
      <c r="I87" s="95">
        <v>14</v>
      </c>
      <c r="J87" s="1630">
        <v>25</v>
      </c>
      <c r="K87" s="871">
        <v>6</v>
      </c>
      <c r="L87" s="1628">
        <v>6</v>
      </c>
      <c r="M87" s="2537">
        <v>0.6</v>
      </c>
      <c r="N87" s="2832">
        <v>2</v>
      </c>
      <c r="O87" s="2832">
        <v>1</v>
      </c>
      <c r="P87" s="3044">
        <v>1</v>
      </c>
      <c r="Q87" s="2832">
        <v>2</v>
      </c>
      <c r="R87" s="2832">
        <v>0</v>
      </c>
      <c r="S87" s="2832">
        <v>2</v>
      </c>
      <c r="T87" s="2832">
        <v>4</v>
      </c>
      <c r="U87" s="2832">
        <v>5</v>
      </c>
      <c r="V87" s="2680">
        <v>5</v>
      </c>
      <c r="W87" s="2558">
        <v>3</v>
      </c>
      <c r="X87" s="2535">
        <v>0</v>
      </c>
      <c r="Y87" s="1563">
        <v>0</v>
      </c>
      <c r="Z87" s="2828">
        <v>25</v>
      </c>
      <c r="AA87" s="556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115"/>
      <c r="AO87" s="35"/>
      <c r="AP87" s="19"/>
    </row>
    <row r="88" spans="1:42" ht="15.75" customHeight="1">
      <c r="A88" s="3801" t="s">
        <v>3</v>
      </c>
      <c r="B88" s="3802"/>
      <c r="C88" s="60"/>
      <c r="D88" s="60"/>
      <c r="E88" s="60">
        <v>16</v>
      </c>
      <c r="F88" s="60">
        <v>36</v>
      </c>
      <c r="G88" s="91">
        <v>20</v>
      </c>
      <c r="H88" s="95">
        <v>21</v>
      </c>
      <c r="I88" s="95">
        <v>17</v>
      </c>
      <c r="J88" s="1630">
        <v>22</v>
      </c>
      <c r="K88" s="871">
        <v>14</v>
      </c>
      <c r="L88" s="1628">
        <v>8</v>
      </c>
      <c r="M88" s="2537">
        <v>0.8</v>
      </c>
      <c r="N88" s="2832">
        <v>0</v>
      </c>
      <c r="O88" s="2832">
        <v>1</v>
      </c>
      <c r="P88" s="2832">
        <v>1</v>
      </c>
      <c r="Q88" s="2832">
        <v>0</v>
      </c>
      <c r="R88" s="2832">
        <v>0</v>
      </c>
      <c r="S88" s="2832">
        <v>2</v>
      </c>
      <c r="T88" s="2832">
        <v>1</v>
      </c>
      <c r="U88" s="2832">
        <v>0</v>
      </c>
      <c r="V88" s="2680">
        <v>2</v>
      </c>
      <c r="W88" s="2558">
        <v>0</v>
      </c>
      <c r="X88" s="2535">
        <v>0</v>
      </c>
      <c r="Y88" s="1563">
        <v>0</v>
      </c>
      <c r="Z88" s="2828">
        <v>7</v>
      </c>
      <c r="AA88" s="688">
        <v>17959.688999686859</v>
      </c>
      <c r="AB88" s="48">
        <v>3492.1617499391118</v>
      </c>
      <c r="AC88" s="48">
        <v>498.88024999130192</v>
      </c>
      <c r="AD88" s="48">
        <v>498.88024999130192</v>
      </c>
      <c r="AE88" s="48">
        <v>3492.1617499391118</v>
      </c>
      <c r="AF88" s="48">
        <v>3492.1617499391118</v>
      </c>
      <c r="AG88" s="48">
        <v>-2494.4012499565083</v>
      </c>
      <c r="AH88" s="48">
        <v>498.88024999130192</v>
      </c>
      <c r="AI88" s="48">
        <v>3492.1617499391118</v>
      </c>
      <c r="AJ88" s="48">
        <v>-2494.4012499565083</v>
      </c>
      <c r="AK88" s="48">
        <v>3492.1617499391118</v>
      </c>
      <c r="AL88" s="48">
        <v>3492.1617499391118</v>
      </c>
      <c r="AM88" s="48">
        <v>3492.1617499391118</v>
      </c>
      <c r="AN88" s="215">
        <v>13968.646999756449</v>
      </c>
      <c r="AO88" s="35">
        <v>0.7777777777777779</v>
      </c>
      <c r="AP88" s="19"/>
    </row>
    <row r="89" spans="1:42" ht="15.75" customHeight="1">
      <c r="A89" s="3801" t="s">
        <v>31</v>
      </c>
      <c r="B89" s="3802"/>
      <c r="C89" s="60"/>
      <c r="D89" s="60"/>
      <c r="E89" s="60">
        <v>23</v>
      </c>
      <c r="F89" s="60">
        <v>21</v>
      </c>
      <c r="G89" s="91">
        <v>13</v>
      </c>
      <c r="H89" s="95">
        <v>14</v>
      </c>
      <c r="I89" s="95">
        <v>19</v>
      </c>
      <c r="J89" s="1630">
        <v>6</v>
      </c>
      <c r="K89" s="871">
        <v>6</v>
      </c>
      <c r="L89" s="1628">
        <v>6</v>
      </c>
      <c r="M89" s="2537">
        <v>0.5</v>
      </c>
      <c r="N89" s="2832">
        <v>0</v>
      </c>
      <c r="O89" s="2832">
        <v>0</v>
      </c>
      <c r="P89" s="3044">
        <v>0</v>
      </c>
      <c r="Q89" s="2832">
        <v>0</v>
      </c>
      <c r="R89" s="2832">
        <v>1</v>
      </c>
      <c r="S89" s="2832">
        <v>0</v>
      </c>
      <c r="T89" s="2832">
        <v>0</v>
      </c>
      <c r="U89" s="2832">
        <v>0</v>
      </c>
      <c r="V89" s="2680">
        <v>0</v>
      </c>
      <c r="W89" s="2558">
        <v>0</v>
      </c>
      <c r="X89" s="2535">
        <v>0</v>
      </c>
      <c r="Y89" s="1563">
        <v>0</v>
      </c>
      <c r="Z89" s="2828">
        <v>1</v>
      </c>
      <c r="AA89" s="688">
        <v>0</v>
      </c>
      <c r="AB89" s="48">
        <v>615.99574902017991</v>
      </c>
      <c r="AC89" s="48">
        <v>615.99574902017991</v>
      </c>
      <c r="AD89" s="48">
        <v>615.99574902017991</v>
      </c>
      <c r="AE89" s="48">
        <v>615.99574902017991</v>
      </c>
      <c r="AF89" s="48">
        <v>-615.99574902017991</v>
      </c>
      <c r="AG89" s="48">
        <v>615.99574902017991</v>
      </c>
      <c r="AH89" s="48">
        <v>615.99574902017991</v>
      </c>
      <c r="AI89" s="48">
        <v>615.99574902017991</v>
      </c>
      <c r="AJ89" s="48">
        <v>615.99574902017991</v>
      </c>
      <c r="AK89" s="48">
        <v>615.99574902017991</v>
      </c>
      <c r="AL89" s="48">
        <v>615.99574902017991</v>
      </c>
      <c r="AM89" s="48">
        <v>615.99574902017991</v>
      </c>
      <c r="AN89" s="215">
        <v>4927.9659921614393</v>
      </c>
      <c r="AO89" s="35" t="e">
        <v>#DIV/0!</v>
      </c>
      <c r="AP89" s="19"/>
    </row>
    <row r="90" spans="1:42" ht="15.75" customHeight="1">
      <c r="A90" s="3801" t="s">
        <v>16</v>
      </c>
      <c r="B90" s="3802"/>
      <c r="C90" s="60"/>
      <c r="D90" s="60"/>
      <c r="E90" s="60">
        <v>9</v>
      </c>
      <c r="F90" s="60">
        <v>6</v>
      </c>
      <c r="G90" s="91">
        <v>11</v>
      </c>
      <c r="H90" s="95">
        <v>11</v>
      </c>
      <c r="I90" s="95">
        <v>14</v>
      </c>
      <c r="J90" s="1630">
        <v>2</v>
      </c>
      <c r="K90" s="871">
        <v>2</v>
      </c>
      <c r="L90" s="1628">
        <v>3</v>
      </c>
      <c r="M90" s="2537">
        <v>0.25</v>
      </c>
      <c r="N90" s="2832">
        <v>1</v>
      </c>
      <c r="O90" s="2832">
        <v>0</v>
      </c>
      <c r="P90" s="3044">
        <v>1</v>
      </c>
      <c r="Q90" s="2832">
        <v>0</v>
      </c>
      <c r="R90" s="2832">
        <v>1</v>
      </c>
      <c r="S90" s="2832">
        <v>0</v>
      </c>
      <c r="T90" s="2832">
        <v>0</v>
      </c>
      <c r="U90" s="2832">
        <v>0</v>
      </c>
      <c r="V90" s="2680">
        <v>2</v>
      </c>
      <c r="W90" s="2558">
        <v>0</v>
      </c>
      <c r="X90" s="2535">
        <v>0</v>
      </c>
      <c r="Y90" s="1563">
        <v>0</v>
      </c>
      <c r="Z90" s="2828">
        <v>5</v>
      </c>
      <c r="AA90" s="2590">
        <v>-732.56022913971992</v>
      </c>
      <c r="AB90" s="48">
        <v>-610.46685761643334</v>
      </c>
      <c r="AC90" s="48">
        <v>122.09337152328665</v>
      </c>
      <c r="AD90" s="48">
        <v>-610.46685761643334</v>
      </c>
      <c r="AE90" s="48">
        <v>122.09337152328665</v>
      </c>
      <c r="AF90" s="48">
        <v>-610.46685761643334</v>
      </c>
      <c r="AG90" s="48">
        <v>122.09337152328665</v>
      </c>
      <c r="AH90" s="48">
        <v>122.09337152328665</v>
      </c>
      <c r="AI90" s="48">
        <v>122.09337152328665</v>
      </c>
      <c r="AJ90" s="48">
        <v>-1343.0270867561533</v>
      </c>
      <c r="AK90" s="48">
        <v>122.09337152328665</v>
      </c>
      <c r="AL90" s="48">
        <v>122.09337152328665</v>
      </c>
      <c r="AM90" s="98">
        <v>122.09337152328665</v>
      </c>
      <c r="AN90" s="215">
        <v>-2441.8674304657334</v>
      </c>
      <c r="AO90" s="35"/>
      <c r="AP90" s="19"/>
    </row>
    <row r="91" spans="1:42" ht="15.75" customHeight="1" thickBot="1">
      <c r="A91" s="3773" t="s">
        <v>20</v>
      </c>
      <c r="B91" s="3773"/>
      <c r="C91" s="461">
        <v>0</v>
      </c>
      <c r="D91" s="461">
        <v>23</v>
      </c>
      <c r="E91" s="461">
        <v>75</v>
      </c>
      <c r="F91" s="461">
        <v>98</v>
      </c>
      <c r="G91" s="461">
        <v>116</v>
      </c>
      <c r="H91" s="461">
        <v>88</v>
      </c>
      <c r="I91" s="461">
        <v>71</v>
      </c>
      <c r="J91" s="753">
        <v>59</v>
      </c>
      <c r="K91" s="753">
        <v>31</v>
      </c>
      <c r="L91" s="1629">
        <v>26</v>
      </c>
      <c r="M91" s="2544">
        <v>2.4500000000000002</v>
      </c>
      <c r="N91" s="2833">
        <v>3</v>
      </c>
      <c r="O91" s="2833">
        <v>3</v>
      </c>
      <c r="P91" s="2833">
        <v>3</v>
      </c>
      <c r="Q91" s="2833">
        <v>2</v>
      </c>
      <c r="R91" s="2833">
        <v>2</v>
      </c>
      <c r="S91" s="2895">
        <v>5</v>
      </c>
      <c r="T91" s="2833">
        <v>5</v>
      </c>
      <c r="U91" s="2833">
        <v>6</v>
      </c>
      <c r="V91" s="3291">
        <v>9</v>
      </c>
      <c r="W91" s="2559">
        <v>3</v>
      </c>
      <c r="X91" s="2536">
        <v>0</v>
      </c>
      <c r="Y91" s="1696">
        <v>0</v>
      </c>
      <c r="Z91" s="2824">
        <v>41</v>
      </c>
      <c r="AA91" s="689">
        <v>17227.12877054714</v>
      </c>
      <c r="AB91" s="516">
        <v>3497.6906413428587</v>
      </c>
      <c r="AC91" s="516">
        <v>1114.8759990114818</v>
      </c>
      <c r="AD91" s="516">
        <v>1114.8759990114818</v>
      </c>
      <c r="AE91" s="516">
        <v>4108.1574989592918</v>
      </c>
      <c r="AF91" s="516">
        <v>2876.1660009189318</v>
      </c>
      <c r="AG91" s="516">
        <v>-1878.4055009363283</v>
      </c>
      <c r="AH91" s="516">
        <v>1114.8759990114818</v>
      </c>
      <c r="AI91" s="516">
        <v>4108.1574989592918</v>
      </c>
      <c r="AJ91" s="516">
        <v>-1878.4055009363283</v>
      </c>
      <c r="AK91" s="516">
        <v>4108.1574989592918</v>
      </c>
      <c r="AL91" s="516">
        <v>4108.1574989592918</v>
      </c>
      <c r="AM91" s="516">
        <v>4108.1574989592918</v>
      </c>
      <c r="AN91" s="516">
        <v>16454.745561452157</v>
      </c>
      <c r="AO91" s="517">
        <v>0.95516471610663811</v>
      </c>
      <c r="AP91" s="461"/>
    </row>
    <row r="92" spans="1:42" ht="15.75" customHeight="1">
      <c r="F92" s="78" t="e">
        <f>#REF!=AN</f>
        <v>#REF!</v>
      </c>
      <c r="G92" s="78">
        <f>G91+G53</f>
        <v>311</v>
      </c>
      <c r="H92" s="74"/>
      <c r="I92" s="74"/>
      <c r="J92" s="74"/>
      <c r="K92" s="74"/>
      <c r="L92" s="74"/>
      <c r="M92" s="74"/>
      <c r="N92" s="78">
        <f t="shared" ref="N92:T92" si="3">N91+N53</f>
        <v>5</v>
      </c>
      <c r="O92" s="78">
        <f t="shared" si="3"/>
        <v>9</v>
      </c>
      <c r="P92" s="78">
        <f t="shared" si="3"/>
        <v>3</v>
      </c>
      <c r="Q92" s="78">
        <f t="shared" si="3"/>
        <v>6</v>
      </c>
      <c r="R92" s="78">
        <f t="shared" si="3"/>
        <v>4</v>
      </c>
      <c r="S92" s="78">
        <f t="shared" si="3"/>
        <v>7</v>
      </c>
      <c r="T92" s="78">
        <f t="shared" si="3"/>
        <v>6</v>
      </c>
      <c r="W92" s="6">
        <f>W91+W53</f>
        <v>4</v>
      </c>
      <c r="X92" s="6">
        <f>X91+X53</f>
        <v>0</v>
      </c>
      <c r="Y92" s="6">
        <f>Y91+Y53</f>
        <v>0</v>
      </c>
    </row>
    <row r="93" spans="1:42" ht="15.75" customHeight="1" thickBot="1">
      <c r="A93" s="4" t="s">
        <v>274</v>
      </c>
      <c r="C93" s="2"/>
      <c r="D93" s="2"/>
      <c r="E93" s="2"/>
      <c r="F93" s="75" t="e">
        <f>F92/12</f>
        <v>#REF!</v>
      </c>
      <c r="G93" s="75">
        <f>G92/12</f>
        <v>25.916666666666668</v>
      </c>
      <c r="H93" s="76"/>
      <c r="I93" s="76"/>
      <c r="J93" s="76"/>
      <c r="K93" s="76"/>
      <c r="L93" s="76"/>
      <c r="M93" s="76"/>
      <c r="N93" s="76"/>
      <c r="O93" s="76"/>
      <c r="P93" s="77"/>
      <c r="Q93" s="77"/>
      <c r="R93" s="77"/>
      <c r="S93" s="77"/>
      <c r="T93" s="77"/>
      <c r="U93" s="2"/>
      <c r="V93" s="2"/>
      <c r="W93" s="2"/>
      <c r="X93" s="2"/>
      <c r="Y93" s="2"/>
      <c r="Z93" s="2"/>
      <c r="AA93" s="64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13"/>
      <c r="AP93" s="66"/>
    </row>
    <row r="94" spans="1:42" ht="15.75" customHeight="1" thickBot="1">
      <c r="A94" s="3791" t="s">
        <v>0</v>
      </c>
      <c r="B94" s="3791"/>
      <c r="C94" s="3773" t="s">
        <v>186</v>
      </c>
      <c r="D94" s="3773" t="s">
        <v>187</v>
      </c>
      <c r="E94" s="3773" t="s">
        <v>188</v>
      </c>
      <c r="F94" s="3773" t="s">
        <v>189</v>
      </c>
      <c r="G94" s="3773" t="s">
        <v>185</v>
      </c>
      <c r="H94" s="3812" t="s">
        <v>258</v>
      </c>
      <c r="I94" s="3812" t="s">
        <v>286</v>
      </c>
      <c r="J94" s="3852" t="s">
        <v>422</v>
      </c>
      <c r="K94" s="3855" t="s">
        <v>510</v>
      </c>
      <c r="L94" s="3616" t="s">
        <v>521</v>
      </c>
      <c r="M94" s="3614" t="s">
        <v>393</v>
      </c>
      <c r="N94" s="3813" t="s">
        <v>531</v>
      </c>
      <c r="O94" s="3814"/>
      <c r="P94" s="3814"/>
      <c r="Q94" s="3814"/>
      <c r="R94" s="3814"/>
      <c r="S94" s="3814"/>
      <c r="T94" s="3814"/>
      <c r="U94" s="3814"/>
      <c r="V94" s="3814"/>
      <c r="W94" s="3814"/>
      <c r="X94" s="3815"/>
      <c r="Y94" s="3815"/>
      <c r="Z94" s="3815"/>
      <c r="AA94" s="3815"/>
      <c r="AB94" s="3815"/>
      <c r="AC94" s="3815"/>
      <c r="AD94" s="3815"/>
      <c r="AE94" s="3815"/>
      <c r="AF94" s="3815"/>
      <c r="AG94" s="3815"/>
      <c r="AH94" s="3815"/>
      <c r="AI94" s="3815"/>
      <c r="AJ94" s="3815"/>
      <c r="AK94" s="3815"/>
      <c r="AL94" s="3815"/>
      <c r="AM94" s="3816"/>
      <c r="AN94" s="3773" t="s">
        <v>222</v>
      </c>
      <c r="AO94" s="3773" t="s">
        <v>149</v>
      </c>
      <c r="AP94" s="3791" t="s">
        <v>73</v>
      </c>
    </row>
    <row r="95" spans="1:42" ht="15.75" customHeight="1">
      <c r="A95" s="3791"/>
      <c r="B95" s="3791"/>
      <c r="C95" s="3773"/>
      <c r="D95" s="3773"/>
      <c r="E95" s="3773"/>
      <c r="F95" s="3773"/>
      <c r="G95" s="3773"/>
      <c r="H95" s="3812"/>
      <c r="I95" s="3812"/>
      <c r="J95" s="3852"/>
      <c r="K95" s="3855"/>
      <c r="L95" s="3772"/>
      <c r="M95" s="3851"/>
      <c r="N95" s="2829" t="s">
        <v>197</v>
      </c>
      <c r="O95" s="2829" t="s">
        <v>224</v>
      </c>
      <c r="P95" s="2901" t="s">
        <v>225</v>
      </c>
      <c r="Q95" s="3077" t="s">
        <v>226</v>
      </c>
      <c r="R95" s="3199" t="s">
        <v>227</v>
      </c>
      <c r="S95" s="3272" t="s">
        <v>228</v>
      </c>
      <c r="T95" s="3364" t="s">
        <v>229</v>
      </c>
      <c r="U95" s="3442" t="s">
        <v>230</v>
      </c>
      <c r="V95" s="2681" t="s">
        <v>231</v>
      </c>
      <c r="W95" s="2555" t="s">
        <v>232</v>
      </c>
      <c r="X95" s="2534" t="s">
        <v>233</v>
      </c>
      <c r="Y95" s="1821" t="s">
        <v>234</v>
      </c>
      <c r="Z95" s="943" t="s">
        <v>512</v>
      </c>
      <c r="AA95" s="1821" t="s">
        <v>33</v>
      </c>
      <c r="AB95" s="1821" t="s">
        <v>192</v>
      </c>
      <c r="AC95" s="1821" t="s">
        <v>167</v>
      </c>
      <c r="AD95" s="1821" t="s">
        <v>168</v>
      </c>
      <c r="AE95" s="1821" t="s">
        <v>169</v>
      </c>
      <c r="AF95" s="1821" t="s">
        <v>170</v>
      </c>
      <c r="AG95" s="1821" t="s">
        <v>171</v>
      </c>
      <c r="AH95" s="1821" t="s">
        <v>172</v>
      </c>
      <c r="AI95" s="1821" t="s">
        <v>173</v>
      </c>
      <c r="AJ95" s="1821" t="s">
        <v>174</v>
      </c>
      <c r="AK95" s="1821" t="s">
        <v>175</v>
      </c>
      <c r="AL95" s="1821" t="s">
        <v>176</v>
      </c>
      <c r="AM95" s="1821" t="s">
        <v>177</v>
      </c>
      <c r="AN95" s="3773"/>
      <c r="AO95" s="3773"/>
      <c r="AP95" s="3791"/>
    </row>
    <row r="96" spans="1:42" ht="15.75" customHeight="1">
      <c r="A96" s="3801" t="s">
        <v>1</v>
      </c>
      <c r="B96" s="3802"/>
      <c r="C96" s="60"/>
      <c r="D96" s="60">
        <v>23</v>
      </c>
      <c r="E96" s="60">
        <v>19</v>
      </c>
      <c r="F96" s="60"/>
      <c r="G96" s="200"/>
      <c r="H96" s="60">
        <v>1</v>
      </c>
      <c r="I96" s="95">
        <v>6</v>
      </c>
      <c r="J96" s="871">
        <v>6</v>
      </c>
      <c r="K96" s="1357">
        <v>6</v>
      </c>
      <c r="L96" s="1608">
        <v>2</v>
      </c>
      <c r="M96" s="2545">
        <v>0.16666666666666666</v>
      </c>
      <c r="N96" s="2836">
        <v>0</v>
      </c>
      <c r="O96" s="2836">
        <v>1</v>
      </c>
      <c r="P96" s="2836">
        <v>3</v>
      </c>
      <c r="Q96" s="2836">
        <v>0</v>
      </c>
      <c r="R96" s="2836">
        <v>0</v>
      </c>
      <c r="S96" s="2836">
        <v>1</v>
      </c>
      <c r="T96" s="2836">
        <v>0</v>
      </c>
      <c r="U96" s="2836">
        <v>0</v>
      </c>
      <c r="V96" s="2684">
        <v>0</v>
      </c>
      <c r="W96" s="2561">
        <v>0</v>
      </c>
      <c r="X96" s="2552">
        <v>0</v>
      </c>
      <c r="Y96" s="945">
        <v>0</v>
      </c>
      <c r="Z96" s="1563">
        <v>5</v>
      </c>
      <c r="AA96" s="144">
        <v>0</v>
      </c>
      <c r="AB96" s="48">
        <v>0</v>
      </c>
      <c r="AC96" s="48">
        <v>9920</v>
      </c>
      <c r="AD96" s="48">
        <v>370</v>
      </c>
      <c r="AE96" s="48">
        <v>0</v>
      </c>
      <c r="AF96" s="48">
        <v>0</v>
      </c>
      <c r="AG96" s="48">
        <v>19872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61">
        <v>30162</v>
      </c>
      <c r="AO96" s="35" t="e">
        <v>#DIV/0!</v>
      </c>
      <c r="AP96" s="19"/>
    </row>
    <row r="97" spans="1:42" ht="15.75" customHeight="1">
      <c r="A97" s="3801" t="s">
        <v>2</v>
      </c>
      <c r="B97" s="3802"/>
      <c r="C97" s="60"/>
      <c r="D97" s="60"/>
      <c r="E97" s="60">
        <v>21</v>
      </c>
      <c r="F97" s="60"/>
      <c r="G97" s="200"/>
      <c r="H97" s="60">
        <v>2</v>
      </c>
      <c r="I97" s="95">
        <v>4</v>
      </c>
      <c r="J97" s="871">
        <v>9</v>
      </c>
      <c r="K97" s="1357">
        <v>6</v>
      </c>
      <c r="L97" s="1608">
        <v>1</v>
      </c>
      <c r="M97" s="2545">
        <v>8.3333333333333329E-2</v>
      </c>
      <c r="N97" s="2836">
        <v>0</v>
      </c>
      <c r="O97" s="2836">
        <v>0</v>
      </c>
      <c r="P97" s="2836">
        <v>0</v>
      </c>
      <c r="Q97" s="2836">
        <v>1</v>
      </c>
      <c r="R97" s="2836">
        <v>0</v>
      </c>
      <c r="S97" s="2836">
        <v>0</v>
      </c>
      <c r="T97" s="2836">
        <v>0</v>
      </c>
      <c r="U97" s="2836">
        <v>0</v>
      </c>
      <c r="V97" s="2684">
        <v>0</v>
      </c>
      <c r="W97" s="2561">
        <v>0</v>
      </c>
      <c r="X97" s="2552">
        <v>0</v>
      </c>
      <c r="Y97" s="945">
        <v>0</v>
      </c>
      <c r="Z97" s="1563">
        <v>1</v>
      </c>
      <c r="AA97" s="201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48">
        <v>0</v>
      </c>
      <c r="AJ97" s="48">
        <v>0</v>
      </c>
      <c r="AK97" s="48">
        <v>0</v>
      </c>
      <c r="AL97" s="48">
        <v>0</v>
      </c>
      <c r="AM97" s="48">
        <v>0</v>
      </c>
      <c r="AN97" s="61">
        <v>0</v>
      </c>
      <c r="AO97" s="35" t="e">
        <v>#DIV/0!</v>
      </c>
      <c r="AP97" s="19"/>
    </row>
    <row r="98" spans="1:42" ht="15.75" customHeight="1">
      <c r="A98" s="3801" t="s">
        <v>3</v>
      </c>
      <c r="B98" s="3802"/>
      <c r="C98" s="60"/>
      <c r="D98" s="60"/>
      <c r="E98" s="60">
        <v>14</v>
      </c>
      <c r="F98" s="60"/>
      <c r="G98" s="200"/>
      <c r="H98" s="60">
        <v>1</v>
      </c>
      <c r="I98" s="95">
        <v>7</v>
      </c>
      <c r="J98" s="871">
        <v>11</v>
      </c>
      <c r="K98" s="1357">
        <v>8</v>
      </c>
      <c r="L98" s="1608">
        <v>5</v>
      </c>
      <c r="M98" s="2545">
        <v>0.41666666666666669</v>
      </c>
      <c r="N98" s="2836">
        <v>0</v>
      </c>
      <c r="O98" s="2836">
        <v>0</v>
      </c>
      <c r="P98" s="2836">
        <v>0</v>
      </c>
      <c r="Q98" s="2836">
        <v>1</v>
      </c>
      <c r="R98" s="2836">
        <v>0</v>
      </c>
      <c r="S98" s="2836">
        <v>0</v>
      </c>
      <c r="T98" s="2836">
        <v>0</v>
      </c>
      <c r="U98" s="2836">
        <v>0</v>
      </c>
      <c r="V98" s="2684">
        <v>1</v>
      </c>
      <c r="W98" s="2561">
        <v>0</v>
      </c>
      <c r="X98" s="2552">
        <v>0</v>
      </c>
      <c r="Y98" s="945">
        <v>0</v>
      </c>
      <c r="Z98" s="1563">
        <v>2</v>
      </c>
      <c r="AA98" s="201">
        <v>0</v>
      </c>
      <c r="AB98" s="48">
        <v>0</v>
      </c>
      <c r="AC98" s="48">
        <v>0</v>
      </c>
      <c r="AD98" s="48">
        <v>0</v>
      </c>
      <c r="AE98" s="48">
        <v>43180</v>
      </c>
      <c r="AF98" s="48">
        <v>0</v>
      </c>
      <c r="AG98" s="48">
        <v>0</v>
      </c>
      <c r="AH98" s="48">
        <v>631</v>
      </c>
      <c r="AI98" s="48">
        <v>0</v>
      </c>
      <c r="AJ98" s="48">
        <v>22000</v>
      </c>
      <c r="AK98" s="48">
        <v>0</v>
      </c>
      <c r="AL98" s="48">
        <v>0</v>
      </c>
      <c r="AM98" s="48">
        <v>0</v>
      </c>
      <c r="AN98" s="61">
        <v>65811</v>
      </c>
      <c r="AO98" s="35" t="e">
        <v>#DIV/0!</v>
      </c>
      <c r="AP98" s="19"/>
    </row>
    <row r="99" spans="1:42" ht="15.75" customHeight="1">
      <c r="A99" s="3801" t="s">
        <v>31</v>
      </c>
      <c r="B99" s="3802"/>
      <c r="C99" s="60"/>
      <c r="D99" s="60"/>
      <c r="E99" s="60">
        <v>10</v>
      </c>
      <c r="F99" s="60"/>
      <c r="G99" s="200"/>
      <c r="H99" s="60">
        <v>3</v>
      </c>
      <c r="I99" s="95">
        <v>7</v>
      </c>
      <c r="J99" s="871">
        <v>6</v>
      </c>
      <c r="K99" s="1357">
        <v>7</v>
      </c>
      <c r="L99" s="1608">
        <v>3</v>
      </c>
      <c r="M99" s="2545">
        <v>0.25</v>
      </c>
      <c r="N99" s="2836">
        <v>0</v>
      </c>
      <c r="O99" s="2836">
        <v>0.5</v>
      </c>
      <c r="P99" s="2836">
        <v>0</v>
      </c>
      <c r="Q99" s="2836">
        <v>0</v>
      </c>
      <c r="R99" s="2836">
        <v>0</v>
      </c>
      <c r="S99" s="2836">
        <v>2</v>
      </c>
      <c r="T99" s="2836">
        <v>1</v>
      </c>
      <c r="U99" s="2836">
        <v>0</v>
      </c>
      <c r="V99" s="2684">
        <v>0</v>
      </c>
      <c r="W99" s="2561">
        <v>0</v>
      </c>
      <c r="X99" s="2552">
        <v>0</v>
      </c>
      <c r="Y99" s="945">
        <v>0</v>
      </c>
      <c r="Z99" s="1563">
        <v>3.5</v>
      </c>
      <c r="AA99" s="144">
        <v>0</v>
      </c>
      <c r="AB99" s="48">
        <v>0</v>
      </c>
      <c r="AC99" s="48">
        <v>18894</v>
      </c>
      <c r="AD99" s="48">
        <v>0</v>
      </c>
      <c r="AE99" s="48">
        <v>0</v>
      </c>
      <c r="AF99" s="48">
        <v>0</v>
      </c>
      <c r="AG99" s="48">
        <v>2500</v>
      </c>
      <c r="AH99" s="48">
        <v>0</v>
      </c>
      <c r="AI99" s="48">
        <v>0</v>
      </c>
      <c r="AJ99" s="48">
        <v>0</v>
      </c>
      <c r="AK99" s="48">
        <v>0</v>
      </c>
      <c r="AL99" s="48">
        <v>0</v>
      </c>
      <c r="AM99" s="48">
        <v>0</v>
      </c>
      <c r="AN99" s="61">
        <v>21394</v>
      </c>
      <c r="AO99" s="35" t="e">
        <v>#DIV/0!</v>
      </c>
      <c r="AP99" s="19"/>
    </row>
    <row r="100" spans="1:42" ht="15.75" customHeight="1">
      <c r="A100" s="3801" t="s">
        <v>16</v>
      </c>
      <c r="B100" s="3802"/>
      <c r="C100" s="60"/>
      <c r="D100" s="60"/>
      <c r="E100" s="60">
        <v>7</v>
      </c>
      <c r="F100" s="60"/>
      <c r="G100" s="200"/>
      <c r="H100" s="69">
        <v>3</v>
      </c>
      <c r="I100" s="95">
        <v>3</v>
      </c>
      <c r="J100" s="871">
        <v>13</v>
      </c>
      <c r="K100" s="1357">
        <v>10</v>
      </c>
      <c r="L100" s="1608">
        <v>6</v>
      </c>
      <c r="M100" s="2545">
        <v>0.5</v>
      </c>
      <c r="N100" s="2836">
        <v>0</v>
      </c>
      <c r="O100" s="2836">
        <v>0.5</v>
      </c>
      <c r="P100" s="2836">
        <v>2</v>
      </c>
      <c r="Q100" s="2836">
        <v>0</v>
      </c>
      <c r="R100" s="2836">
        <v>0</v>
      </c>
      <c r="S100" s="2836">
        <v>0</v>
      </c>
      <c r="T100" s="2836">
        <v>1</v>
      </c>
      <c r="U100" s="2836">
        <v>0</v>
      </c>
      <c r="V100" s="2684">
        <v>0</v>
      </c>
      <c r="W100" s="2561">
        <v>0</v>
      </c>
      <c r="X100" s="2552">
        <v>0</v>
      </c>
      <c r="Y100" s="945">
        <v>0</v>
      </c>
      <c r="Z100" s="1563">
        <v>3.5</v>
      </c>
      <c r="AA100" s="144">
        <v>0</v>
      </c>
      <c r="AB100" s="48">
        <v>0</v>
      </c>
      <c r="AC100" s="48">
        <v>18894</v>
      </c>
      <c r="AD100" s="48">
        <v>453</v>
      </c>
      <c r="AE100" s="48">
        <v>0</v>
      </c>
      <c r="AF100" s="48">
        <v>0</v>
      </c>
      <c r="AG100" s="48">
        <v>0</v>
      </c>
      <c r="AH100" s="48">
        <v>100</v>
      </c>
      <c r="AI100" s="48">
        <v>0</v>
      </c>
      <c r="AJ100" s="48">
        <v>0</v>
      </c>
      <c r="AK100" s="48">
        <v>0</v>
      </c>
      <c r="AL100" s="48">
        <v>0</v>
      </c>
      <c r="AM100" s="48">
        <v>0</v>
      </c>
      <c r="AN100" s="61">
        <v>19447</v>
      </c>
      <c r="AO100" s="35" t="e">
        <v>#DIV/0!</v>
      </c>
      <c r="AP100" s="19"/>
    </row>
    <row r="101" spans="1:42" s="6" customFormat="1" ht="15.75" customHeight="1" thickBot="1">
      <c r="A101" s="3773" t="s">
        <v>15</v>
      </c>
      <c r="B101" s="3773"/>
      <c r="C101" s="1822"/>
      <c r="D101" s="1822"/>
      <c r="E101" s="1822"/>
      <c r="F101" s="1822"/>
      <c r="G101" s="1822"/>
      <c r="H101" s="1822">
        <v>10</v>
      </c>
      <c r="I101" s="1822">
        <v>27</v>
      </c>
      <c r="J101" s="1822">
        <v>45</v>
      </c>
      <c r="K101" s="1822">
        <v>37</v>
      </c>
      <c r="L101" s="1824">
        <v>17</v>
      </c>
      <c r="M101" s="1439">
        <v>1.4166666666666667</v>
      </c>
      <c r="N101" s="2833">
        <v>0</v>
      </c>
      <c r="O101" s="2833">
        <v>2</v>
      </c>
      <c r="P101" s="2833">
        <v>5</v>
      </c>
      <c r="Q101" s="2833">
        <v>2</v>
      </c>
      <c r="R101" s="2833">
        <v>0</v>
      </c>
      <c r="S101" s="2895">
        <v>3</v>
      </c>
      <c r="T101" s="2833">
        <v>2</v>
      </c>
      <c r="U101" s="2833">
        <v>0</v>
      </c>
      <c r="V101" s="3291">
        <v>1</v>
      </c>
      <c r="W101" s="2559">
        <v>0</v>
      </c>
      <c r="X101" s="2536">
        <v>0</v>
      </c>
      <c r="Y101" s="1822">
        <v>0</v>
      </c>
      <c r="Z101" s="1822">
        <v>15</v>
      </c>
      <c r="AA101" s="1837">
        <v>0</v>
      </c>
      <c r="AB101" s="516">
        <v>0</v>
      </c>
      <c r="AC101" s="516">
        <v>47708</v>
      </c>
      <c r="AD101" s="516">
        <v>823</v>
      </c>
      <c r="AE101" s="516">
        <v>43180</v>
      </c>
      <c r="AF101" s="516">
        <v>0</v>
      </c>
      <c r="AG101" s="516">
        <v>22372</v>
      </c>
      <c r="AH101" s="516">
        <v>731</v>
      </c>
      <c r="AI101" s="516">
        <v>0</v>
      </c>
      <c r="AJ101" s="516">
        <v>22000</v>
      </c>
      <c r="AK101" s="516">
        <v>0</v>
      </c>
      <c r="AL101" s="516">
        <v>0</v>
      </c>
      <c r="AM101" s="516">
        <v>0</v>
      </c>
      <c r="AN101" s="516">
        <v>136814</v>
      </c>
      <c r="AO101" s="517" t="e">
        <v>#DIV/0!</v>
      </c>
      <c r="AP101" s="1822"/>
    </row>
    <row r="102" spans="1:42">
      <c r="A102" s="132" t="s">
        <v>401</v>
      </c>
    </row>
    <row r="103" spans="1:42">
      <c r="AN103" s="114"/>
    </row>
    <row r="104" spans="1:42" s="712" customFormat="1" ht="15.75" customHeight="1" thickBot="1">
      <c r="A104" s="4" t="s">
        <v>566</v>
      </c>
      <c r="C104" s="2"/>
      <c r="D104" s="2"/>
      <c r="E104" s="2"/>
      <c r="F104" s="75">
        <f>F103/12</f>
        <v>0</v>
      </c>
      <c r="G104" s="75">
        <f>G103/12</f>
        <v>0</v>
      </c>
      <c r="H104" s="76"/>
      <c r="I104" s="76"/>
      <c r="J104" s="76"/>
      <c r="K104" s="76"/>
      <c r="L104" s="76"/>
      <c r="M104" s="76"/>
      <c r="N104" s="76"/>
      <c r="O104" s="76"/>
      <c r="P104" s="77"/>
      <c r="Q104" s="77"/>
      <c r="R104" s="77"/>
      <c r="S104" s="77"/>
      <c r="T104" s="77"/>
      <c r="U104" s="2"/>
      <c r="V104" s="2"/>
      <c r="W104" s="2"/>
      <c r="X104" s="2"/>
      <c r="Y104" s="2"/>
      <c r="Z104" s="2"/>
      <c r="AA104" s="64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13"/>
      <c r="AP104" s="66"/>
    </row>
    <row r="105" spans="1:42" s="712" customFormat="1" ht="15.75" customHeight="1">
      <c r="A105" s="3866" t="s">
        <v>0</v>
      </c>
      <c r="B105" s="3866"/>
      <c r="C105" s="3867" t="s">
        <v>186</v>
      </c>
      <c r="D105" s="3867" t="s">
        <v>187</v>
      </c>
      <c r="E105" s="3867" t="s">
        <v>188</v>
      </c>
      <c r="F105" s="3867" t="s">
        <v>189</v>
      </c>
      <c r="G105" s="3867" t="s">
        <v>185</v>
      </c>
      <c r="H105" s="3843" t="s">
        <v>258</v>
      </c>
      <c r="I105" s="3843" t="s">
        <v>286</v>
      </c>
      <c r="J105" s="3854" t="s">
        <v>422</v>
      </c>
      <c r="K105" s="3849" t="s">
        <v>510</v>
      </c>
      <c r="L105" s="3856" t="s">
        <v>520</v>
      </c>
      <c r="M105" s="3847" t="s">
        <v>351</v>
      </c>
      <c r="N105" s="3858" t="s">
        <v>531</v>
      </c>
      <c r="O105" s="3859"/>
      <c r="P105" s="3860"/>
      <c r="Q105" s="3860"/>
      <c r="R105" s="3860"/>
      <c r="S105" s="3860"/>
      <c r="T105" s="3860"/>
      <c r="U105" s="3860"/>
      <c r="V105" s="3860"/>
      <c r="W105" s="3860"/>
      <c r="X105" s="3860"/>
      <c r="Y105" s="3860"/>
      <c r="Z105" s="3860"/>
      <c r="AA105" s="3860"/>
      <c r="AB105" s="3860"/>
      <c r="AC105" s="3860"/>
      <c r="AD105" s="3860"/>
      <c r="AE105" s="3860"/>
      <c r="AF105" s="3860"/>
      <c r="AG105" s="3860"/>
      <c r="AH105" s="3860"/>
      <c r="AI105" s="3860"/>
      <c r="AJ105" s="3860"/>
      <c r="AK105" s="3860"/>
      <c r="AL105" s="3860"/>
      <c r="AM105" s="3861"/>
      <c r="AN105" s="3862" t="s">
        <v>222</v>
      </c>
      <c r="AO105" s="3862" t="s">
        <v>149</v>
      </c>
      <c r="AP105" s="3863" t="s">
        <v>73</v>
      </c>
    </row>
    <row r="106" spans="1:42" s="712" customFormat="1" ht="15.75" customHeight="1">
      <c r="A106" s="3866"/>
      <c r="B106" s="3866"/>
      <c r="C106" s="3867"/>
      <c r="D106" s="3867"/>
      <c r="E106" s="3867"/>
      <c r="F106" s="3867"/>
      <c r="G106" s="3867"/>
      <c r="H106" s="3843"/>
      <c r="I106" s="3843"/>
      <c r="J106" s="3854"/>
      <c r="K106" s="3849"/>
      <c r="L106" s="3857"/>
      <c r="M106" s="3848"/>
      <c r="N106" s="2837" t="s">
        <v>197</v>
      </c>
      <c r="O106" s="2839" t="s">
        <v>224</v>
      </c>
      <c r="P106" s="2553" t="s">
        <v>225</v>
      </c>
      <c r="Q106" s="1823" t="s">
        <v>226</v>
      </c>
      <c r="R106" s="1823" t="s">
        <v>227</v>
      </c>
      <c r="S106" s="1823" t="s">
        <v>228</v>
      </c>
      <c r="T106" s="1823" t="s">
        <v>229</v>
      </c>
      <c r="U106" s="1823" t="s">
        <v>230</v>
      </c>
      <c r="V106" s="1823" t="s">
        <v>231</v>
      </c>
      <c r="W106" s="1823" t="s">
        <v>232</v>
      </c>
      <c r="X106" s="1823" t="s">
        <v>233</v>
      </c>
      <c r="Y106" s="1823" t="s">
        <v>234</v>
      </c>
      <c r="Z106" s="1609" t="s">
        <v>384</v>
      </c>
      <c r="AA106" s="1823" t="s">
        <v>33</v>
      </c>
      <c r="AB106" s="1823" t="s">
        <v>192</v>
      </c>
      <c r="AC106" s="1823" t="s">
        <v>167</v>
      </c>
      <c r="AD106" s="1823" t="s">
        <v>168</v>
      </c>
      <c r="AE106" s="1823" t="s">
        <v>169</v>
      </c>
      <c r="AF106" s="1823" t="s">
        <v>170</v>
      </c>
      <c r="AG106" s="1823" t="s">
        <v>171</v>
      </c>
      <c r="AH106" s="1823" t="s">
        <v>172</v>
      </c>
      <c r="AI106" s="1823" t="s">
        <v>173</v>
      </c>
      <c r="AJ106" s="1823" t="s">
        <v>174</v>
      </c>
      <c r="AK106" s="1823" t="s">
        <v>175</v>
      </c>
      <c r="AL106" s="1823" t="s">
        <v>176</v>
      </c>
      <c r="AM106" s="1823" t="s">
        <v>177</v>
      </c>
      <c r="AN106" s="3862"/>
      <c r="AO106" s="3862"/>
      <c r="AP106" s="3863"/>
    </row>
    <row r="107" spans="1:42" s="712" customFormat="1" ht="15.75" customHeight="1">
      <c r="A107" s="3864" t="s">
        <v>1</v>
      </c>
      <c r="B107" s="3865"/>
      <c r="C107" s="214"/>
      <c r="D107" s="214">
        <v>23</v>
      </c>
      <c r="E107" s="214">
        <v>19</v>
      </c>
      <c r="F107" s="214"/>
      <c r="G107" s="200"/>
      <c r="H107" s="214">
        <v>1</v>
      </c>
      <c r="I107" s="95">
        <v>6</v>
      </c>
      <c r="J107" s="871">
        <v>6</v>
      </c>
      <c r="K107" s="1357">
        <v>6</v>
      </c>
      <c r="L107" s="1608">
        <v>1</v>
      </c>
      <c r="M107" s="2545">
        <f>L107/12</f>
        <v>8.3333333333333329E-2</v>
      </c>
      <c r="N107" s="2836">
        <v>0</v>
      </c>
      <c r="O107" s="2298">
        <v>0</v>
      </c>
      <c r="P107" s="2552">
        <v>1</v>
      </c>
      <c r="Q107" s="143">
        <v>0</v>
      </c>
      <c r="R107" s="143">
        <v>0</v>
      </c>
      <c r="S107" s="143">
        <v>1</v>
      </c>
      <c r="T107" s="95">
        <v>0</v>
      </c>
      <c r="U107" s="95">
        <v>0</v>
      </c>
      <c r="V107" s="95">
        <v>0</v>
      </c>
      <c r="W107" s="95">
        <v>0</v>
      </c>
      <c r="X107" s="95">
        <v>0</v>
      </c>
      <c r="Y107" s="95">
        <v>0</v>
      </c>
      <c r="Z107" s="1563">
        <f>SUM(N107:Y107)</f>
        <v>2</v>
      </c>
      <c r="AA107" s="144">
        <f>631+9920</f>
        <v>10551</v>
      </c>
      <c r="AB107" s="2667">
        <v>0</v>
      </c>
      <c r="AC107" s="2667">
        <v>0</v>
      </c>
      <c r="AD107" s="2667">
        <v>0</v>
      </c>
      <c r="AE107" s="2667">
        <v>0</v>
      </c>
      <c r="AF107" s="2667">
        <v>0</v>
      </c>
      <c r="AG107" s="2667">
        <v>19872</v>
      </c>
      <c r="AH107" s="2667">
        <v>0</v>
      </c>
      <c r="AI107" s="2667">
        <v>0</v>
      </c>
      <c r="AJ107" s="2667">
        <v>0</v>
      </c>
      <c r="AK107" s="2667">
        <v>0</v>
      </c>
      <c r="AL107" s="2667">
        <v>0</v>
      </c>
      <c r="AM107" s="2667">
        <v>0</v>
      </c>
      <c r="AN107" s="61">
        <f>SUM(AB107:AM107)</f>
        <v>19872</v>
      </c>
      <c r="AO107" s="35">
        <f t="shared" ref="AO107:AO112" si="4">AN107/AA107</f>
        <v>1.8834233721922093</v>
      </c>
      <c r="AP107" s="19"/>
    </row>
    <row r="108" spans="1:42" s="712" customFormat="1" ht="15.75" customHeight="1">
      <c r="A108" s="3864" t="s">
        <v>2</v>
      </c>
      <c r="B108" s="3865"/>
      <c r="C108" s="214"/>
      <c r="D108" s="214"/>
      <c r="E108" s="214">
        <v>21</v>
      </c>
      <c r="F108" s="214"/>
      <c r="G108" s="200"/>
      <c r="H108" s="214">
        <v>2</v>
      </c>
      <c r="I108" s="95">
        <v>4</v>
      </c>
      <c r="J108" s="871">
        <v>9</v>
      </c>
      <c r="K108" s="1357">
        <v>6</v>
      </c>
      <c r="L108" s="1608">
        <v>0</v>
      </c>
      <c r="M108" s="2545">
        <f>L108/12</f>
        <v>0</v>
      </c>
      <c r="N108" s="2836">
        <v>0</v>
      </c>
      <c r="O108" s="2298">
        <v>0</v>
      </c>
      <c r="P108" s="2552">
        <v>0</v>
      </c>
      <c r="Q108" s="143">
        <v>0</v>
      </c>
      <c r="R108" s="143">
        <v>0</v>
      </c>
      <c r="S108" s="143">
        <v>0</v>
      </c>
      <c r="T108" s="95">
        <v>0</v>
      </c>
      <c r="U108" s="95">
        <v>0</v>
      </c>
      <c r="V108" s="95">
        <v>0</v>
      </c>
      <c r="W108" s="95">
        <v>0</v>
      </c>
      <c r="X108" s="95">
        <v>0</v>
      </c>
      <c r="Y108" s="95">
        <v>0</v>
      </c>
      <c r="Z108" s="1563">
        <f>SUM(N108:Y108)</f>
        <v>0</v>
      </c>
      <c r="AA108" s="201">
        <v>0</v>
      </c>
      <c r="AB108" s="2667">
        <v>0</v>
      </c>
      <c r="AC108" s="2667">
        <v>0</v>
      </c>
      <c r="AD108" s="2667">
        <v>0</v>
      </c>
      <c r="AE108" s="2667">
        <v>0</v>
      </c>
      <c r="AF108" s="2667">
        <v>0</v>
      </c>
      <c r="AG108" s="2667">
        <v>0</v>
      </c>
      <c r="AH108" s="2667">
        <v>0</v>
      </c>
      <c r="AI108" s="2667">
        <v>0</v>
      </c>
      <c r="AJ108" s="2667">
        <v>0</v>
      </c>
      <c r="AK108" s="2667">
        <v>0</v>
      </c>
      <c r="AL108" s="2667">
        <v>0</v>
      </c>
      <c r="AM108" s="2667">
        <v>0</v>
      </c>
      <c r="AN108" s="61">
        <f>SUM(AB108:AM108)</f>
        <v>0</v>
      </c>
      <c r="AO108" s="35" t="e">
        <f t="shared" si="4"/>
        <v>#DIV/0!</v>
      </c>
      <c r="AP108" s="19"/>
    </row>
    <row r="109" spans="1:42" s="712" customFormat="1" ht="15.75" customHeight="1">
      <c r="A109" s="3864" t="s">
        <v>3</v>
      </c>
      <c r="B109" s="3865"/>
      <c r="C109" s="214"/>
      <c r="D109" s="214"/>
      <c r="E109" s="214">
        <v>14</v>
      </c>
      <c r="F109" s="214"/>
      <c r="G109" s="200"/>
      <c r="H109" s="214">
        <v>1</v>
      </c>
      <c r="I109" s="95">
        <v>7</v>
      </c>
      <c r="J109" s="871">
        <v>11</v>
      </c>
      <c r="K109" s="1357">
        <v>8</v>
      </c>
      <c r="L109" s="1608">
        <v>1</v>
      </c>
      <c r="M109" s="2545">
        <f>L109/12</f>
        <v>8.3333333333333329E-2</v>
      </c>
      <c r="N109" s="2836">
        <v>0</v>
      </c>
      <c r="O109" s="2298">
        <v>0</v>
      </c>
      <c r="P109" s="2552">
        <v>0</v>
      </c>
      <c r="Q109" s="143">
        <v>0</v>
      </c>
      <c r="R109" s="143">
        <v>0</v>
      </c>
      <c r="S109" s="143">
        <v>0</v>
      </c>
      <c r="T109" s="95">
        <v>0</v>
      </c>
      <c r="U109" s="95">
        <v>0</v>
      </c>
      <c r="V109" s="95">
        <v>1</v>
      </c>
      <c r="W109" s="95">
        <v>0</v>
      </c>
      <c r="X109" s="95">
        <v>0</v>
      </c>
      <c r="Y109" s="95">
        <v>0</v>
      </c>
      <c r="Z109" s="1563">
        <f>SUM(N109:Y109)</f>
        <v>1</v>
      </c>
      <c r="AA109" s="201">
        <v>0</v>
      </c>
      <c r="AB109" s="2667">
        <v>0</v>
      </c>
      <c r="AC109" s="2667">
        <v>0</v>
      </c>
      <c r="AD109" s="2667">
        <v>0</v>
      </c>
      <c r="AE109" s="2667">
        <v>0</v>
      </c>
      <c r="AF109" s="2667">
        <v>0</v>
      </c>
      <c r="AG109" s="2667">
        <v>0</v>
      </c>
      <c r="AH109" s="2667">
        <v>631</v>
      </c>
      <c r="AI109" s="2667">
        <v>0</v>
      </c>
      <c r="AJ109" s="2667">
        <v>22000</v>
      </c>
      <c r="AK109" s="2667">
        <v>0</v>
      </c>
      <c r="AL109" s="2667">
        <v>0</v>
      </c>
      <c r="AM109" s="2667">
        <v>0</v>
      </c>
      <c r="AN109" s="61">
        <f>SUM(AB109:AM109)</f>
        <v>22631</v>
      </c>
      <c r="AO109" s="35" t="e">
        <f t="shared" si="4"/>
        <v>#DIV/0!</v>
      </c>
      <c r="AP109" s="19"/>
    </row>
    <row r="110" spans="1:42" s="712" customFormat="1" ht="15.75" customHeight="1">
      <c r="A110" s="3864" t="s">
        <v>31</v>
      </c>
      <c r="B110" s="3865"/>
      <c r="C110" s="214"/>
      <c r="D110" s="214"/>
      <c r="E110" s="214">
        <v>10</v>
      </c>
      <c r="F110" s="214"/>
      <c r="G110" s="200"/>
      <c r="H110" s="214">
        <v>3</v>
      </c>
      <c r="I110" s="95">
        <v>7</v>
      </c>
      <c r="J110" s="871">
        <v>6</v>
      </c>
      <c r="K110" s="1357">
        <v>7</v>
      </c>
      <c r="L110" s="1608">
        <v>3</v>
      </c>
      <c r="M110" s="2545">
        <f>L110/12</f>
        <v>0.25</v>
      </c>
      <c r="N110" s="2836">
        <v>0</v>
      </c>
      <c r="O110" s="2298">
        <v>0.5</v>
      </c>
      <c r="P110" s="2552">
        <v>0</v>
      </c>
      <c r="Q110" s="143">
        <v>0</v>
      </c>
      <c r="R110" s="143">
        <v>0</v>
      </c>
      <c r="S110" s="143">
        <v>2</v>
      </c>
      <c r="T110" s="95">
        <v>0</v>
      </c>
      <c r="U110" s="95">
        <v>0</v>
      </c>
      <c r="V110" s="95">
        <v>0</v>
      </c>
      <c r="W110" s="95">
        <v>0</v>
      </c>
      <c r="X110" s="95">
        <v>0</v>
      </c>
      <c r="Y110" s="95">
        <v>0</v>
      </c>
      <c r="Z110" s="1563">
        <f>SUM(N110:Y110)</f>
        <v>2.5</v>
      </c>
      <c r="AA110" s="144">
        <f>37788</f>
        <v>37788</v>
      </c>
      <c r="AB110" s="2667">
        <v>0</v>
      </c>
      <c r="AC110" s="2667">
        <v>18894</v>
      </c>
      <c r="AD110" s="2667">
        <v>0</v>
      </c>
      <c r="AE110" s="2667">
        <v>0</v>
      </c>
      <c r="AF110" s="2667">
        <v>0</v>
      </c>
      <c r="AG110" s="2667">
        <v>2500</v>
      </c>
      <c r="AH110" s="2667">
        <v>0</v>
      </c>
      <c r="AI110" s="2667">
        <v>0</v>
      </c>
      <c r="AJ110" s="2667">
        <v>0</v>
      </c>
      <c r="AK110" s="2667">
        <v>0</v>
      </c>
      <c r="AL110" s="2667">
        <v>0</v>
      </c>
      <c r="AM110" s="2667">
        <v>0</v>
      </c>
      <c r="AN110" s="61">
        <f>SUM(AB110:AM110)</f>
        <v>21394</v>
      </c>
      <c r="AO110" s="35">
        <f t="shared" si="4"/>
        <v>0.56615856885783844</v>
      </c>
      <c r="AP110" s="19"/>
    </row>
    <row r="111" spans="1:42" s="712" customFormat="1" ht="15.75" customHeight="1">
      <c r="A111" s="3864" t="s">
        <v>16</v>
      </c>
      <c r="B111" s="3865"/>
      <c r="C111" s="214"/>
      <c r="D111" s="214"/>
      <c r="E111" s="214">
        <v>7</v>
      </c>
      <c r="F111" s="214"/>
      <c r="G111" s="200"/>
      <c r="H111" s="69">
        <v>3</v>
      </c>
      <c r="I111" s="95">
        <v>3</v>
      </c>
      <c r="J111" s="871">
        <v>13</v>
      </c>
      <c r="K111" s="1357">
        <v>10</v>
      </c>
      <c r="L111" s="1608">
        <v>5</v>
      </c>
      <c r="M111" s="2545">
        <f>L111/12</f>
        <v>0.41666666666666669</v>
      </c>
      <c r="N111" s="2836">
        <v>0</v>
      </c>
      <c r="O111" s="2298">
        <v>0.5</v>
      </c>
      <c r="P111" s="2552">
        <v>1</v>
      </c>
      <c r="Q111" s="143">
        <v>0</v>
      </c>
      <c r="R111" s="143">
        <v>0</v>
      </c>
      <c r="S111" s="143">
        <v>0</v>
      </c>
      <c r="T111" s="95">
        <v>0</v>
      </c>
      <c r="U111" s="95">
        <v>0</v>
      </c>
      <c r="V111" s="95">
        <v>0</v>
      </c>
      <c r="W111" s="95">
        <v>0</v>
      </c>
      <c r="X111" s="95">
        <v>0</v>
      </c>
      <c r="Y111" s="95">
        <v>0</v>
      </c>
      <c r="Z111" s="1563">
        <f>SUM(N111:Y111)</f>
        <v>1.5</v>
      </c>
      <c r="AA111" s="144">
        <v>220000</v>
      </c>
      <c r="AB111" s="2667">
        <v>0</v>
      </c>
      <c r="AC111" s="2667">
        <v>18894</v>
      </c>
      <c r="AD111" s="2667">
        <v>0</v>
      </c>
      <c r="AE111" s="2668">
        <v>0</v>
      </c>
      <c r="AF111" s="2669">
        <v>0</v>
      </c>
      <c r="AG111" s="2667">
        <v>0</v>
      </c>
      <c r="AH111" s="2667">
        <v>0</v>
      </c>
      <c r="AI111" s="2667">
        <v>0</v>
      </c>
      <c r="AJ111" s="2667">
        <v>0</v>
      </c>
      <c r="AK111" s="2667">
        <v>0</v>
      </c>
      <c r="AL111" s="2667">
        <v>0</v>
      </c>
      <c r="AM111" s="2667">
        <v>0</v>
      </c>
      <c r="AN111" s="61">
        <f>SUM(AB111:AM111)</f>
        <v>18894</v>
      </c>
      <c r="AO111" s="35">
        <f t="shared" si="4"/>
        <v>8.5881818181818184E-2</v>
      </c>
      <c r="AP111" s="19"/>
    </row>
    <row r="112" spans="1:42" s="1825" customFormat="1" ht="15.75" customHeight="1" thickBot="1">
      <c r="A112" s="3868" t="s">
        <v>15</v>
      </c>
      <c r="B112" s="3868"/>
      <c r="C112" s="54"/>
      <c r="D112" s="54"/>
      <c r="E112" s="54"/>
      <c r="F112" s="54"/>
      <c r="G112" s="54"/>
      <c r="H112" s="54">
        <f t="shared" ref="H112:AA112" si="5">SUM(H107:H111)</f>
        <v>10</v>
      </c>
      <c r="I112" s="54">
        <f t="shared" si="5"/>
        <v>27</v>
      </c>
      <c r="J112" s="54">
        <f t="shared" si="5"/>
        <v>45</v>
      </c>
      <c r="K112" s="54">
        <f t="shared" si="5"/>
        <v>37</v>
      </c>
      <c r="L112" s="1627">
        <f t="shared" si="5"/>
        <v>10</v>
      </c>
      <c r="M112" s="2546">
        <f t="shared" si="5"/>
        <v>0.83333333333333326</v>
      </c>
      <c r="N112" s="2838">
        <f t="shared" si="5"/>
        <v>0</v>
      </c>
      <c r="O112" s="2840">
        <f t="shared" si="5"/>
        <v>1</v>
      </c>
      <c r="P112" s="2554">
        <f t="shared" si="5"/>
        <v>2</v>
      </c>
      <c r="Q112" s="54">
        <f t="shared" si="5"/>
        <v>0</v>
      </c>
      <c r="R112" s="54">
        <f t="shared" si="5"/>
        <v>0</v>
      </c>
      <c r="S112" s="54">
        <f t="shared" si="5"/>
        <v>3</v>
      </c>
      <c r="T112" s="54">
        <f t="shared" si="5"/>
        <v>0</v>
      </c>
      <c r="U112" s="54">
        <f t="shared" si="5"/>
        <v>0</v>
      </c>
      <c r="V112" s="54">
        <f t="shared" si="5"/>
        <v>1</v>
      </c>
      <c r="W112" s="54">
        <f t="shared" si="5"/>
        <v>0</v>
      </c>
      <c r="X112" s="54">
        <f t="shared" si="5"/>
        <v>0</v>
      </c>
      <c r="Y112" s="54">
        <f t="shared" si="5"/>
        <v>0</v>
      </c>
      <c r="Z112" s="54">
        <f t="shared" si="5"/>
        <v>7</v>
      </c>
      <c r="AA112" s="197">
        <f t="shared" si="5"/>
        <v>268339</v>
      </c>
      <c r="AB112" s="47">
        <f>SUM(AB107:AB111)</f>
        <v>0</v>
      </c>
      <c r="AC112" s="47">
        <f t="shared" ref="AC112:AJ112" si="6">SUM(AC107:AC111)</f>
        <v>37788</v>
      </c>
      <c r="AD112" s="47">
        <f t="shared" si="6"/>
        <v>0</v>
      </c>
      <c r="AE112" s="47">
        <f t="shared" si="6"/>
        <v>0</v>
      </c>
      <c r="AF112" s="47">
        <f t="shared" si="6"/>
        <v>0</v>
      </c>
      <c r="AG112" s="47">
        <f t="shared" si="6"/>
        <v>22372</v>
      </c>
      <c r="AH112" s="47">
        <f t="shared" si="6"/>
        <v>631</v>
      </c>
      <c r="AI112" s="47">
        <f t="shared" si="6"/>
        <v>0</v>
      </c>
      <c r="AJ112" s="47">
        <f t="shared" si="6"/>
        <v>22000</v>
      </c>
      <c r="AK112" s="47">
        <f>SUM(AK109:AK111)</f>
        <v>0</v>
      </c>
      <c r="AL112" s="47">
        <f>SUM(AL109:AL111)</f>
        <v>0</v>
      </c>
      <c r="AM112" s="47">
        <f>SUM(AM109:AM111)</f>
        <v>0</v>
      </c>
      <c r="AN112" s="47">
        <f>SUM(AN107:AN111)</f>
        <v>82791</v>
      </c>
      <c r="AO112" s="55">
        <f t="shared" si="4"/>
        <v>0.30853137262939789</v>
      </c>
      <c r="AP112" s="56"/>
    </row>
    <row r="113" spans="1:42" s="712" customFormat="1">
      <c r="A113" s="132" t="s">
        <v>401</v>
      </c>
      <c r="C113" s="1825"/>
      <c r="D113" s="1825"/>
      <c r="E113" s="1825"/>
      <c r="F113" s="1825"/>
      <c r="G113" s="1825"/>
      <c r="P113" s="1825"/>
      <c r="Q113" s="1825"/>
      <c r="R113" s="1825"/>
      <c r="S113" s="1825"/>
      <c r="T113" s="1825"/>
      <c r="U113" s="1825"/>
      <c r="V113" s="1825"/>
      <c r="W113" s="1825"/>
      <c r="X113" s="1825"/>
      <c r="Y113" s="1825"/>
      <c r="Z113" s="1825"/>
      <c r="AA113" s="1825"/>
      <c r="AB113" s="1825"/>
      <c r="AC113" s="1825"/>
      <c r="AD113" s="1825"/>
      <c r="AE113" s="1825"/>
      <c r="AF113" s="1825"/>
      <c r="AG113" s="1825"/>
      <c r="AH113" s="1825"/>
      <c r="AI113" s="1825"/>
      <c r="AJ113" s="1825"/>
      <c r="AK113" s="1825"/>
      <c r="AL113" s="1825"/>
      <c r="AM113" s="1825"/>
      <c r="AN113" s="1825"/>
      <c r="AO113" s="713"/>
      <c r="AP113" s="714"/>
    </row>
    <row r="114" spans="1:42">
      <c r="AK114" s="70"/>
      <c r="AN114" s="114"/>
    </row>
    <row r="115" spans="1:42" s="712" customFormat="1" ht="15.75" customHeight="1" thickBot="1">
      <c r="A115" s="4" t="s">
        <v>567</v>
      </c>
      <c r="C115" s="2"/>
      <c r="D115" s="2"/>
      <c r="E115" s="2"/>
      <c r="F115" s="75">
        <f>F114/12</f>
        <v>0</v>
      </c>
      <c r="G115" s="75">
        <f>G114/12</f>
        <v>0</v>
      </c>
      <c r="H115" s="76"/>
      <c r="I115" s="76"/>
      <c r="J115" s="76"/>
      <c r="K115" s="76"/>
      <c r="L115" s="76"/>
      <c r="M115" s="76"/>
      <c r="N115" s="76"/>
      <c r="O115" s="76"/>
      <c r="P115" s="77"/>
      <c r="Q115" s="77"/>
      <c r="R115" s="77"/>
      <c r="S115" s="77"/>
      <c r="T115" s="77"/>
      <c r="U115" s="2"/>
      <c r="V115" s="2"/>
      <c r="W115" s="2"/>
      <c r="X115" s="2"/>
      <c r="Y115" s="2"/>
      <c r="Z115" s="2"/>
      <c r="AA115" s="64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13"/>
      <c r="AP115" s="66"/>
    </row>
    <row r="116" spans="1:42" s="712" customFormat="1" ht="15.75" customHeight="1">
      <c r="A116" s="3866" t="s">
        <v>0</v>
      </c>
      <c r="B116" s="3866"/>
      <c r="C116" s="3867" t="s">
        <v>186</v>
      </c>
      <c r="D116" s="3867" t="s">
        <v>187</v>
      </c>
      <c r="E116" s="3867" t="s">
        <v>188</v>
      </c>
      <c r="F116" s="3867" t="s">
        <v>189</v>
      </c>
      <c r="G116" s="3867" t="s">
        <v>185</v>
      </c>
      <c r="H116" s="3843" t="s">
        <v>258</v>
      </c>
      <c r="I116" s="3843" t="s">
        <v>286</v>
      </c>
      <c r="J116" s="3854" t="s">
        <v>422</v>
      </c>
      <c r="K116" s="3849" t="s">
        <v>510</v>
      </c>
      <c r="L116" s="3856" t="s">
        <v>520</v>
      </c>
      <c r="M116" s="3847" t="s">
        <v>351</v>
      </c>
      <c r="N116" s="3858" t="s">
        <v>531</v>
      </c>
      <c r="O116" s="3859"/>
      <c r="P116" s="3860"/>
      <c r="Q116" s="3860"/>
      <c r="R116" s="3860"/>
      <c r="S116" s="3860"/>
      <c r="T116" s="3860"/>
      <c r="U116" s="3860"/>
      <c r="V116" s="3860"/>
      <c r="W116" s="3860"/>
      <c r="X116" s="3860"/>
      <c r="Y116" s="3860"/>
      <c r="Z116" s="3860"/>
      <c r="AA116" s="3860"/>
      <c r="AB116" s="3860"/>
      <c r="AC116" s="3860"/>
      <c r="AD116" s="3860"/>
      <c r="AE116" s="3860"/>
      <c r="AF116" s="3860"/>
      <c r="AG116" s="3860"/>
      <c r="AH116" s="3860"/>
      <c r="AI116" s="3860"/>
      <c r="AJ116" s="3860"/>
      <c r="AK116" s="3860"/>
      <c r="AL116" s="3860"/>
      <c r="AM116" s="3861"/>
      <c r="AN116" s="3862" t="s">
        <v>222</v>
      </c>
      <c r="AO116" s="3862" t="s">
        <v>149</v>
      </c>
      <c r="AP116" s="3863" t="s">
        <v>73</v>
      </c>
    </row>
    <row r="117" spans="1:42" s="712" customFormat="1" ht="15.75" customHeight="1">
      <c r="A117" s="3866"/>
      <c r="B117" s="3866"/>
      <c r="C117" s="3867"/>
      <c r="D117" s="3867"/>
      <c r="E117" s="3867"/>
      <c r="F117" s="3867"/>
      <c r="G117" s="3867"/>
      <c r="H117" s="3843"/>
      <c r="I117" s="3843"/>
      <c r="J117" s="3854"/>
      <c r="K117" s="3849"/>
      <c r="L117" s="3857"/>
      <c r="M117" s="3848"/>
      <c r="N117" s="2837" t="s">
        <v>197</v>
      </c>
      <c r="O117" s="2839" t="s">
        <v>224</v>
      </c>
      <c r="P117" s="2553" t="s">
        <v>225</v>
      </c>
      <c r="Q117" s="1823" t="s">
        <v>226</v>
      </c>
      <c r="R117" s="1823" t="s">
        <v>227</v>
      </c>
      <c r="S117" s="1823" t="s">
        <v>228</v>
      </c>
      <c r="T117" s="1823" t="s">
        <v>229</v>
      </c>
      <c r="U117" s="1823" t="s">
        <v>230</v>
      </c>
      <c r="V117" s="1823" t="s">
        <v>231</v>
      </c>
      <c r="W117" s="1823" t="s">
        <v>232</v>
      </c>
      <c r="X117" s="1823" t="s">
        <v>233</v>
      </c>
      <c r="Y117" s="1823" t="s">
        <v>234</v>
      </c>
      <c r="Z117" s="1609" t="s">
        <v>384</v>
      </c>
      <c r="AA117" s="1823" t="s">
        <v>33</v>
      </c>
      <c r="AB117" s="1823" t="s">
        <v>192</v>
      </c>
      <c r="AC117" s="1823" t="s">
        <v>167</v>
      </c>
      <c r="AD117" s="1823" t="s">
        <v>168</v>
      </c>
      <c r="AE117" s="1823" t="s">
        <v>169</v>
      </c>
      <c r="AF117" s="1823" t="s">
        <v>170</v>
      </c>
      <c r="AG117" s="1823" t="s">
        <v>171</v>
      </c>
      <c r="AH117" s="1823" t="s">
        <v>172</v>
      </c>
      <c r="AI117" s="1823" t="s">
        <v>173</v>
      </c>
      <c r="AJ117" s="1823" t="s">
        <v>174</v>
      </c>
      <c r="AK117" s="1823" t="s">
        <v>175</v>
      </c>
      <c r="AL117" s="1823" t="s">
        <v>176</v>
      </c>
      <c r="AM117" s="1823" t="s">
        <v>177</v>
      </c>
      <c r="AN117" s="3862"/>
      <c r="AO117" s="3862"/>
      <c r="AP117" s="3863"/>
    </row>
    <row r="118" spans="1:42" s="712" customFormat="1" ht="15.75" customHeight="1">
      <c r="A118" s="3864" t="s">
        <v>1</v>
      </c>
      <c r="B118" s="3865"/>
      <c r="C118" s="214"/>
      <c r="D118" s="214">
        <v>23</v>
      </c>
      <c r="E118" s="214">
        <v>19</v>
      </c>
      <c r="F118" s="214"/>
      <c r="G118" s="200"/>
      <c r="H118" s="214">
        <v>1</v>
      </c>
      <c r="I118" s="95">
        <v>6</v>
      </c>
      <c r="J118" s="871">
        <v>6</v>
      </c>
      <c r="K118" s="1357">
        <v>6</v>
      </c>
      <c r="L118" s="1608">
        <v>1</v>
      </c>
      <c r="M118" s="2545">
        <f>L118/12</f>
        <v>8.3333333333333329E-2</v>
      </c>
      <c r="N118" s="2836">
        <v>0</v>
      </c>
      <c r="O118" s="2298">
        <v>1</v>
      </c>
      <c r="P118" s="2552">
        <v>2</v>
      </c>
      <c r="Q118" s="143">
        <v>0</v>
      </c>
      <c r="R118" s="143">
        <v>0</v>
      </c>
      <c r="S118" s="143">
        <v>0</v>
      </c>
      <c r="T118" s="95">
        <v>0</v>
      </c>
      <c r="U118" s="95">
        <v>0</v>
      </c>
      <c r="V118" s="95">
        <v>0</v>
      </c>
      <c r="W118" s="95">
        <v>0</v>
      </c>
      <c r="X118" s="95">
        <v>0</v>
      </c>
      <c r="Y118" s="95">
        <v>0</v>
      </c>
      <c r="Z118" s="1563">
        <f>SUM(N118:Y118)</f>
        <v>3</v>
      </c>
      <c r="AA118" s="144">
        <f>1623</f>
        <v>1623</v>
      </c>
      <c r="AB118" s="48">
        <v>0</v>
      </c>
      <c r="AC118" s="2673">
        <v>9920</v>
      </c>
      <c r="AD118" s="49">
        <v>370</v>
      </c>
      <c r="AE118" s="49">
        <v>0</v>
      </c>
      <c r="AF118" s="49">
        <v>0</v>
      </c>
      <c r="AG118" s="49">
        <v>0</v>
      </c>
      <c r="AH118" s="49">
        <v>0</v>
      </c>
      <c r="AI118" s="49">
        <v>0</v>
      </c>
      <c r="AJ118" s="49">
        <v>0</v>
      </c>
      <c r="AK118" s="49">
        <v>0</v>
      </c>
      <c r="AL118" s="49">
        <v>0</v>
      </c>
      <c r="AM118" s="49">
        <v>0</v>
      </c>
      <c r="AN118" s="61">
        <f>SUM(AB118:AM118)</f>
        <v>10290</v>
      </c>
      <c r="AO118" s="35">
        <f t="shared" ref="AO118:AO123" si="7">AN118/AA118</f>
        <v>6.3401109057301293</v>
      </c>
      <c r="AP118" s="19"/>
    </row>
    <row r="119" spans="1:42" s="712" customFormat="1" ht="15.75" customHeight="1">
      <c r="A119" s="3864" t="s">
        <v>2</v>
      </c>
      <c r="B119" s="3865"/>
      <c r="C119" s="214"/>
      <c r="D119" s="214"/>
      <c r="E119" s="214">
        <v>21</v>
      </c>
      <c r="F119" s="214"/>
      <c r="G119" s="200"/>
      <c r="H119" s="214">
        <v>2</v>
      </c>
      <c r="I119" s="95">
        <v>4</v>
      </c>
      <c r="J119" s="871">
        <v>9</v>
      </c>
      <c r="K119" s="1357">
        <v>6</v>
      </c>
      <c r="L119" s="1608">
        <v>1</v>
      </c>
      <c r="M119" s="2545">
        <f>L119/12</f>
        <v>8.3333333333333329E-2</v>
      </c>
      <c r="N119" s="2836">
        <v>0</v>
      </c>
      <c r="O119" s="2298">
        <v>0</v>
      </c>
      <c r="P119" s="2552">
        <v>0</v>
      </c>
      <c r="Q119" s="143">
        <v>1</v>
      </c>
      <c r="R119" s="143">
        <v>0</v>
      </c>
      <c r="S119" s="143">
        <v>0</v>
      </c>
      <c r="T119" s="95">
        <v>0</v>
      </c>
      <c r="U119" s="95">
        <v>0</v>
      </c>
      <c r="V119" s="95">
        <v>0</v>
      </c>
      <c r="W119" s="95">
        <v>0</v>
      </c>
      <c r="X119" s="95">
        <v>0</v>
      </c>
      <c r="Y119" s="95">
        <v>0</v>
      </c>
      <c r="Z119" s="1563">
        <f>SUM(N119:Y119)</f>
        <v>1</v>
      </c>
      <c r="AA119" s="201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48">
        <v>0</v>
      </c>
      <c r="AJ119" s="48">
        <v>0</v>
      </c>
      <c r="AK119" s="48">
        <v>0</v>
      </c>
      <c r="AL119" s="49">
        <v>0</v>
      </c>
      <c r="AM119" s="49">
        <v>0</v>
      </c>
      <c r="AN119" s="61">
        <f>SUM(AB119:AM119)</f>
        <v>0</v>
      </c>
      <c r="AO119" s="35" t="e">
        <f t="shared" si="7"/>
        <v>#DIV/0!</v>
      </c>
      <c r="AP119" s="19"/>
    </row>
    <row r="120" spans="1:42" s="712" customFormat="1" ht="15.75" customHeight="1">
      <c r="A120" s="3864" t="s">
        <v>3</v>
      </c>
      <c r="B120" s="3865"/>
      <c r="C120" s="214"/>
      <c r="D120" s="214"/>
      <c r="E120" s="214">
        <v>14</v>
      </c>
      <c r="F120" s="214"/>
      <c r="G120" s="200"/>
      <c r="H120" s="214">
        <v>1</v>
      </c>
      <c r="I120" s="95">
        <v>7</v>
      </c>
      <c r="J120" s="871">
        <v>11</v>
      </c>
      <c r="K120" s="1357">
        <v>8</v>
      </c>
      <c r="L120" s="1608">
        <v>4</v>
      </c>
      <c r="M120" s="2545">
        <f>L120/12</f>
        <v>0.33333333333333331</v>
      </c>
      <c r="N120" s="2836">
        <v>0</v>
      </c>
      <c r="O120" s="2298">
        <v>0</v>
      </c>
      <c r="P120" s="2552">
        <v>0</v>
      </c>
      <c r="Q120" s="143">
        <v>1</v>
      </c>
      <c r="R120" s="143">
        <v>0</v>
      </c>
      <c r="S120" s="143">
        <v>0</v>
      </c>
      <c r="T120" s="95">
        <v>0</v>
      </c>
      <c r="U120" s="95">
        <v>0</v>
      </c>
      <c r="V120" s="95">
        <v>0</v>
      </c>
      <c r="W120" s="95">
        <v>0</v>
      </c>
      <c r="X120" s="95">
        <v>0</v>
      </c>
      <c r="Y120" s="95">
        <v>0</v>
      </c>
      <c r="Z120" s="1563">
        <f>SUM(N120:Y120)</f>
        <v>1</v>
      </c>
      <c r="AA120" s="201">
        <f>43180+14320+4015</f>
        <v>61515</v>
      </c>
      <c r="AB120" s="48">
        <v>0</v>
      </c>
      <c r="AC120" s="48">
        <v>0</v>
      </c>
      <c r="AD120" s="48">
        <v>0</v>
      </c>
      <c r="AE120" s="48">
        <v>43180</v>
      </c>
      <c r="AF120" s="48">
        <v>0</v>
      </c>
      <c r="AG120" s="48">
        <v>0</v>
      </c>
      <c r="AH120" s="48">
        <v>0</v>
      </c>
      <c r="AI120" s="48">
        <v>0</v>
      </c>
      <c r="AJ120" s="48">
        <v>0</v>
      </c>
      <c r="AK120" s="48">
        <v>0</v>
      </c>
      <c r="AL120" s="48">
        <v>0</v>
      </c>
      <c r="AM120" s="48">
        <v>0</v>
      </c>
      <c r="AN120" s="61">
        <f>SUM(AB120:AM120)</f>
        <v>43180</v>
      </c>
      <c r="AO120" s="35">
        <f t="shared" si="7"/>
        <v>0.70194261562220595</v>
      </c>
      <c r="AP120" s="19"/>
    </row>
    <row r="121" spans="1:42" s="712" customFormat="1" ht="15.75" customHeight="1">
      <c r="A121" s="3864" t="s">
        <v>31</v>
      </c>
      <c r="B121" s="3865"/>
      <c r="C121" s="214"/>
      <c r="D121" s="214"/>
      <c r="E121" s="214">
        <v>10</v>
      </c>
      <c r="F121" s="214"/>
      <c r="G121" s="200"/>
      <c r="H121" s="214">
        <v>3</v>
      </c>
      <c r="I121" s="95">
        <v>7</v>
      </c>
      <c r="J121" s="871">
        <v>6</v>
      </c>
      <c r="K121" s="1357">
        <v>7</v>
      </c>
      <c r="L121" s="1608">
        <v>0</v>
      </c>
      <c r="M121" s="2545">
        <f>L121/12</f>
        <v>0</v>
      </c>
      <c r="N121" s="2836">
        <v>0</v>
      </c>
      <c r="O121" s="2298">
        <v>0</v>
      </c>
      <c r="P121" s="2552">
        <v>0</v>
      </c>
      <c r="Q121" s="143">
        <v>0</v>
      </c>
      <c r="R121" s="143">
        <v>0</v>
      </c>
      <c r="S121" s="143">
        <v>0</v>
      </c>
      <c r="T121" s="95">
        <v>0</v>
      </c>
      <c r="U121" s="95">
        <v>0</v>
      </c>
      <c r="V121" s="95">
        <v>0</v>
      </c>
      <c r="W121" s="95">
        <v>0</v>
      </c>
      <c r="X121" s="95">
        <v>0</v>
      </c>
      <c r="Y121" s="95">
        <v>0</v>
      </c>
      <c r="Z121" s="1563">
        <f>SUM(N121:Y121)</f>
        <v>0</v>
      </c>
      <c r="AA121" s="144">
        <f>978</f>
        <v>978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48">
        <v>0</v>
      </c>
      <c r="AJ121" s="48">
        <v>0</v>
      </c>
      <c r="AK121" s="48">
        <v>0</v>
      </c>
      <c r="AL121" s="48">
        <v>0</v>
      </c>
      <c r="AM121" s="48">
        <v>0</v>
      </c>
      <c r="AN121" s="61">
        <f>SUM(AB121:AM121)</f>
        <v>0</v>
      </c>
      <c r="AO121" s="35">
        <f t="shared" si="7"/>
        <v>0</v>
      </c>
      <c r="AP121" s="19"/>
    </row>
    <row r="122" spans="1:42" s="712" customFormat="1" ht="15.75" customHeight="1">
      <c r="A122" s="3864" t="s">
        <v>16</v>
      </c>
      <c r="B122" s="3865"/>
      <c r="C122" s="214"/>
      <c r="D122" s="214"/>
      <c r="E122" s="214">
        <v>7</v>
      </c>
      <c r="F122" s="214"/>
      <c r="G122" s="200"/>
      <c r="H122" s="69">
        <v>3</v>
      </c>
      <c r="I122" s="95">
        <v>3</v>
      </c>
      <c r="J122" s="871">
        <v>13</v>
      </c>
      <c r="K122" s="1357">
        <v>10</v>
      </c>
      <c r="L122" s="1608">
        <v>1</v>
      </c>
      <c r="M122" s="2545">
        <f>L122/12</f>
        <v>8.3333333333333329E-2</v>
      </c>
      <c r="N122" s="2836">
        <v>0</v>
      </c>
      <c r="O122" s="2298">
        <v>0</v>
      </c>
      <c r="P122" s="2552">
        <v>1</v>
      </c>
      <c r="Q122" s="143">
        <v>0</v>
      </c>
      <c r="R122" s="143">
        <v>0</v>
      </c>
      <c r="S122" s="143">
        <v>0</v>
      </c>
      <c r="T122" s="95">
        <v>0</v>
      </c>
      <c r="U122" s="95">
        <v>0</v>
      </c>
      <c r="V122" s="95">
        <v>0</v>
      </c>
      <c r="W122" s="95">
        <v>0</v>
      </c>
      <c r="X122" s="95">
        <v>0</v>
      </c>
      <c r="Y122" s="95">
        <v>0</v>
      </c>
      <c r="Z122" s="1563">
        <f>SUM(N122:Y122)</f>
        <v>1</v>
      </c>
      <c r="AA122" s="144">
        <v>0</v>
      </c>
      <c r="AB122" s="48">
        <v>0</v>
      </c>
      <c r="AC122" s="48">
        <v>0</v>
      </c>
      <c r="AD122" s="48">
        <v>453</v>
      </c>
      <c r="AE122" s="80">
        <v>0</v>
      </c>
      <c r="AF122" s="79">
        <v>0</v>
      </c>
      <c r="AG122" s="48">
        <v>0</v>
      </c>
      <c r="AH122" s="48">
        <v>100</v>
      </c>
      <c r="AI122" s="48">
        <v>0</v>
      </c>
      <c r="AJ122" s="48">
        <v>0</v>
      </c>
      <c r="AK122" s="48">
        <v>0</v>
      </c>
      <c r="AL122" s="48">
        <v>0</v>
      </c>
      <c r="AM122" s="48">
        <v>0</v>
      </c>
      <c r="AN122" s="61">
        <f>SUM(AB122:AM122)</f>
        <v>553</v>
      </c>
      <c r="AO122" s="35" t="e">
        <f t="shared" si="7"/>
        <v>#DIV/0!</v>
      </c>
      <c r="AP122" s="19"/>
    </row>
    <row r="123" spans="1:42" s="1825" customFormat="1" ht="15.75" customHeight="1" thickBot="1">
      <c r="A123" s="3868" t="s">
        <v>15</v>
      </c>
      <c r="B123" s="3868"/>
      <c r="C123" s="54"/>
      <c r="D123" s="54"/>
      <c r="E123" s="54"/>
      <c r="F123" s="54"/>
      <c r="G123" s="54"/>
      <c r="H123" s="54">
        <f t="shared" ref="H123:AA123" si="8">SUM(H118:H122)</f>
        <v>10</v>
      </c>
      <c r="I123" s="54">
        <f t="shared" si="8"/>
        <v>27</v>
      </c>
      <c r="J123" s="54">
        <f t="shared" si="8"/>
        <v>45</v>
      </c>
      <c r="K123" s="54">
        <f t="shared" si="8"/>
        <v>37</v>
      </c>
      <c r="L123" s="1627">
        <f t="shared" si="8"/>
        <v>7</v>
      </c>
      <c r="M123" s="2546">
        <f t="shared" si="8"/>
        <v>0.58333333333333337</v>
      </c>
      <c r="N123" s="2838">
        <f t="shared" si="8"/>
        <v>0</v>
      </c>
      <c r="O123" s="2840">
        <f t="shared" si="8"/>
        <v>1</v>
      </c>
      <c r="P123" s="2554">
        <f t="shared" si="8"/>
        <v>3</v>
      </c>
      <c r="Q123" s="54">
        <f t="shared" si="8"/>
        <v>2</v>
      </c>
      <c r="R123" s="54">
        <f t="shared" si="8"/>
        <v>0</v>
      </c>
      <c r="S123" s="54">
        <f t="shared" si="8"/>
        <v>0</v>
      </c>
      <c r="T123" s="54">
        <f t="shared" si="8"/>
        <v>0</v>
      </c>
      <c r="U123" s="54">
        <f t="shared" si="8"/>
        <v>0</v>
      </c>
      <c r="V123" s="54">
        <f t="shared" si="8"/>
        <v>0</v>
      </c>
      <c r="W123" s="54">
        <f t="shared" si="8"/>
        <v>0</v>
      </c>
      <c r="X123" s="54">
        <f t="shared" si="8"/>
        <v>0</v>
      </c>
      <c r="Y123" s="54">
        <f t="shared" si="8"/>
        <v>0</v>
      </c>
      <c r="Z123" s="54">
        <f t="shared" si="8"/>
        <v>6</v>
      </c>
      <c r="AA123" s="197">
        <f t="shared" si="8"/>
        <v>64116</v>
      </c>
      <c r="AB123" s="47">
        <f>SUM(AB118:AB122)</f>
        <v>0</v>
      </c>
      <c r="AC123" s="47">
        <f t="shared" ref="AC123:AJ123" si="9">SUM(AC118:AC122)</f>
        <v>9920</v>
      </c>
      <c r="AD123" s="47">
        <f t="shared" si="9"/>
        <v>823</v>
      </c>
      <c r="AE123" s="47">
        <f t="shared" si="9"/>
        <v>43180</v>
      </c>
      <c r="AF123" s="47">
        <f t="shared" si="9"/>
        <v>0</v>
      </c>
      <c r="AG123" s="47">
        <f t="shared" si="9"/>
        <v>0</v>
      </c>
      <c r="AH123" s="47">
        <f t="shared" si="9"/>
        <v>100</v>
      </c>
      <c r="AI123" s="47">
        <f t="shared" si="9"/>
        <v>0</v>
      </c>
      <c r="AJ123" s="47">
        <f t="shared" si="9"/>
        <v>0</v>
      </c>
      <c r="AK123" s="47">
        <f>SUM(AK120:AK122)</f>
        <v>0</v>
      </c>
      <c r="AL123" s="47">
        <f>SUM(AL120:AL122)</f>
        <v>0</v>
      </c>
      <c r="AM123" s="47">
        <f>SUM(AM120:AM122)</f>
        <v>0</v>
      </c>
      <c r="AN123" s="47">
        <f>SUM(AN118:AN122)</f>
        <v>54023</v>
      </c>
      <c r="AO123" s="55">
        <f t="shared" si="7"/>
        <v>0.84258219477197582</v>
      </c>
      <c r="AP123" s="56"/>
    </row>
    <row r="124" spans="1:42" s="712" customFormat="1">
      <c r="A124" s="132" t="s">
        <v>401</v>
      </c>
      <c r="C124" s="1825"/>
      <c r="D124" s="1825"/>
      <c r="E124" s="1825"/>
      <c r="F124" s="1825"/>
      <c r="G124" s="1825"/>
      <c r="P124" s="1825"/>
      <c r="Q124" s="1825"/>
      <c r="R124" s="1825"/>
      <c r="S124" s="1825"/>
      <c r="T124" s="1825"/>
      <c r="U124" s="1825"/>
      <c r="V124" s="1825"/>
      <c r="W124" s="1825"/>
      <c r="X124" s="1825"/>
      <c r="Y124" s="1825"/>
      <c r="Z124" s="1825"/>
      <c r="AA124" s="1825"/>
      <c r="AB124" s="1825"/>
      <c r="AC124" s="1825"/>
      <c r="AD124" s="1825"/>
      <c r="AE124" s="1825"/>
      <c r="AF124" s="1825"/>
      <c r="AG124" s="1825"/>
      <c r="AH124" s="1825"/>
      <c r="AI124" s="1825"/>
      <c r="AJ124" s="1825"/>
      <c r="AK124" s="1825"/>
      <c r="AL124" s="1825"/>
      <c r="AM124" s="1825"/>
      <c r="AN124" s="1825"/>
      <c r="AO124" s="713"/>
      <c r="AP124" s="714"/>
    </row>
    <row r="125" spans="1:42" s="712" customFormat="1">
      <c r="C125" s="1825"/>
      <c r="D125" s="1825"/>
      <c r="E125" s="1825"/>
      <c r="F125" s="1825"/>
      <c r="G125" s="1825"/>
      <c r="P125" s="1825"/>
      <c r="Q125" s="1825"/>
      <c r="R125" s="1825"/>
      <c r="S125" s="1825"/>
      <c r="T125" s="1825"/>
      <c r="U125" s="1825"/>
      <c r="V125" s="1825"/>
      <c r="W125" s="1825"/>
      <c r="X125" s="1825"/>
      <c r="Y125" s="1825"/>
      <c r="Z125" s="1825"/>
      <c r="AA125" s="1825"/>
      <c r="AB125" s="1825"/>
      <c r="AC125" s="1825"/>
      <c r="AD125" s="1825"/>
      <c r="AE125" s="1825"/>
      <c r="AF125" s="1825"/>
      <c r="AG125" s="1825"/>
      <c r="AH125" s="1825"/>
      <c r="AI125" s="1825"/>
      <c r="AJ125" s="1825"/>
      <c r="AK125" s="70"/>
      <c r="AL125" s="1825"/>
      <c r="AM125" s="1825"/>
      <c r="AN125" s="1825"/>
      <c r="AO125" s="713"/>
      <c r="AP125" s="714"/>
    </row>
    <row r="126" spans="1:42" ht="18" thickBot="1">
      <c r="A126" s="4" t="s">
        <v>345</v>
      </c>
      <c r="C126" s="2"/>
      <c r="D126" s="2"/>
      <c r="E126" s="2"/>
      <c r="F126" s="2"/>
      <c r="G126" s="2"/>
      <c r="H126" s="63"/>
      <c r="I126" s="63"/>
      <c r="J126" s="63"/>
      <c r="K126" s="63"/>
      <c r="L126" s="63"/>
      <c r="M126" s="63"/>
      <c r="N126" s="63"/>
      <c r="O126" s="63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64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176"/>
      <c r="AO126" s="13"/>
      <c r="AP126" s="66"/>
    </row>
    <row r="127" spans="1:42" ht="16.5" customHeight="1">
      <c r="A127" s="3837" t="s">
        <v>0</v>
      </c>
      <c r="B127" s="3837"/>
      <c r="C127" s="3843" t="s">
        <v>186</v>
      </c>
      <c r="D127" s="3843" t="s">
        <v>187</v>
      </c>
      <c r="E127" s="3843" t="s">
        <v>188</v>
      </c>
      <c r="F127" s="3843" t="s">
        <v>189</v>
      </c>
      <c r="G127" s="3843" t="s">
        <v>185</v>
      </c>
      <c r="H127" s="3843" t="s">
        <v>258</v>
      </c>
      <c r="I127" s="3843" t="s">
        <v>286</v>
      </c>
      <c r="J127" s="3854" t="s">
        <v>422</v>
      </c>
      <c r="K127" s="3849" t="s">
        <v>510</v>
      </c>
      <c r="L127" s="3844" t="s">
        <v>521</v>
      </c>
      <c r="M127" s="3847" t="s">
        <v>393</v>
      </c>
      <c r="N127" s="3835" t="s">
        <v>531</v>
      </c>
      <c r="O127" s="3836"/>
      <c r="P127" s="3837"/>
      <c r="Q127" s="3837"/>
      <c r="R127" s="3837"/>
      <c r="S127" s="3837"/>
      <c r="T127" s="3837"/>
      <c r="U127" s="3837"/>
      <c r="V127" s="3837"/>
      <c r="W127" s="3837"/>
      <c r="X127" s="3837"/>
      <c r="Y127" s="3837"/>
      <c r="Z127" s="3838"/>
      <c r="AA127" s="3837"/>
      <c r="AB127" s="3837"/>
      <c r="AC127" s="3837"/>
      <c r="AD127" s="3837"/>
      <c r="AE127" s="3837"/>
      <c r="AF127" s="3837"/>
      <c r="AG127" s="3837"/>
      <c r="AH127" s="3837"/>
      <c r="AI127" s="3837"/>
      <c r="AJ127" s="3837"/>
      <c r="AK127" s="3837"/>
      <c r="AL127" s="3837"/>
      <c r="AM127" s="3837"/>
      <c r="AN127" s="3839" t="s">
        <v>222</v>
      </c>
      <c r="AO127" s="3839" t="s">
        <v>346</v>
      </c>
      <c r="AP127" s="3840"/>
    </row>
    <row r="128" spans="1:42">
      <c r="A128" s="3837"/>
      <c r="B128" s="3837"/>
      <c r="C128" s="3843"/>
      <c r="D128" s="3843"/>
      <c r="E128" s="3843"/>
      <c r="F128" s="3843"/>
      <c r="G128" s="3843"/>
      <c r="H128" s="3843"/>
      <c r="I128" s="3843"/>
      <c r="J128" s="3854"/>
      <c r="K128" s="3849"/>
      <c r="L128" s="3845"/>
      <c r="M128" s="3848"/>
      <c r="N128" s="2837" t="s">
        <v>197</v>
      </c>
      <c r="O128" s="2839" t="s">
        <v>156</v>
      </c>
      <c r="P128" s="2553" t="s">
        <v>157</v>
      </c>
      <c r="Q128" s="128" t="s">
        <v>158</v>
      </c>
      <c r="R128" s="128" t="s">
        <v>159</v>
      </c>
      <c r="S128" s="128" t="s">
        <v>160</v>
      </c>
      <c r="T128" s="128" t="s">
        <v>161</v>
      </c>
      <c r="U128" s="128" t="s">
        <v>162</v>
      </c>
      <c r="V128" s="128" t="s">
        <v>163</v>
      </c>
      <c r="W128" s="128" t="s">
        <v>164</v>
      </c>
      <c r="X128" s="128" t="s">
        <v>165</v>
      </c>
      <c r="Y128" s="128" t="s">
        <v>166</v>
      </c>
      <c r="Z128" s="1562" t="s">
        <v>517</v>
      </c>
      <c r="AA128" s="128" t="s">
        <v>33</v>
      </c>
      <c r="AB128" s="128" t="s">
        <v>192</v>
      </c>
      <c r="AC128" s="128" t="s">
        <v>167</v>
      </c>
      <c r="AD128" s="128" t="s">
        <v>168</v>
      </c>
      <c r="AE128" s="128" t="s">
        <v>169</v>
      </c>
      <c r="AF128" s="128" t="s">
        <v>170</v>
      </c>
      <c r="AG128" s="128" t="s">
        <v>171</v>
      </c>
      <c r="AH128" s="128" t="s">
        <v>172</v>
      </c>
      <c r="AI128" s="128" t="s">
        <v>173</v>
      </c>
      <c r="AJ128" s="128" t="s">
        <v>174</v>
      </c>
      <c r="AK128" s="128" t="s">
        <v>175</v>
      </c>
      <c r="AL128" s="128" t="s">
        <v>176</v>
      </c>
      <c r="AM128" s="128" t="s">
        <v>177</v>
      </c>
      <c r="AN128" s="3839"/>
      <c r="AO128" s="3839"/>
      <c r="AP128" s="3840"/>
    </row>
    <row r="129" spans="1:42">
      <c r="A129" s="3841" t="s">
        <v>1</v>
      </c>
      <c r="B129" s="3842"/>
      <c r="C129" s="95"/>
      <c r="D129" s="95">
        <v>23</v>
      </c>
      <c r="E129" s="95">
        <v>19</v>
      </c>
      <c r="F129" s="95"/>
      <c r="G129" s="95"/>
      <c r="H129" s="95">
        <v>4</v>
      </c>
      <c r="I129" s="95">
        <v>1</v>
      </c>
      <c r="J129" s="871">
        <v>3</v>
      </c>
      <c r="K129" s="1357">
        <v>4</v>
      </c>
      <c r="L129" s="1608">
        <v>1</v>
      </c>
      <c r="M129" s="2545">
        <f>L129/12</f>
        <v>8.3333333333333329E-2</v>
      </c>
      <c r="N129" s="2832">
        <v>0</v>
      </c>
      <c r="O129" s="2586">
        <v>0</v>
      </c>
      <c r="P129" s="2535">
        <v>0</v>
      </c>
      <c r="Q129" s="95">
        <v>0</v>
      </c>
      <c r="R129" s="95">
        <v>0</v>
      </c>
      <c r="S129" s="95">
        <v>0</v>
      </c>
      <c r="T129" s="95">
        <v>0</v>
      </c>
      <c r="U129" s="95">
        <v>2</v>
      </c>
      <c r="V129" s="95">
        <v>0</v>
      </c>
      <c r="W129" s="95">
        <v>0</v>
      </c>
      <c r="X129" s="95">
        <v>0</v>
      </c>
      <c r="Y129" s="95">
        <v>0</v>
      </c>
      <c r="Z129" s="1563">
        <f>SUM(N129:Y129)</f>
        <v>2</v>
      </c>
      <c r="AA129" s="195">
        <f>6565</f>
        <v>6565</v>
      </c>
      <c r="AB129" s="48">
        <v>0</v>
      </c>
      <c r="AC129" s="48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48">
        <v>8200</v>
      </c>
      <c r="AJ129" s="48">
        <v>0</v>
      </c>
      <c r="AK129" s="48">
        <v>0</v>
      </c>
      <c r="AL129" s="48">
        <v>0</v>
      </c>
      <c r="AM129" s="759">
        <v>0</v>
      </c>
      <c r="AN129" s="196">
        <f>SUM(AB129:AM129)</f>
        <v>8200</v>
      </c>
      <c r="AO129" s="104">
        <f t="shared" ref="AO129:AO134" si="10">AN129/AA129</f>
        <v>1.249047981721249</v>
      </c>
      <c r="AP129" s="177"/>
    </row>
    <row r="130" spans="1:42">
      <c r="A130" s="3841" t="s">
        <v>2</v>
      </c>
      <c r="B130" s="3842"/>
      <c r="C130" s="95"/>
      <c r="D130" s="95"/>
      <c r="E130" s="95">
        <v>21</v>
      </c>
      <c r="F130" s="95"/>
      <c r="G130" s="95"/>
      <c r="H130" s="95">
        <v>4</v>
      </c>
      <c r="I130" s="95">
        <v>3</v>
      </c>
      <c r="J130" s="871">
        <v>4</v>
      </c>
      <c r="K130" s="1357">
        <v>5</v>
      </c>
      <c r="L130" s="1608">
        <v>2</v>
      </c>
      <c r="M130" s="2545">
        <f>L130/12</f>
        <v>0.16666666666666666</v>
      </c>
      <c r="N130" s="2832">
        <v>0</v>
      </c>
      <c r="O130" s="2586">
        <v>0</v>
      </c>
      <c r="P130" s="2535">
        <v>0</v>
      </c>
      <c r="Q130" s="95">
        <v>1</v>
      </c>
      <c r="R130" s="95">
        <v>0</v>
      </c>
      <c r="S130" s="95">
        <v>0</v>
      </c>
      <c r="T130" s="95">
        <v>0</v>
      </c>
      <c r="U130" s="95">
        <v>0</v>
      </c>
      <c r="V130" s="95">
        <v>0</v>
      </c>
      <c r="W130" s="95">
        <v>0</v>
      </c>
      <c r="X130" s="95">
        <v>0</v>
      </c>
      <c r="Y130" s="95">
        <v>0</v>
      </c>
      <c r="Z130" s="1563">
        <f>SUM(N130:Y130)</f>
        <v>1</v>
      </c>
      <c r="AA130" s="195">
        <f>17390+9739</f>
        <v>27129</v>
      </c>
      <c r="AB130" s="48">
        <v>0</v>
      </c>
      <c r="AC130" s="48">
        <v>0</v>
      </c>
      <c r="AD130" s="48">
        <v>0</v>
      </c>
      <c r="AE130" s="48">
        <v>9739</v>
      </c>
      <c r="AF130" s="48">
        <v>0</v>
      </c>
      <c r="AG130" s="48">
        <v>0</v>
      </c>
      <c r="AH130" s="48">
        <v>0</v>
      </c>
      <c r="AI130" s="48">
        <v>0</v>
      </c>
      <c r="AJ130" s="48">
        <v>0</v>
      </c>
      <c r="AK130" s="48">
        <v>0</v>
      </c>
      <c r="AL130" s="48">
        <v>0</v>
      </c>
      <c r="AM130" s="759">
        <v>0</v>
      </c>
      <c r="AN130" s="196">
        <f>SUM(AB130:AM130)</f>
        <v>9739</v>
      </c>
      <c r="AO130" s="104">
        <f t="shared" si="10"/>
        <v>0.35898853625271848</v>
      </c>
      <c r="AP130" s="177"/>
    </row>
    <row r="131" spans="1:42">
      <c r="A131" s="3841" t="s">
        <v>3</v>
      </c>
      <c r="B131" s="3842"/>
      <c r="C131" s="95"/>
      <c r="D131" s="95"/>
      <c r="E131" s="95">
        <v>14</v>
      </c>
      <c r="F131" s="95"/>
      <c r="G131" s="95"/>
      <c r="H131" s="95">
        <v>6</v>
      </c>
      <c r="I131" s="95">
        <v>1</v>
      </c>
      <c r="J131" s="871">
        <v>4</v>
      </c>
      <c r="K131" s="1357">
        <v>6</v>
      </c>
      <c r="L131" s="1608">
        <v>2</v>
      </c>
      <c r="M131" s="2545">
        <f>L131/12</f>
        <v>0.16666666666666666</v>
      </c>
      <c r="N131" s="2832">
        <v>0</v>
      </c>
      <c r="O131" s="2586">
        <v>0</v>
      </c>
      <c r="P131" s="2535">
        <v>1</v>
      </c>
      <c r="Q131" s="95">
        <v>0</v>
      </c>
      <c r="R131" s="95">
        <v>0</v>
      </c>
      <c r="S131" s="95">
        <v>0</v>
      </c>
      <c r="T131" s="95">
        <v>0</v>
      </c>
      <c r="U131" s="95">
        <v>0</v>
      </c>
      <c r="V131" s="95">
        <v>0</v>
      </c>
      <c r="W131" s="95">
        <v>0</v>
      </c>
      <c r="X131" s="95">
        <v>0</v>
      </c>
      <c r="Y131" s="95">
        <v>0</v>
      </c>
      <c r="Z131" s="1563">
        <f>SUM(N131:Y131)</f>
        <v>1</v>
      </c>
      <c r="AA131" s="195">
        <f>70840+6485</f>
        <v>77325</v>
      </c>
      <c r="AB131" s="48">
        <v>0</v>
      </c>
      <c r="AC131" s="48">
        <v>0</v>
      </c>
      <c r="AD131" s="48">
        <v>6485</v>
      </c>
      <c r="AE131" s="48">
        <v>0</v>
      </c>
      <c r="AF131" s="48">
        <v>0</v>
      </c>
      <c r="AG131" s="48">
        <v>0</v>
      </c>
      <c r="AH131" s="48">
        <v>0</v>
      </c>
      <c r="AI131" s="48">
        <v>0</v>
      </c>
      <c r="AJ131" s="48">
        <v>0</v>
      </c>
      <c r="AK131" s="48">
        <v>0</v>
      </c>
      <c r="AL131" s="48">
        <v>0</v>
      </c>
      <c r="AM131" s="196">
        <v>0</v>
      </c>
      <c r="AN131" s="196">
        <f>SUM(AB131:AM131)</f>
        <v>6485</v>
      </c>
      <c r="AO131" s="104">
        <f t="shared" si="10"/>
        <v>8.3866795990947304E-2</v>
      </c>
      <c r="AP131" s="177"/>
    </row>
    <row r="132" spans="1:42">
      <c r="A132" s="3841" t="s">
        <v>31</v>
      </c>
      <c r="B132" s="3842"/>
      <c r="C132" s="95"/>
      <c r="D132" s="95"/>
      <c r="E132" s="95">
        <v>10</v>
      </c>
      <c r="F132" s="95"/>
      <c r="G132" s="95"/>
      <c r="H132" s="95">
        <v>2</v>
      </c>
      <c r="I132" s="95">
        <v>3</v>
      </c>
      <c r="J132" s="871">
        <v>5</v>
      </c>
      <c r="K132" s="1357">
        <v>6</v>
      </c>
      <c r="L132" s="1608">
        <v>1</v>
      </c>
      <c r="M132" s="2545">
        <f>L132/12</f>
        <v>8.3333333333333329E-2</v>
      </c>
      <c r="N132" s="2832">
        <v>0</v>
      </c>
      <c r="O132" s="2586">
        <v>0</v>
      </c>
      <c r="P132" s="2535">
        <v>0</v>
      </c>
      <c r="Q132" s="95">
        <v>0</v>
      </c>
      <c r="R132" s="95">
        <v>1</v>
      </c>
      <c r="S132" s="95">
        <v>0</v>
      </c>
      <c r="T132" s="95">
        <v>1</v>
      </c>
      <c r="U132" s="95">
        <v>1</v>
      </c>
      <c r="V132" s="95">
        <v>0</v>
      </c>
      <c r="W132" s="95">
        <v>0</v>
      </c>
      <c r="X132" s="95">
        <v>0</v>
      </c>
      <c r="Y132" s="95">
        <v>0</v>
      </c>
      <c r="Z132" s="1563">
        <f>SUM(N132:Y132)</f>
        <v>3</v>
      </c>
      <c r="AA132" s="195">
        <f>29611</f>
        <v>29611</v>
      </c>
      <c r="AB132" s="48">
        <v>0</v>
      </c>
      <c r="AC132" s="48">
        <v>0</v>
      </c>
      <c r="AD132" s="48">
        <v>0</v>
      </c>
      <c r="AE132" s="48">
        <v>0</v>
      </c>
      <c r="AF132" s="48">
        <v>4433</v>
      </c>
      <c r="AG132" s="48">
        <v>0</v>
      </c>
      <c r="AH132" s="48">
        <v>0</v>
      </c>
      <c r="AI132" s="48">
        <v>3000</v>
      </c>
      <c r="AJ132" s="48">
        <v>0</v>
      </c>
      <c r="AK132" s="48">
        <v>0</v>
      </c>
      <c r="AL132" s="48">
        <v>0</v>
      </c>
      <c r="AM132" s="196">
        <v>0</v>
      </c>
      <c r="AN132" s="196">
        <f>SUM(AB132:AM132)</f>
        <v>7433</v>
      </c>
      <c r="AO132" s="104">
        <f t="shared" si="10"/>
        <v>0.25102157981831075</v>
      </c>
      <c r="AP132" s="177"/>
    </row>
    <row r="133" spans="1:42">
      <c r="A133" s="3841" t="s">
        <v>16</v>
      </c>
      <c r="B133" s="3842"/>
      <c r="C133" s="95"/>
      <c r="D133" s="95"/>
      <c r="E133" s="95">
        <v>7</v>
      </c>
      <c r="F133" s="95"/>
      <c r="G133" s="95"/>
      <c r="H133" s="95">
        <v>1</v>
      </c>
      <c r="I133" s="95">
        <v>0</v>
      </c>
      <c r="J133" s="871">
        <v>13</v>
      </c>
      <c r="K133" s="1357">
        <v>5</v>
      </c>
      <c r="L133" s="1608">
        <v>6</v>
      </c>
      <c r="M133" s="2545">
        <f>L133/12</f>
        <v>0.5</v>
      </c>
      <c r="N133" s="2832">
        <v>0</v>
      </c>
      <c r="O133" s="2586">
        <v>0</v>
      </c>
      <c r="P133" s="2535">
        <v>0</v>
      </c>
      <c r="Q133" s="95">
        <v>0</v>
      </c>
      <c r="R133" s="95">
        <v>1</v>
      </c>
      <c r="S133" s="95">
        <v>0</v>
      </c>
      <c r="T133" s="95">
        <v>1</v>
      </c>
      <c r="U133" s="95">
        <v>0</v>
      </c>
      <c r="V133" s="95">
        <v>0</v>
      </c>
      <c r="W133" s="95">
        <v>0</v>
      </c>
      <c r="X133" s="95">
        <v>0</v>
      </c>
      <c r="Y133" s="95">
        <v>0</v>
      </c>
      <c r="Z133" s="1563">
        <f>SUM(N133:Y133)</f>
        <v>2</v>
      </c>
      <c r="AA133" s="195">
        <f>4242+37788+268800+23113</f>
        <v>333943</v>
      </c>
      <c r="AB133" s="48">
        <v>0</v>
      </c>
      <c r="AC133" s="48">
        <v>0</v>
      </c>
      <c r="AD133" s="48">
        <v>0</v>
      </c>
      <c r="AE133" s="48">
        <v>0</v>
      </c>
      <c r="AF133" s="48">
        <v>4242</v>
      </c>
      <c r="AG133" s="48">
        <v>0</v>
      </c>
      <c r="AH133" s="48">
        <v>1221</v>
      </c>
      <c r="AI133" s="48">
        <v>0</v>
      </c>
      <c r="AJ133" s="48">
        <v>0</v>
      </c>
      <c r="AK133" s="48">
        <v>0</v>
      </c>
      <c r="AL133" s="48">
        <v>0</v>
      </c>
      <c r="AM133" s="196">
        <v>0</v>
      </c>
      <c r="AN133" s="196">
        <f>SUM(AB133:AM133)</f>
        <v>5463</v>
      </c>
      <c r="AO133" s="104">
        <f t="shared" si="10"/>
        <v>1.6359079244062609E-2</v>
      </c>
      <c r="AP133" s="177"/>
    </row>
    <row r="134" spans="1:42" ht="18" thickBot="1">
      <c r="A134" s="3846" t="s">
        <v>25</v>
      </c>
      <c r="B134" s="3846"/>
      <c r="C134" s="96"/>
      <c r="D134" s="96"/>
      <c r="E134" s="96"/>
      <c r="F134" s="96"/>
      <c r="G134" s="96"/>
      <c r="H134" s="96">
        <v>17</v>
      </c>
      <c r="I134" s="96">
        <f>SUM(I129:I133)</f>
        <v>8</v>
      </c>
      <c r="J134" s="96">
        <f>SUM(J129:J133)</f>
        <v>29</v>
      </c>
      <c r="K134" s="96">
        <f>SUM(K129:K133)</f>
        <v>26</v>
      </c>
      <c r="L134" s="1627">
        <f>SUM(L129:L133)</f>
        <v>12</v>
      </c>
      <c r="M134" s="2546">
        <f>SUM(M129:M133)</f>
        <v>1</v>
      </c>
      <c r="N134" s="2838">
        <f t="shared" ref="N134:AA134" si="11">SUM(N129:N133)</f>
        <v>0</v>
      </c>
      <c r="O134" s="2840">
        <f t="shared" si="11"/>
        <v>0</v>
      </c>
      <c r="P134" s="2554">
        <f t="shared" si="11"/>
        <v>1</v>
      </c>
      <c r="Q134" s="96">
        <f t="shared" si="11"/>
        <v>1</v>
      </c>
      <c r="R134" s="96">
        <f t="shared" si="11"/>
        <v>2</v>
      </c>
      <c r="S134" s="96">
        <f t="shared" si="11"/>
        <v>0</v>
      </c>
      <c r="T134" s="96">
        <f t="shared" si="11"/>
        <v>2</v>
      </c>
      <c r="U134" s="96">
        <f t="shared" si="11"/>
        <v>3</v>
      </c>
      <c r="V134" s="96">
        <f t="shared" si="11"/>
        <v>0</v>
      </c>
      <c r="W134" s="96">
        <f t="shared" si="11"/>
        <v>0</v>
      </c>
      <c r="X134" s="96">
        <f t="shared" si="11"/>
        <v>0</v>
      </c>
      <c r="Y134" s="96">
        <f t="shared" si="11"/>
        <v>0</v>
      </c>
      <c r="Z134" s="54">
        <f t="shared" si="11"/>
        <v>9</v>
      </c>
      <c r="AA134" s="197">
        <f t="shared" si="11"/>
        <v>474573</v>
      </c>
      <c r="AB134" s="197">
        <f>SUM(AB129:AB133)</f>
        <v>0</v>
      </c>
      <c r="AC134" s="197">
        <f t="shared" ref="AC134:AM134" si="12">SUM(AC129:AC133)</f>
        <v>0</v>
      </c>
      <c r="AD134" s="197">
        <f t="shared" si="12"/>
        <v>6485</v>
      </c>
      <c r="AE134" s="197">
        <f>SUM(AE129:AE133)</f>
        <v>9739</v>
      </c>
      <c r="AF134" s="197">
        <f>SUM(AF129:AF133)</f>
        <v>8675</v>
      </c>
      <c r="AG134" s="197">
        <f t="shared" si="12"/>
        <v>0</v>
      </c>
      <c r="AH134" s="197">
        <f t="shared" si="12"/>
        <v>1221</v>
      </c>
      <c r="AI134" s="197">
        <f t="shared" si="12"/>
        <v>11200</v>
      </c>
      <c r="AJ134" s="197">
        <f t="shared" si="12"/>
        <v>0</v>
      </c>
      <c r="AK134" s="197">
        <f t="shared" si="12"/>
        <v>0</v>
      </c>
      <c r="AL134" s="197">
        <f t="shared" si="12"/>
        <v>0</v>
      </c>
      <c r="AM134" s="197">
        <f t="shared" si="12"/>
        <v>0</v>
      </c>
      <c r="AN134" s="197">
        <f>SUM(AN129:AN133)</f>
        <v>37320</v>
      </c>
      <c r="AO134" s="198">
        <f t="shared" si="10"/>
        <v>7.8639113476746458E-2</v>
      </c>
      <c r="AP134" s="199">
        <f>SUM(AP129:AP133)</f>
        <v>0</v>
      </c>
    </row>
    <row r="135" spans="1:42">
      <c r="C135" s="176"/>
      <c r="D135" s="176"/>
      <c r="E135" s="176"/>
      <c r="F135" s="176"/>
      <c r="G135" s="176"/>
      <c r="P135" s="176"/>
      <c r="Q135" s="176"/>
      <c r="R135" s="176"/>
      <c r="S135" s="176"/>
      <c r="T135" s="176"/>
      <c r="U135" s="176"/>
      <c r="V135" s="176"/>
      <c r="W135" s="176"/>
      <c r="X135" s="176"/>
      <c r="Y135" s="176"/>
      <c r="AA135" s="176"/>
      <c r="AB135" s="176"/>
      <c r="AC135" s="176"/>
      <c r="AD135" s="176"/>
      <c r="AE135" s="176"/>
      <c r="AF135" s="176"/>
      <c r="AG135" s="176"/>
      <c r="AH135" s="176"/>
      <c r="AI135" s="176"/>
      <c r="AJ135" s="176"/>
      <c r="AK135" s="176"/>
      <c r="AL135" s="176"/>
      <c r="AM135" s="176"/>
      <c r="AN135" s="176"/>
    </row>
    <row r="136" spans="1:42" ht="16.5" customHeight="1" thickBot="1">
      <c r="A136" s="4" t="s">
        <v>347</v>
      </c>
      <c r="C136" s="2"/>
      <c r="D136" s="2"/>
      <c r="E136" s="2"/>
      <c r="F136" s="2"/>
      <c r="G136" s="2"/>
      <c r="H136" s="63"/>
      <c r="I136" s="63"/>
      <c r="J136" s="63"/>
      <c r="K136" s="63"/>
      <c r="L136" s="63"/>
      <c r="M136" s="63"/>
      <c r="N136" s="63"/>
      <c r="O136" s="63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64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13"/>
      <c r="AP136" s="66"/>
    </row>
    <row r="137" spans="1:42" ht="16.5" customHeight="1">
      <c r="A137" s="3837" t="s">
        <v>0</v>
      </c>
      <c r="B137" s="3837"/>
      <c r="C137" s="3843" t="s">
        <v>186</v>
      </c>
      <c r="D137" s="3843" t="s">
        <v>187</v>
      </c>
      <c r="E137" s="3843" t="s">
        <v>188</v>
      </c>
      <c r="F137" s="3843" t="s">
        <v>189</v>
      </c>
      <c r="G137" s="3843" t="s">
        <v>185</v>
      </c>
      <c r="H137" s="3843" t="s">
        <v>258</v>
      </c>
      <c r="I137" s="3843" t="s">
        <v>286</v>
      </c>
      <c r="J137" s="3849" t="s">
        <v>422</v>
      </c>
      <c r="K137" s="3849" t="s">
        <v>510</v>
      </c>
      <c r="L137" s="3844" t="s">
        <v>522</v>
      </c>
      <c r="M137" s="3847" t="s">
        <v>393</v>
      </c>
      <c r="N137" s="3835" t="s">
        <v>531</v>
      </c>
      <c r="O137" s="3836"/>
      <c r="P137" s="3837"/>
      <c r="Q137" s="3837"/>
      <c r="R137" s="3837"/>
      <c r="S137" s="3837"/>
      <c r="T137" s="3837"/>
      <c r="U137" s="3837"/>
      <c r="V137" s="3837"/>
      <c r="W137" s="3837"/>
      <c r="X137" s="3837"/>
      <c r="Y137" s="3837"/>
      <c r="Z137" s="3838"/>
      <c r="AA137" s="3837"/>
      <c r="AB137" s="3837"/>
      <c r="AC137" s="3837"/>
      <c r="AD137" s="3837"/>
      <c r="AE137" s="3837"/>
      <c r="AF137" s="3837"/>
      <c r="AG137" s="3837"/>
      <c r="AH137" s="3837"/>
      <c r="AI137" s="3837"/>
      <c r="AJ137" s="3837"/>
      <c r="AK137" s="3837"/>
      <c r="AL137" s="3837"/>
      <c r="AM137" s="3837"/>
      <c r="AN137" s="3839" t="s">
        <v>222</v>
      </c>
      <c r="AO137" s="3839" t="s">
        <v>346</v>
      </c>
      <c r="AP137" s="3840" t="s">
        <v>348</v>
      </c>
    </row>
    <row r="138" spans="1:42">
      <c r="A138" s="3837"/>
      <c r="B138" s="3837"/>
      <c r="C138" s="3843"/>
      <c r="D138" s="3843"/>
      <c r="E138" s="3843"/>
      <c r="F138" s="3843"/>
      <c r="G138" s="3843"/>
      <c r="H138" s="3843"/>
      <c r="I138" s="3843"/>
      <c r="J138" s="3849"/>
      <c r="K138" s="3849"/>
      <c r="L138" s="3845"/>
      <c r="M138" s="3848"/>
      <c r="N138" s="2837" t="s">
        <v>197</v>
      </c>
      <c r="O138" s="2839" t="s">
        <v>156</v>
      </c>
      <c r="P138" s="2553" t="s">
        <v>157</v>
      </c>
      <c r="Q138" s="128" t="s">
        <v>158</v>
      </c>
      <c r="R138" s="128" t="s">
        <v>159</v>
      </c>
      <c r="S138" s="128" t="s">
        <v>160</v>
      </c>
      <c r="T138" s="128" t="s">
        <v>161</v>
      </c>
      <c r="U138" s="128" t="s">
        <v>162</v>
      </c>
      <c r="V138" s="128" t="s">
        <v>163</v>
      </c>
      <c r="W138" s="128" t="s">
        <v>164</v>
      </c>
      <c r="X138" s="128" t="s">
        <v>165</v>
      </c>
      <c r="Y138" s="128" t="s">
        <v>166</v>
      </c>
      <c r="Z138" s="1562" t="s">
        <v>518</v>
      </c>
      <c r="AA138" s="128" t="s">
        <v>33</v>
      </c>
      <c r="AB138" s="128" t="s">
        <v>192</v>
      </c>
      <c r="AC138" s="128" t="s">
        <v>167</v>
      </c>
      <c r="AD138" s="128" t="s">
        <v>168</v>
      </c>
      <c r="AE138" s="128" t="s">
        <v>169</v>
      </c>
      <c r="AF138" s="128" t="s">
        <v>170</v>
      </c>
      <c r="AG138" s="128" t="s">
        <v>171</v>
      </c>
      <c r="AH138" s="128" t="s">
        <v>172</v>
      </c>
      <c r="AI138" s="128" t="s">
        <v>173</v>
      </c>
      <c r="AJ138" s="128" t="s">
        <v>174</v>
      </c>
      <c r="AK138" s="128" t="s">
        <v>175</v>
      </c>
      <c r="AL138" s="128" t="s">
        <v>176</v>
      </c>
      <c r="AM138" s="128" t="s">
        <v>177</v>
      </c>
      <c r="AN138" s="3839"/>
      <c r="AO138" s="3839"/>
      <c r="AP138" s="3840"/>
    </row>
    <row r="139" spans="1:42">
      <c r="A139" s="3841" t="s">
        <v>1</v>
      </c>
      <c r="B139" s="3842"/>
      <c r="C139" s="95"/>
      <c r="D139" s="95">
        <v>23</v>
      </c>
      <c r="E139" s="95">
        <v>19</v>
      </c>
      <c r="F139" s="95"/>
      <c r="G139" s="95"/>
      <c r="H139" s="95">
        <v>4</v>
      </c>
      <c r="I139" s="95">
        <v>0</v>
      </c>
      <c r="J139" s="1357">
        <v>3</v>
      </c>
      <c r="K139" s="1357">
        <v>2</v>
      </c>
      <c r="L139" s="1608">
        <v>3</v>
      </c>
      <c r="M139" s="2545">
        <f>L139/12</f>
        <v>0.25</v>
      </c>
      <c r="N139" s="2832">
        <v>0</v>
      </c>
      <c r="O139" s="2586">
        <v>1</v>
      </c>
      <c r="P139" s="2535">
        <v>2</v>
      </c>
      <c r="Q139" s="95">
        <v>0</v>
      </c>
      <c r="R139" s="95">
        <v>0</v>
      </c>
      <c r="S139" s="95">
        <v>0</v>
      </c>
      <c r="T139" s="95">
        <v>0</v>
      </c>
      <c r="U139" s="95">
        <v>0</v>
      </c>
      <c r="V139" s="95">
        <v>0</v>
      </c>
      <c r="W139" s="95">
        <v>0</v>
      </c>
      <c r="X139" s="95">
        <v>0</v>
      </c>
      <c r="Y139" s="95">
        <v>0</v>
      </c>
      <c r="Z139" s="1563">
        <f>SUM(N139:Y139)</f>
        <v>3</v>
      </c>
      <c r="AA139" s="195">
        <f>6910</f>
        <v>6910</v>
      </c>
      <c r="AB139" s="48">
        <v>0</v>
      </c>
      <c r="AC139" s="48">
        <v>2000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8">
        <v>0</v>
      </c>
      <c r="AJ139" s="48">
        <v>0</v>
      </c>
      <c r="AK139" s="48">
        <v>0</v>
      </c>
      <c r="AL139" s="48">
        <v>0</v>
      </c>
      <c r="AM139" s="759">
        <v>0</v>
      </c>
      <c r="AN139" s="196">
        <f>SUM(AB139:AM139)</f>
        <v>2000</v>
      </c>
      <c r="AO139" s="104">
        <f t="shared" ref="AO139:AO144" si="13">AN139/AA139</f>
        <v>0.28943560057887119</v>
      </c>
      <c r="AP139" s="177"/>
    </row>
    <row r="140" spans="1:42">
      <c r="A140" s="3841" t="s">
        <v>2</v>
      </c>
      <c r="B140" s="3842"/>
      <c r="C140" s="95"/>
      <c r="D140" s="95"/>
      <c r="E140" s="95">
        <v>21</v>
      </c>
      <c r="F140" s="95"/>
      <c r="G140" s="95"/>
      <c r="H140" s="95">
        <v>4</v>
      </c>
      <c r="I140" s="95">
        <v>2</v>
      </c>
      <c r="J140" s="1357">
        <v>3</v>
      </c>
      <c r="K140" s="1357">
        <v>3</v>
      </c>
      <c r="L140" s="1608">
        <v>2</v>
      </c>
      <c r="M140" s="2545">
        <f>L140/12</f>
        <v>0.16666666666666666</v>
      </c>
      <c r="N140" s="2832">
        <v>0</v>
      </c>
      <c r="O140" s="2586">
        <v>0</v>
      </c>
      <c r="P140" s="2535">
        <v>0</v>
      </c>
      <c r="Q140" s="95">
        <v>0</v>
      </c>
      <c r="R140" s="95">
        <v>0</v>
      </c>
      <c r="S140" s="95">
        <v>0</v>
      </c>
      <c r="T140" s="95">
        <v>0</v>
      </c>
      <c r="U140" s="95">
        <v>0</v>
      </c>
      <c r="V140" s="95">
        <v>1</v>
      </c>
      <c r="W140" s="95">
        <v>0</v>
      </c>
      <c r="X140" s="95">
        <v>0</v>
      </c>
      <c r="Y140" s="95">
        <v>0</v>
      </c>
      <c r="Z140" s="1563">
        <f>SUM(N140:Y140)</f>
        <v>1</v>
      </c>
      <c r="AA140" s="195">
        <f>35239</f>
        <v>35239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48">
        <v>0</v>
      </c>
      <c r="AJ140" s="48">
        <v>35239</v>
      </c>
      <c r="AK140" s="48">
        <v>0</v>
      </c>
      <c r="AL140" s="48">
        <v>0</v>
      </c>
      <c r="AM140" s="759">
        <v>0</v>
      </c>
      <c r="AN140" s="196">
        <f>SUM(AB140:AM140)</f>
        <v>35239</v>
      </c>
      <c r="AO140" s="104">
        <f t="shared" si="13"/>
        <v>1</v>
      </c>
      <c r="AP140" s="177"/>
    </row>
    <row r="141" spans="1:42">
      <c r="A141" s="3841" t="s">
        <v>3</v>
      </c>
      <c r="B141" s="3842"/>
      <c r="C141" s="95"/>
      <c r="D141" s="95"/>
      <c r="E141" s="95">
        <v>14</v>
      </c>
      <c r="F141" s="95"/>
      <c r="G141" s="95"/>
      <c r="H141" s="95">
        <v>6</v>
      </c>
      <c r="I141" s="95">
        <v>2</v>
      </c>
      <c r="J141" s="1357">
        <v>4</v>
      </c>
      <c r="K141" s="1357">
        <v>2</v>
      </c>
      <c r="L141" s="1608">
        <v>5</v>
      </c>
      <c r="M141" s="2545">
        <f>L141/12</f>
        <v>0.41666666666666669</v>
      </c>
      <c r="N141" s="2832">
        <v>0</v>
      </c>
      <c r="O141" s="2586">
        <v>0</v>
      </c>
      <c r="P141" s="2535">
        <v>0</v>
      </c>
      <c r="Q141" s="95">
        <v>1</v>
      </c>
      <c r="R141" s="95">
        <v>2</v>
      </c>
      <c r="S141" s="95">
        <v>0</v>
      </c>
      <c r="T141" s="95">
        <v>0</v>
      </c>
      <c r="U141" s="95">
        <v>0</v>
      </c>
      <c r="V141" s="95">
        <v>0</v>
      </c>
      <c r="W141" s="95">
        <v>0</v>
      </c>
      <c r="X141" s="95">
        <v>0</v>
      </c>
      <c r="Y141" s="95">
        <v>0</v>
      </c>
      <c r="Z141" s="1563">
        <f>SUM(N141:Y141)</f>
        <v>3</v>
      </c>
      <c r="AA141" s="195">
        <f>10849</f>
        <v>10849</v>
      </c>
      <c r="AB141" s="48">
        <v>0</v>
      </c>
      <c r="AC141" s="48">
        <v>0</v>
      </c>
      <c r="AD141" s="48">
        <v>0</v>
      </c>
      <c r="AE141" s="48">
        <v>0</v>
      </c>
      <c r="AF141" s="48">
        <v>12679</v>
      </c>
      <c r="AG141" s="48">
        <v>0</v>
      </c>
      <c r="AH141" s="48">
        <v>0</v>
      </c>
      <c r="AI141" s="48">
        <v>0</v>
      </c>
      <c r="AJ141" s="48">
        <v>0</v>
      </c>
      <c r="AK141" s="48">
        <v>0</v>
      </c>
      <c r="AL141" s="48">
        <v>0</v>
      </c>
      <c r="AM141" s="196">
        <v>0</v>
      </c>
      <c r="AN141" s="196">
        <f>SUM(AB141:AM141)</f>
        <v>12679</v>
      </c>
      <c r="AO141" s="104">
        <f t="shared" si="13"/>
        <v>1.1686791409346484</v>
      </c>
      <c r="AP141" s="177"/>
    </row>
    <row r="142" spans="1:42">
      <c r="A142" s="3841" t="s">
        <v>31</v>
      </c>
      <c r="B142" s="3842"/>
      <c r="C142" s="95"/>
      <c r="D142" s="95"/>
      <c r="E142" s="95">
        <v>10</v>
      </c>
      <c r="F142" s="95"/>
      <c r="G142" s="95"/>
      <c r="H142" s="95">
        <v>2</v>
      </c>
      <c r="I142" s="95">
        <v>0</v>
      </c>
      <c r="J142" s="1357">
        <v>3</v>
      </c>
      <c r="K142" s="1357">
        <v>1</v>
      </c>
      <c r="L142" s="1608">
        <v>0</v>
      </c>
      <c r="M142" s="2545">
        <f>L142/12</f>
        <v>0</v>
      </c>
      <c r="N142" s="2832">
        <v>0</v>
      </c>
      <c r="O142" s="2586">
        <v>0</v>
      </c>
      <c r="P142" s="2535">
        <v>0</v>
      </c>
      <c r="Q142" s="95">
        <v>0</v>
      </c>
      <c r="R142" s="95">
        <v>0</v>
      </c>
      <c r="S142" s="95">
        <v>0</v>
      </c>
      <c r="T142" s="95">
        <v>0</v>
      </c>
      <c r="U142" s="95">
        <v>0</v>
      </c>
      <c r="V142" s="95">
        <v>0</v>
      </c>
      <c r="W142" s="95">
        <v>0</v>
      </c>
      <c r="X142" s="95">
        <v>0</v>
      </c>
      <c r="Y142" s="95">
        <v>0</v>
      </c>
      <c r="Z142" s="1563">
        <f>SUM(N142:Y142)</f>
        <v>0</v>
      </c>
      <c r="AA142" s="195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48">
        <v>0</v>
      </c>
      <c r="AJ142" s="48">
        <v>0</v>
      </c>
      <c r="AK142" s="48">
        <v>0</v>
      </c>
      <c r="AL142" s="48">
        <v>0</v>
      </c>
      <c r="AM142" s="196">
        <v>0</v>
      </c>
      <c r="AN142" s="196">
        <f>SUM(AB142:AM142)</f>
        <v>0</v>
      </c>
      <c r="AO142" s="104" t="e">
        <f t="shared" si="13"/>
        <v>#DIV/0!</v>
      </c>
      <c r="AP142" s="177"/>
    </row>
    <row r="143" spans="1:42">
      <c r="A143" s="3841" t="s">
        <v>16</v>
      </c>
      <c r="B143" s="3842"/>
      <c r="C143" s="95"/>
      <c r="D143" s="95"/>
      <c r="E143" s="95">
        <v>7</v>
      </c>
      <c r="F143" s="95"/>
      <c r="G143" s="95"/>
      <c r="H143" s="95">
        <v>1</v>
      </c>
      <c r="I143" s="95">
        <v>0</v>
      </c>
      <c r="J143" s="1357">
        <v>15</v>
      </c>
      <c r="K143" s="1357">
        <v>1</v>
      </c>
      <c r="L143" s="1636">
        <v>2</v>
      </c>
      <c r="M143" s="2547">
        <f>L143/12</f>
        <v>0.16666666666666666</v>
      </c>
      <c r="N143" s="2832">
        <v>0</v>
      </c>
      <c r="O143" s="2586">
        <v>0</v>
      </c>
      <c r="P143" s="2535">
        <v>0</v>
      </c>
      <c r="Q143" s="95">
        <v>0</v>
      </c>
      <c r="R143" s="95">
        <v>0</v>
      </c>
      <c r="S143" s="95">
        <v>0</v>
      </c>
      <c r="T143" s="95">
        <v>0</v>
      </c>
      <c r="U143" s="95">
        <v>0</v>
      </c>
      <c r="V143" s="95">
        <v>0</v>
      </c>
      <c r="W143" s="95">
        <v>0</v>
      </c>
      <c r="X143" s="95">
        <v>0</v>
      </c>
      <c r="Y143" s="95">
        <v>0</v>
      </c>
      <c r="Z143" s="1563">
        <f>SUM(N143:Y143)</f>
        <v>0</v>
      </c>
      <c r="AA143" s="195">
        <v>0</v>
      </c>
      <c r="AB143" s="196">
        <v>0</v>
      </c>
      <c r="AC143" s="196">
        <v>0</v>
      </c>
      <c r="AD143" s="196">
        <v>0</v>
      </c>
      <c r="AE143" s="95">
        <v>0</v>
      </c>
      <c r="AF143" s="196">
        <v>0</v>
      </c>
      <c r="AG143" s="196">
        <v>0</v>
      </c>
      <c r="AH143" s="196">
        <v>0</v>
      </c>
      <c r="AI143" s="196">
        <v>0</v>
      </c>
      <c r="AJ143" s="196">
        <v>0</v>
      </c>
      <c r="AK143" s="196">
        <v>0</v>
      </c>
      <c r="AL143" s="196">
        <v>0</v>
      </c>
      <c r="AM143" s="196">
        <v>0</v>
      </c>
      <c r="AN143" s="196">
        <f>SUM(AB143:AM143)</f>
        <v>0</v>
      </c>
      <c r="AO143" s="104" t="e">
        <f t="shared" si="13"/>
        <v>#DIV/0!</v>
      </c>
      <c r="AP143" s="177"/>
    </row>
    <row r="144" spans="1:42" ht="18" thickBot="1">
      <c r="A144" s="3846" t="s">
        <v>25</v>
      </c>
      <c r="B144" s="3846"/>
      <c r="C144" s="96"/>
      <c r="D144" s="96"/>
      <c r="E144" s="96"/>
      <c r="F144" s="96"/>
      <c r="G144" s="96"/>
      <c r="H144" s="96">
        <v>17</v>
      </c>
      <c r="I144" s="96">
        <f>SUM(I139:I143)</f>
        <v>4</v>
      </c>
      <c r="J144" s="96">
        <f>SUM(J139:J143)</f>
        <v>28</v>
      </c>
      <c r="K144" s="96">
        <f>SUM(K139:K143)</f>
        <v>9</v>
      </c>
      <c r="L144" s="1627">
        <f>SUM(L139:L143)</f>
        <v>12</v>
      </c>
      <c r="M144" s="2546">
        <f>SUM(M139:M143)</f>
        <v>0.99999999999999989</v>
      </c>
      <c r="N144" s="2838">
        <f t="shared" ref="N144:AB144" si="14">SUM(N139:N143)</f>
        <v>0</v>
      </c>
      <c r="O144" s="2840">
        <f t="shared" si="14"/>
        <v>1</v>
      </c>
      <c r="P144" s="2554">
        <f t="shared" si="14"/>
        <v>2</v>
      </c>
      <c r="Q144" s="96">
        <f t="shared" si="14"/>
        <v>1</v>
      </c>
      <c r="R144" s="96">
        <f t="shared" si="14"/>
        <v>2</v>
      </c>
      <c r="S144" s="96">
        <f t="shared" si="14"/>
        <v>0</v>
      </c>
      <c r="T144" s="96">
        <f t="shared" si="14"/>
        <v>0</v>
      </c>
      <c r="U144" s="96">
        <f t="shared" si="14"/>
        <v>0</v>
      </c>
      <c r="V144" s="96">
        <f t="shared" si="14"/>
        <v>1</v>
      </c>
      <c r="W144" s="96">
        <f t="shared" si="14"/>
        <v>0</v>
      </c>
      <c r="X144" s="96">
        <f t="shared" si="14"/>
        <v>0</v>
      </c>
      <c r="Y144" s="96">
        <f t="shared" si="14"/>
        <v>0</v>
      </c>
      <c r="Z144" s="54">
        <f t="shared" si="14"/>
        <v>7</v>
      </c>
      <c r="AA144" s="197">
        <f t="shared" si="14"/>
        <v>52998</v>
      </c>
      <c r="AB144" s="197">
        <f t="shared" si="14"/>
        <v>0</v>
      </c>
      <c r="AC144" s="197">
        <f>SUM(AC139:AC143)</f>
        <v>2000</v>
      </c>
      <c r="AD144" s="197">
        <f>SUM(AD139:AD143)</f>
        <v>0</v>
      </c>
      <c r="AE144" s="197">
        <f t="shared" ref="AE144:AM144" si="15">SUM(AE139:AE143)</f>
        <v>0</v>
      </c>
      <c r="AF144" s="197">
        <f t="shared" si="15"/>
        <v>12679</v>
      </c>
      <c r="AG144" s="197">
        <f t="shared" si="15"/>
        <v>0</v>
      </c>
      <c r="AH144" s="197">
        <f t="shared" si="15"/>
        <v>0</v>
      </c>
      <c r="AI144" s="197">
        <f t="shared" si="15"/>
        <v>0</v>
      </c>
      <c r="AJ144" s="197">
        <f t="shared" si="15"/>
        <v>35239</v>
      </c>
      <c r="AK144" s="197">
        <f t="shared" si="15"/>
        <v>0</v>
      </c>
      <c r="AL144" s="197">
        <f t="shared" si="15"/>
        <v>0</v>
      </c>
      <c r="AM144" s="197">
        <f t="shared" si="15"/>
        <v>0</v>
      </c>
      <c r="AN144" s="197">
        <f>SUM(AN139:AN143)</f>
        <v>49918</v>
      </c>
      <c r="AO144" s="198">
        <f t="shared" si="13"/>
        <v>0.94188459941884595</v>
      </c>
      <c r="AP144" s="199">
        <f>SUM(AP139:AP143)</f>
        <v>0</v>
      </c>
    </row>
    <row r="145" spans="1:42">
      <c r="A145" s="132" t="s">
        <v>401</v>
      </c>
      <c r="C145" s="129"/>
      <c r="D145" s="129"/>
      <c r="E145" s="129"/>
      <c r="F145" s="129"/>
      <c r="G145" s="129"/>
      <c r="P145" s="129"/>
      <c r="Q145" s="129"/>
      <c r="R145" s="129"/>
      <c r="S145" s="129"/>
      <c r="T145" s="129"/>
      <c r="U145" s="129"/>
      <c r="V145" s="129"/>
      <c r="W145" s="129"/>
      <c r="X145" s="129"/>
      <c r="Y145" s="129"/>
      <c r="AA145" s="129"/>
      <c r="AB145" s="129"/>
      <c r="AC145" s="129"/>
      <c r="AD145" s="129"/>
      <c r="AE145" s="129"/>
      <c r="AF145" s="129"/>
      <c r="AG145" s="129"/>
      <c r="AH145" s="129"/>
      <c r="AI145" s="129"/>
      <c r="AJ145" s="129"/>
      <c r="AK145" s="70"/>
      <c r="AL145" s="129"/>
      <c r="AM145" s="129"/>
      <c r="AN145" s="129"/>
    </row>
    <row r="152" spans="1:42">
      <c r="AN152" s="7"/>
      <c r="AO152" s="7"/>
      <c r="AP152" s="7"/>
    </row>
  </sheetData>
  <mergeCells count="504">
    <mergeCell ref="AO116:AO117"/>
    <mergeCell ref="AP116:AP117"/>
    <mergeCell ref="A118:B118"/>
    <mergeCell ref="A119:B119"/>
    <mergeCell ref="A120:B120"/>
    <mergeCell ref="A121:B121"/>
    <mergeCell ref="A122:B122"/>
    <mergeCell ref="A123:B123"/>
    <mergeCell ref="G116:G117"/>
    <mergeCell ref="H116:H117"/>
    <mergeCell ref="I116:I117"/>
    <mergeCell ref="J116:J117"/>
    <mergeCell ref="K116:K117"/>
    <mergeCell ref="L116:L117"/>
    <mergeCell ref="M116:M117"/>
    <mergeCell ref="N116:AM116"/>
    <mergeCell ref="AN116:AN117"/>
    <mergeCell ref="A109:B109"/>
    <mergeCell ref="A110:B110"/>
    <mergeCell ref="A111:B111"/>
    <mergeCell ref="A112:B112"/>
    <mergeCell ref="A116:B117"/>
    <mergeCell ref="C116:C117"/>
    <mergeCell ref="D116:D117"/>
    <mergeCell ref="E116:E117"/>
    <mergeCell ref="F116:F117"/>
    <mergeCell ref="L105:L106"/>
    <mergeCell ref="M105:M106"/>
    <mergeCell ref="N105:AM105"/>
    <mergeCell ref="AN105:AN106"/>
    <mergeCell ref="AO105:AO106"/>
    <mergeCell ref="AP105:AP106"/>
    <mergeCell ref="A107:B107"/>
    <mergeCell ref="A108:B108"/>
    <mergeCell ref="A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4:K5"/>
    <mergeCell ref="K19:K20"/>
    <mergeCell ref="K31:K32"/>
    <mergeCell ref="K46:K47"/>
    <mergeCell ref="K56:K57"/>
    <mergeCell ref="K69:K70"/>
    <mergeCell ref="K84:K85"/>
    <mergeCell ref="K94:K95"/>
    <mergeCell ref="K127:K128"/>
    <mergeCell ref="K105:K106"/>
    <mergeCell ref="J31:J32"/>
    <mergeCell ref="J46:J47"/>
    <mergeCell ref="J56:J57"/>
    <mergeCell ref="J69:J70"/>
    <mergeCell ref="J84:J85"/>
    <mergeCell ref="J94:J95"/>
    <mergeCell ref="J127:J128"/>
    <mergeCell ref="J137:J138"/>
    <mergeCell ref="J4:J5"/>
    <mergeCell ref="M4:M5"/>
    <mergeCell ref="M19:M20"/>
    <mergeCell ref="M31:M32"/>
    <mergeCell ref="M46:M47"/>
    <mergeCell ref="M56:M57"/>
    <mergeCell ref="M69:M70"/>
    <mergeCell ref="M84:M85"/>
    <mergeCell ref="M94:M95"/>
    <mergeCell ref="M127:M128"/>
    <mergeCell ref="A143:B143"/>
    <mergeCell ref="A144:B144"/>
    <mergeCell ref="L137:L138"/>
    <mergeCell ref="N137:AM137"/>
    <mergeCell ref="AP137:AP138"/>
    <mergeCell ref="A140:B140"/>
    <mergeCell ref="A141:B141"/>
    <mergeCell ref="A142:B142"/>
    <mergeCell ref="A134:B134"/>
    <mergeCell ref="A137:B138"/>
    <mergeCell ref="C137:C138"/>
    <mergeCell ref="D137:D138"/>
    <mergeCell ref="E137:E138"/>
    <mergeCell ref="F137:F138"/>
    <mergeCell ref="G137:G138"/>
    <mergeCell ref="H137:H138"/>
    <mergeCell ref="I137:I138"/>
    <mergeCell ref="AN137:AN138"/>
    <mergeCell ref="AO137:AO138"/>
    <mergeCell ref="A139:B139"/>
    <mergeCell ref="M137:M138"/>
    <mergeCell ref="K137:K138"/>
    <mergeCell ref="N127:AM127"/>
    <mergeCell ref="AN127:AN128"/>
    <mergeCell ref="AO127:AO128"/>
    <mergeCell ref="AP127:AP128"/>
    <mergeCell ref="A129:B129"/>
    <mergeCell ref="A130:B130"/>
    <mergeCell ref="A131:B131"/>
    <mergeCell ref="A132:B132"/>
    <mergeCell ref="A133:B133"/>
    <mergeCell ref="A127:B128"/>
    <mergeCell ref="C127:C128"/>
    <mergeCell ref="D127:D128"/>
    <mergeCell ref="E127:E128"/>
    <mergeCell ref="F127:F128"/>
    <mergeCell ref="G127:G128"/>
    <mergeCell ref="H127:H128"/>
    <mergeCell ref="I127:I128"/>
    <mergeCell ref="L127:L128"/>
    <mergeCell ref="I4:I5"/>
    <mergeCell ref="I19:I20"/>
    <mergeCell ref="I31:I32"/>
    <mergeCell ref="I46:I47"/>
    <mergeCell ref="AN19:AN20"/>
    <mergeCell ref="AO19:AO20"/>
    <mergeCell ref="AI14:AI15"/>
    <mergeCell ref="AJ14:AJ15"/>
    <mergeCell ref="AK14:AK15"/>
    <mergeCell ref="AL14:AL15"/>
    <mergeCell ref="AM14:AM15"/>
    <mergeCell ref="AN14:AN15"/>
    <mergeCell ref="AO14:AO15"/>
    <mergeCell ref="AI8:AI9"/>
    <mergeCell ref="AJ8:AJ9"/>
    <mergeCell ref="AK8:AK9"/>
    <mergeCell ref="AL8:AL9"/>
    <mergeCell ref="AM8:AM9"/>
    <mergeCell ref="AN8:AN9"/>
    <mergeCell ref="AO8:AO9"/>
    <mergeCell ref="AG8:AG9"/>
    <mergeCell ref="AH8:AH9"/>
    <mergeCell ref="AN4:AN5"/>
    <mergeCell ref="AO4:AO5"/>
    <mergeCell ref="AP19:AP20"/>
    <mergeCell ref="A21:B21"/>
    <mergeCell ref="A22:B22"/>
    <mergeCell ref="A23:B23"/>
    <mergeCell ref="A24:B24"/>
    <mergeCell ref="A25:B25"/>
    <mergeCell ref="A26:B26"/>
    <mergeCell ref="A19:B20"/>
    <mergeCell ref="C19:C20"/>
    <mergeCell ref="D19:D20"/>
    <mergeCell ref="E19:E20"/>
    <mergeCell ref="F19:F20"/>
    <mergeCell ref="G19:G20"/>
    <mergeCell ref="H19:H20"/>
    <mergeCell ref="L19:L20"/>
    <mergeCell ref="N19:AM19"/>
    <mergeCell ref="J19:J20"/>
    <mergeCell ref="AP14:AP15"/>
    <mergeCell ref="A16:B16"/>
    <mergeCell ref="A14:A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P10:AP11"/>
    <mergeCell ref="A12:A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P8:AP9"/>
    <mergeCell ref="A10:A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K11"/>
    <mergeCell ref="AL10:AL11"/>
    <mergeCell ref="AM10:AM11"/>
    <mergeCell ref="AN10:AN11"/>
    <mergeCell ref="AO10:AO11"/>
    <mergeCell ref="A8:A9"/>
    <mergeCell ref="AA8:AA9"/>
    <mergeCell ref="AB8:AB9"/>
    <mergeCell ref="AC8:AC9"/>
    <mergeCell ref="AD8:AD9"/>
    <mergeCell ref="AE8:AE9"/>
    <mergeCell ref="AF8:AF9"/>
    <mergeCell ref="AP4:AP5"/>
    <mergeCell ref="A6:A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4:B5"/>
    <mergeCell ref="C4:C5"/>
    <mergeCell ref="D4:D5"/>
    <mergeCell ref="E4:E5"/>
    <mergeCell ref="F4:F5"/>
    <mergeCell ref="G4:G5"/>
    <mergeCell ref="H4:H5"/>
    <mergeCell ref="L4:L5"/>
    <mergeCell ref="N4:AM4"/>
    <mergeCell ref="A87:B87"/>
    <mergeCell ref="G69:G70"/>
    <mergeCell ref="H69:H70"/>
    <mergeCell ref="N69:AM69"/>
    <mergeCell ref="AC75:AC76"/>
    <mergeCell ref="AD75:AD76"/>
    <mergeCell ref="AE75:AE76"/>
    <mergeCell ref="AF75:AF76"/>
    <mergeCell ref="AB73:AB74"/>
    <mergeCell ref="AC73:AC74"/>
    <mergeCell ref="AF73:AF74"/>
    <mergeCell ref="AK75:AK76"/>
    <mergeCell ref="AG73:AG74"/>
    <mergeCell ref="AM33:AM34"/>
    <mergeCell ref="AC35:AC36"/>
    <mergeCell ref="AD35:AD36"/>
    <mergeCell ref="AE35:AE36"/>
    <mergeCell ref="AF35:AF36"/>
    <mergeCell ref="AL35:AL36"/>
    <mergeCell ref="AJ37:AJ38"/>
    <mergeCell ref="AK37:AK38"/>
    <mergeCell ref="A100:B100"/>
    <mergeCell ref="A101:B101"/>
    <mergeCell ref="AP56:AP57"/>
    <mergeCell ref="A94:B95"/>
    <mergeCell ref="C94:C95"/>
    <mergeCell ref="D94:D95"/>
    <mergeCell ref="E94:E95"/>
    <mergeCell ref="F94:F95"/>
    <mergeCell ref="G94:G95"/>
    <mergeCell ref="H94:H95"/>
    <mergeCell ref="N94:AM94"/>
    <mergeCell ref="AO94:AO95"/>
    <mergeCell ref="AP94:AP95"/>
    <mergeCell ref="AO84:AO85"/>
    <mergeCell ref="AP84:AP85"/>
    <mergeCell ref="H84:H85"/>
    <mergeCell ref="N84:AM84"/>
    <mergeCell ref="A91:B91"/>
    <mergeCell ref="A86:B86"/>
    <mergeCell ref="AE73:AE74"/>
    <mergeCell ref="I69:I70"/>
    <mergeCell ref="I84:I85"/>
    <mergeCell ref="I94:I95"/>
    <mergeCell ref="N56:AM56"/>
    <mergeCell ref="A99:B99"/>
    <mergeCell ref="A89:B89"/>
    <mergeCell ref="A90:B90"/>
    <mergeCell ref="A84:B85"/>
    <mergeCell ref="C84:C85"/>
    <mergeCell ref="D84:D85"/>
    <mergeCell ref="E84:E85"/>
    <mergeCell ref="F84:F85"/>
    <mergeCell ref="G84:G85"/>
    <mergeCell ref="A88:B88"/>
    <mergeCell ref="A96:B96"/>
    <mergeCell ref="A97:B97"/>
    <mergeCell ref="A98:B98"/>
    <mergeCell ref="AA33:AA34"/>
    <mergeCell ref="E69:E70"/>
    <mergeCell ref="F69:F70"/>
    <mergeCell ref="A60:B60"/>
    <mergeCell ref="A61:B61"/>
    <mergeCell ref="A77:A78"/>
    <mergeCell ref="L56:L57"/>
    <mergeCell ref="AA35:AA36"/>
    <mergeCell ref="AA37:AA38"/>
    <mergeCell ref="AA39:AA40"/>
    <mergeCell ref="A51:B51"/>
    <mergeCell ref="A69:B70"/>
    <mergeCell ref="C69:C70"/>
    <mergeCell ref="D69:D70"/>
    <mergeCell ref="A49:B49"/>
    <mergeCell ref="A58:B58"/>
    <mergeCell ref="A59:B59"/>
    <mergeCell ref="A53:B53"/>
    <mergeCell ref="A56:B57"/>
    <mergeCell ref="A37:A38"/>
    <mergeCell ref="A39:A40"/>
    <mergeCell ref="A41:A42"/>
    <mergeCell ref="A79:A80"/>
    <mergeCell ref="A81:B81"/>
    <mergeCell ref="A73:A74"/>
    <mergeCell ref="A75:A76"/>
    <mergeCell ref="E56:E57"/>
    <mergeCell ref="G31:G32"/>
    <mergeCell ref="H31:H32"/>
    <mergeCell ref="A46:B47"/>
    <mergeCell ref="C46:C47"/>
    <mergeCell ref="D46:D47"/>
    <mergeCell ref="E46:E47"/>
    <mergeCell ref="F46:F47"/>
    <mergeCell ref="G46:G47"/>
    <mergeCell ref="A33:A34"/>
    <mergeCell ref="A31:B32"/>
    <mergeCell ref="C31:C32"/>
    <mergeCell ref="D31:D32"/>
    <mergeCell ref="E31:E32"/>
    <mergeCell ref="F31:F32"/>
    <mergeCell ref="A35:A36"/>
    <mergeCell ref="A62:B62"/>
    <mergeCell ref="A63:B63"/>
    <mergeCell ref="A71:A72"/>
    <mergeCell ref="A50:B50"/>
    <mergeCell ref="AB37:AB38"/>
    <mergeCell ref="AB39:AB40"/>
    <mergeCell ref="A52:B52"/>
    <mergeCell ref="I56:I57"/>
    <mergeCell ref="C56:C57"/>
    <mergeCell ref="D56:D57"/>
    <mergeCell ref="H46:H47"/>
    <mergeCell ref="A43:B43"/>
    <mergeCell ref="F56:F57"/>
    <mergeCell ref="A48:B48"/>
    <mergeCell ref="G56:G57"/>
    <mergeCell ref="H56:H57"/>
    <mergeCell ref="AA79:AA80"/>
    <mergeCell ref="AG79:AG80"/>
    <mergeCell ref="AH79:AH80"/>
    <mergeCell ref="AI79:AI80"/>
    <mergeCell ref="AC41:AC42"/>
    <mergeCell ref="AD41:AD42"/>
    <mergeCell ref="AE41:AE42"/>
    <mergeCell ref="AF41:AF42"/>
    <mergeCell ref="AG41:AG42"/>
    <mergeCell ref="AA71:AA72"/>
    <mergeCell ref="AA73:AA74"/>
    <mergeCell ref="AB75:AB76"/>
    <mergeCell ref="AB71:AB72"/>
    <mergeCell ref="AC71:AC72"/>
    <mergeCell ref="AD71:AD72"/>
    <mergeCell ref="AE71:AE72"/>
    <mergeCell ref="AA75:AA76"/>
    <mergeCell ref="AA77:AA78"/>
    <mergeCell ref="AF71:AF72"/>
    <mergeCell ref="AI39:AI40"/>
    <mergeCell ref="AC39:AC40"/>
    <mergeCell ref="AP71:AP72"/>
    <mergeCell ref="AJ77:AJ78"/>
    <mergeCell ref="AM77:AM78"/>
    <mergeCell ref="AP77:AP78"/>
    <mergeCell ref="AG71:AG72"/>
    <mergeCell ref="AH39:AH40"/>
    <mergeCell ref="AH33:AH34"/>
    <mergeCell ref="AH37:AH38"/>
    <mergeCell ref="AI37:AI38"/>
    <mergeCell ref="AE33:AE34"/>
    <mergeCell ref="AF33:AF34"/>
    <mergeCell ref="AG33:AG34"/>
    <mergeCell ref="AG37:AG38"/>
    <mergeCell ref="AD39:AD40"/>
    <mergeCell ref="AE39:AE40"/>
    <mergeCell ref="AF39:AF40"/>
    <mergeCell ref="AG39:AG40"/>
    <mergeCell ref="AB33:AB34"/>
    <mergeCell ref="AC37:AC38"/>
    <mergeCell ref="AD37:AD38"/>
    <mergeCell ref="AE37:AE38"/>
    <mergeCell ref="AF37:AF38"/>
    <mergeCell ref="AM79:AM80"/>
    <mergeCell ref="AO71:AO72"/>
    <mergeCell ref="AO73:AO74"/>
    <mergeCell ref="AO75:AO76"/>
    <mergeCell ref="AO77:AO78"/>
    <mergeCell ref="AO79:AO80"/>
    <mergeCell ref="AJ79:AJ80"/>
    <mergeCell ref="AN71:AN72"/>
    <mergeCell ref="AN73:AN74"/>
    <mergeCell ref="AN75:AN76"/>
    <mergeCell ref="AJ75:AJ76"/>
    <mergeCell ref="AJ71:AJ72"/>
    <mergeCell ref="AK77:AK78"/>
    <mergeCell ref="AM71:AM72"/>
    <mergeCell ref="AK73:AK74"/>
    <mergeCell ref="AL73:AL74"/>
    <mergeCell ref="AL75:AL76"/>
    <mergeCell ref="AC33:AC34"/>
    <mergeCell ref="AD33:AD34"/>
    <mergeCell ref="AP79:AP80"/>
    <mergeCell ref="AM75:AM76"/>
    <mergeCell ref="AN77:AN78"/>
    <mergeCell ref="AN79:AN80"/>
    <mergeCell ref="AM73:AM74"/>
    <mergeCell ref="AK71:AK72"/>
    <mergeCell ref="AO31:AO32"/>
    <mergeCell ref="AH75:AH76"/>
    <mergeCell ref="AI75:AI76"/>
    <mergeCell ref="AH71:AH72"/>
    <mergeCell ref="AI71:AI72"/>
    <mergeCell ref="AO33:AO34"/>
    <mergeCell ref="AO35:AO36"/>
    <mergeCell ref="AO37:AO38"/>
    <mergeCell ref="AO39:AO40"/>
    <mergeCell ref="AO41:AO42"/>
    <mergeCell ref="AH41:AH42"/>
    <mergeCell ref="AI41:AI42"/>
    <mergeCell ref="AJ41:AJ42"/>
    <mergeCell ref="AK41:AK42"/>
    <mergeCell ref="AL41:AL42"/>
    <mergeCell ref="AM37:AM38"/>
    <mergeCell ref="AI33:AI34"/>
    <mergeCell ref="AL71:AL72"/>
    <mergeCell ref="AP31:AP32"/>
    <mergeCell ref="AO46:AO47"/>
    <mergeCell ref="AP46:AP47"/>
    <mergeCell ref="AP33:AP34"/>
    <mergeCell ref="AP35:AP36"/>
    <mergeCell ref="AP37:AP38"/>
    <mergeCell ref="L69:L70"/>
    <mergeCell ref="AN69:AN70"/>
    <mergeCell ref="AO69:AO70"/>
    <mergeCell ref="AP69:AP70"/>
    <mergeCell ref="AP39:AP40"/>
    <mergeCell ref="AP41:AP42"/>
    <mergeCell ref="AO56:AO57"/>
    <mergeCell ref="N31:AM31"/>
    <mergeCell ref="AM35:AM36"/>
    <mergeCell ref="AG35:AG36"/>
    <mergeCell ref="N46:AM46"/>
    <mergeCell ref="AH35:AH36"/>
    <mergeCell ref="AI35:AI36"/>
    <mergeCell ref="AJ35:AJ36"/>
    <mergeCell ref="AJ39:AJ40"/>
    <mergeCell ref="AK39:AK40"/>
    <mergeCell ref="L31:L32"/>
    <mergeCell ref="AL37:AL38"/>
    <mergeCell ref="L84:L85"/>
    <mergeCell ref="AN31:AN32"/>
    <mergeCell ref="AN33:AN34"/>
    <mergeCell ref="AN35:AN36"/>
    <mergeCell ref="AN37:AN38"/>
    <mergeCell ref="AN39:AN40"/>
    <mergeCell ref="AN41:AN42"/>
    <mergeCell ref="AN46:AN47"/>
    <mergeCell ref="AN56:AN57"/>
    <mergeCell ref="AJ33:AJ34"/>
    <mergeCell ref="AK33:AK34"/>
    <mergeCell ref="AL33:AL34"/>
    <mergeCell ref="AM41:AM42"/>
    <mergeCell ref="AL39:AL40"/>
    <mergeCell ref="AK35:AK36"/>
    <mergeCell ref="AM39:AM40"/>
    <mergeCell ref="AB79:AB80"/>
    <mergeCell ref="AH77:AH78"/>
    <mergeCell ref="AI77:AI78"/>
    <mergeCell ref="AB41:AB42"/>
    <mergeCell ref="AA41:AA42"/>
    <mergeCell ref="AB35:AB36"/>
    <mergeCell ref="L46:L47"/>
    <mergeCell ref="AL79:AL80"/>
    <mergeCell ref="L94:L95"/>
    <mergeCell ref="AN94:AN95"/>
    <mergeCell ref="AH73:AH74"/>
    <mergeCell ref="AI73:AI74"/>
    <mergeCell ref="AJ73:AJ74"/>
    <mergeCell ref="AD73:AD74"/>
    <mergeCell ref="AP73:AP74"/>
    <mergeCell ref="AP75:AP76"/>
    <mergeCell ref="AK79:AK80"/>
    <mergeCell ref="AC79:AC80"/>
    <mergeCell ref="AD79:AD80"/>
    <mergeCell ref="AE79:AE80"/>
    <mergeCell ref="AF79:AF80"/>
    <mergeCell ref="AL77:AL78"/>
    <mergeCell ref="AG75:AG76"/>
    <mergeCell ref="AN84:AN85"/>
    <mergeCell ref="AB77:AB78"/>
    <mergeCell ref="AC77:AC78"/>
    <mergeCell ref="AD77:AD78"/>
    <mergeCell ref="AE77:AE78"/>
    <mergeCell ref="AF77:AF78"/>
    <mergeCell ref="AG77:AG78"/>
  </mergeCells>
  <phoneticPr fontId="22" type="noConversion"/>
  <pageMargins left="0" right="0" top="0.35433070866141736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종합</vt:lpstr>
      <vt:lpstr>CPL</vt:lpstr>
      <vt:lpstr>CRM</vt:lpstr>
      <vt:lpstr>CGL</vt:lpstr>
      <vt:lpstr>CGL 보정</vt:lpstr>
      <vt:lpstr>#1CCL</vt:lpstr>
      <vt:lpstr>1CCL보정</vt:lpstr>
      <vt:lpstr>#2CCL</vt:lpstr>
      <vt:lpstr>2CCL보정</vt:lpstr>
      <vt:lpstr>비가동</vt:lpstr>
      <vt:lpstr>고장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이선구</dc:creator>
  <cp:lastModifiedBy>seah</cp:lastModifiedBy>
  <cp:lastPrinted>2020-11-08T23:11:08Z</cp:lastPrinted>
  <dcterms:created xsi:type="dcterms:W3CDTF">2009-02-12T02:33:17Z</dcterms:created>
  <dcterms:modified xsi:type="dcterms:W3CDTF">2020-11-08T23:33:28Z</dcterms:modified>
</cp:coreProperties>
</file>