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28035" windowHeight="12090"/>
  </bookViews>
  <sheets>
    <sheet name="NO1 CCL" sheetId="2" r:id="rId1"/>
    <sheet name="NO2 CCL" sheetId="3" r:id="rId2"/>
    <sheet name="1월" sheetId="1" r:id="rId3"/>
    <sheet name="2월" sheetId="4" r:id="rId4"/>
    <sheet name="3월" sheetId="5" r:id="rId5"/>
    <sheet name="4월" sheetId="6" r:id="rId6"/>
    <sheet name="5월" sheetId="7" r:id="rId7"/>
    <sheet name="6월" sheetId="8" r:id="rId8"/>
    <sheet name="7월" sheetId="9" r:id="rId9"/>
    <sheet name="8월" sheetId="10" r:id="rId10"/>
    <sheet name="9월" sheetId="11" r:id="rId11"/>
    <sheet name="10월" sheetId="12" r:id="rId12"/>
  </sheets>
  <calcPr calcId="144525"/>
</workbook>
</file>

<file path=xl/calcChain.xml><?xml version="1.0" encoding="utf-8"?>
<calcChain xmlns="http://schemas.openxmlformats.org/spreadsheetml/2006/main">
  <c r="M82" i="3" l="1"/>
  <c r="H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H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M77" i="3" l="1"/>
  <c r="O82" i="2" l="1"/>
  <c r="N82" i="2"/>
  <c r="M82" i="2"/>
  <c r="L82" i="2"/>
  <c r="K82" i="2"/>
  <c r="J82" i="2"/>
  <c r="I82" i="2"/>
  <c r="H82" i="2"/>
  <c r="G82" i="2"/>
  <c r="F82" i="2"/>
  <c r="E82" i="2"/>
  <c r="D82" i="2"/>
  <c r="O77" i="2"/>
  <c r="N77" i="2"/>
  <c r="M77" i="2"/>
  <c r="L77" i="2"/>
  <c r="K77" i="2"/>
  <c r="J77" i="2"/>
  <c r="I77" i="2"/>
  <c r="H77" i="2"/>
  <c r="G77" i="2"/>
  <c r="F77" i="2"/>
  <c r="E77" i="2"/>
  <c r="D77" i="2"/>
  <c r="P76" i="2"/>
  <c r="K82" i="3"/>
  <c r="J82" i="3"/>
  <c r="I82" i="3"/>
  <c r="H82" i="3"/>
  <c r="G82" i="3"/>
  <c r="F82" i="3"/>
  <c r="E82" i="3"/>
  <c r="D82" i="3"/>
  <c r="L82" i="3"/>
  <c r="K77" i="3"/>
  <c r="J77" i="3"/>
  <c r="G77" i="3"/>
  <c r="F77" i="3"/>
  <c r="L77" i="3"/>
  <c r="L75" i="3"/>
  <c r="P76" i="3"/>
  <c r="H73" i="11" l="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H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H84" i="10" l="1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H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H52" i="9" l="1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H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39" i="8" l="1"/>
  <c r="L38" i="8"/>
  <c r="L37" i="8"/>
  <c r="L36" i="8"/>
  <c r="L35" i="8"/>
  <c r="H60" i="8" l="1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4" i="8"/>
  <c r="L33" i="8"/>
  <c r="L32" i="8"/>
  <c r="L31" i="8"/>
  <c r="L30" i="8"/>
  <c r="L29" i="8"/>
  <c r="L28" i="8"/>
  <c r="L27" i="8"/>
  <c r="H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I75" i="3"/>
  <c r="I77" i="3" s="1"/>
  <c r="H75" i="3" l="1"/>
  <c r="H77" i="3" s="1"/>
  <c r="L80" i="7" l="1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H81" i="7"/>
  <c r="H44" i="7"/>
  <c r="G83" i="2" l="1"/>
  <c r="F83" i="2"/>
  <c r="O18" i="3" l="1"/>
  <c r="N18" i="3"/>
  <c r="M18" i="3"/>
  <c r="L18" i="3"/>
  <c r="K18" i="3"/>
  <c r="J18" i="3"/>
  <c r="I18" i="3"/>
  <c r="H18" i="3"/>
  <c r="G18" i="3"/>
  <c r="F18" i="3"/>
  <c r="E18" i="3"/>
  <c r="D18" i="3"/>
  <c r="P17" i="3"/>
  <c r="O25" i="3"/>
  <c r="N25" i="3"/>
  <c r="M25" i="3"/>
  <c r="L25" i="3"/>
  <c r="K25" i="3"/>
  <c r="J25" i="3"/>
  <c r="I25" i="3"/>
  <c r="H25" i="3"/>
  <c r="G25" i="3"/>
  <c r="F25" i="3"/>
  <c r="E25" i="3"/>
  <c r="D25" i="3"/>
  <c r="O30" i="3"/>
  <c r="N30" i="3"/>
  <c r="M30" i="3"/>
  <c r="L30" i="3"/>
  <c r="K30" i="3"/>
  <c r="J30" i="3"/>
  <c r="I30" i="3"/>
  <c r="H30" i="3"/>
  <c r="G30" i="3"/>
  <c r="F30" i="3"/>
  <c r="E30" i="3"/>
  <c r="D30" i="3"/>
  <c r="P29" i="3"/>
  <c r="O25" i="2"/>
  <c r="N25" i="2"/>
  <c r="M25" i="2"/>
  <c r="L25" i="2"/>
  <c r="K25" i="2"/>
  <c r="J25" i="2"/>
  <c r="I25" i="2"/>
  <c r="H25" i="2"/>
  <c r="G25" i="2"/>
  <c r="F25" i="2"/>
  <c r="E25" i="2"/>
  <c r="D25" i="2"/>
  <c r="O18" i="2"/>
  <c r="N18" i="2"/>
  <c r="M18" i="2"/>
  <c r="L18" i="2"/>
  <c r="K18" i="2"/>
  <c r="J18" i="2"/>
  <c r="I18" i="2"/>
  <c r="H18" i="2"/>
  <c r="G18" i="2"/>
  <c r="F18" i="2"/>
  <c r="E18" i="2"/>
  <c r="D18" i="2"/>
  <c r="P17" i="2"/>
  <c r="O30" i="2"/>
  <c r="N30" i="2"/>
  <c r="M30" i="2"/>
  <c r="L30" i="2"/>
  <c r="K30" i="2"/>
  <c r="J30" i="2"/>
  <c r="I30" i="2"/>
  <c r="H30" i="2"/>
  <c r="G30" i="2"/>
  <c r="F30" i="2"/>
  <c r="E30" i="2"/>
  <c r="D30" i="2"/>
  <c r="P29" i="2"/>
  <c r="O96" i="2"/>
  <c r="N96" i="2"/>
  <c r="M96" i="2"/>
  <c r="L96" i="2"/>
  <c r="K96" i="2"/>
  <c r="J96" i="2"/>
  <c r="I96" i="2"/>
  <c r="H96" i="2"/>
  <c r="G96" i="2"/>
  <c r="F96" i="2"/>
  <c r="E96" i="2"/>
  <c r="D96" i="2"/>
  <c r="P95" i="2"/>
  <c r="O96" i="3"/>
  <c r="N96" i="3"/>
  <c r="M96" i="3"/>
  <c r="L96" i="3"/>
  <c r="K96" i="3"/>
  <c r="J96" i="3"/>
  <c r="I96" i="3"/>
  <c r="H96" i="3"/>
  <c r="G96" i="3"/>
  <c r="F96" i="3"/>
  <c r="E96" i="3"/>
  <c r="D96" i="3"/>
  <c r="P95" i="3"/>
  <c r="O61" i="3"/>
  <c r="N61" i="3"/>
  <c r="M61" i="3"/>
  <c r="L61" i="3"/>
  <c r="K61" i="3"/>
  <c r="J61" i="3"/>
  <c r="I61" i="3"/>
  <c r="H61" i="3"/>
  <c r="G61" i="3"/>
  <c r="F61" i="3"/>
  <c r="E61" i="3"/>
  <c r="D61" i="3"/>
  <c r="O61" i="2"/>
  <c r="N61" i="2"/>
  <c r="M61" i="2"/>
  <c r="L61" i="2"/>
  <c r="K61" i="2"/>
  <c r="J61" i="2"/>
  <c r="I61" i="2"/>
  <c r="H61" i="2"/>
  <c r="G61" i="2"/>
  <c r="F61" i="2"/>
  <c r="E61" i="2"/>
  <c r="D61" i="2"/>
  <c r="O54" i="2" l="1"/>
  <c r="N54" i="2"/>
  <c r="M54" i="2"/>
  <c r="L54" i="2"/>
  <c r="K54" i="2"/>
  <c r="J54" i="2"/>
  <c r="I54" i="2"/>
  <c r="H54" i="2"/>
  <c r="G54" i="2"/>
  <c r="F54" i="2"/>
  <c r="E54" i="2"/>
  <c r="D54" i="2"/>
  <c r="P53" i="2"/>
  <c r="O54" i="3"/>
  <c r="N54" i="3"/>
  <c r="M54" i="3"/>
  <c r="L54" i="3"/>
  <c r="K54" i="3"/>
  <c r="J54" i="3"/>
  <c r="I54" i="3"/>
  <c r="H54" i="3"/>
  <c r="G54" i="3"/>
  <c r="F54" i="3"/>
  <c r="E54" i="3"/>
  <c r="D54" i="3"/>
  <c r="P53" i="3"/>
  <c r="O89" i="3"/>
  <c r="N89" i="3"/>
  <c r="M89" i="3"/>
  <c r="L89" i="3"/>
  <c r="K89" i="3"/>
  <c r="J89" i="3"/>
  <c r="I89" i="3"/>
  <c r="H89" i="3"/>
  <c r="G89" i="3"/>
  <c r="F89" i="3"/>
  <c r="E89" i="3"/>
  <c r="D89" i="3"/>
  <c r="P88" i="3"/>
  <c r="O89" i="2"/>
  <c r="N89" i="2"/>
  <c r="M89" i="2"/>
  <c r="L89" i="2"/>
  <c r="K89" i="2"/>
  <c r="J89" i="2"/>
  <c r="I89" i="2"/>
  <c r="H89" i="2"/>
  <c r="G89" i="2"/>
  <c r="F89" i="2"/>
  <c r="E89" i="2"/>
  <c r="D89" i="2"/>
  <c r="P88" i="2"/>
  <c r="O66" i="3"/>
  <c r="N66" i="3"/>
  <c r="M66" i="3"/>
  <c r="L66" i="3"/>
  <c r="K66" i="3"/>
  <c r="J66" i="3"/>
  <c r="I66" i="3"/>
  <c r="H66" i="3"/>
  <c r="G66" i="3"/>
  <c r="F66" i="3"/>
  <c r="E66" i="3"/>
  <c r="D66" i="3"/>
  <c r="P65" i="3"/>
  <c r="O66" i="2"/>
  <c r="N66" i="2"/>
  <c r="M66" i="2"/>
  <c r="L66" i="2"/>
  <c r="K66" i="2"/>
  <c r="J66" i="2"/>
  <c r="I66" i="2"/>
  <c r="H66" i="2"/>
  <c r="G66" i="2"/>
  <c r="F66" i="2"/>
  <c r="E66" i="2"/>
  <c r="D66" i="2"/>
  <c r="P65" i="2"/>
  <c r="P100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P100" i="2"/>
  <c r="O101" i="2"/>
  <c r="N101" i="2"/>
  <c r="M101" i="2"/>
  <c r="L101" i="2"/>
  <c r="K101" i="2"/>
  <c r="J101" i="2"/>
  <c r="I101" i="2"/>
  <c r="H101" i="2"/>
  <c r="F101" i="2"/>
  <c r="E101" i="2"/>
  <c r="D101" i="2"/>
  <c r="G101" i="2"/>
  <c r="H97" i="6" l="1"/>
  <c r="O77" i="6"/>
  <c r="M77" i="6"/>
  <c r="O76" i="6"/>
  <c r="M76" i="6"/>
  <c r="O75" i="6"/>
  <c r="M75" i="6"/>
  <c r="O74" i="6"/>
  <c r="M74" i="6"/>
  <c r="O73" i="6"/>
  <c r="M73" i="6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H47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3" i="6"/>
  <c r="M3" i="6"/>
  <c r="O2" i="6"/>
  <c r="M2" i="6"/>
  <c r="N12" i="2" l="1"/>
  <c r="O12" i="2"/>
  <c r="D48" i="2"/>
  <c r="E48" i="2"/>
  <c r="F48" i="2"/>
  <c r="F49" i="2" s="1"/>
  <c r="G48" i="2"/>
  <c r="H48" i="2"/>
  <c r="H49" i="2" s="1"/>
  <c r="I48" i="2"/>
  <c r="J48" i="2"/>
  <c r="J49" i="2" s="1"/>
  <c r="K48" i="2"/>
  <c r="L48" i="2"/>
  <c r="L49" i="2" s="1"/>
  <c r="M48" i="2"/>
  <c r="N48" i="2"/>
  <c r="O48" i="2"/>
  <c r="F84" i="2"/>
  <c r="D83" i="2"/>
  <c r="E83" i="2"/>
  <c r="P83" i="2" s="1"/>
  <c r="P12" i="3"/>
  <c r="O49" i="3"/>
  <c r="N49" i="3"/>
  <c r="M49" i="3"/>
  <c r="L49" i="3"/>
  <c r="K49" i="3"/>
  <c r="J49" i="3"/>
  <c r="I49" i="3"/>
  <c r="H49" i="3"/>
  <c r="G49" i="3"/>
  <c r="F49" i="3"/>
  <c r="E49" i="3"/>
  <c r="D49" i="3"/>
  <c r="P48" i="3"/>
  <c r="P83" i="3"/>
  <c r="O84" i="3"/>
  <c r="N84" i="3"/>
  <c r="M84" i="3"/>
  <c r="L84" i="3"/>
  <c r="K84" i="3"/>
  <c r="J84" i="3"/>
  <c r="I84" i="3"/>
  <c r="H84" i="3"/>
  <c r="G84" i="3"/>
  <c r="F84" i="3"/>
  <c r="E84" i="3"/>
  <c r="D84" i="3"/>
  <c r="P12" i="2"/>
  <c r="O13" i="2"/>
  <c r="N13" i="2"/>
  <c r="M13" i="2"/>
  <c r="L13" i="2"/>
  <c r="K13" i="2"/>
  <c r="J13" i="2"/>
  <c r="I13" i="2"/>
  <c r="H13" i="2"/>
  <c r="G13" i="2"/>
  <c r="F13" i="2"/>
  <c r="E13" i="2"/>
  <c r="D13" i="2"/>
  <c r="O49" i="2"/>
  <c r="N49" i="2"/>
  <c r="M49" i="2"/>
  <c r="K49" i="2"/>
  <c r="I49" i="2"/>
  <c r="G49" i="2"/>
  <c r="E49" i="2"/>
  <c r="O84" i="2"/>
  <c r="N84" i="2"/>
  <c r="M84" i="2"/>
  <c r="L84" i="2"/>
  <c r="K84" i="2"/>
  <c r="J84" i="2"/>
  <c r="I84" i="2"/>
  <c r="H84" i="2"/>
  <c r="G84" i="2"/>
  <c r="D84" i="2"/>
  <c r="E84" i="2" l="1"/>
  <c r="P48" i="2"/>
  <c r="D49" i="2"/>
  <c r="H98" i="5"/>
  <c r="H25" i="5"/>
  <c r="F106" i="2" l="1"/>
  <c r="H77" i="4" l="1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H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E75" i="3" l="1"/>
  <c r="E77" i="3" s="1"/>
  <c r="D75" i="3" l="1"/>
  <c r="D77" i="3" s="1"/>
  <c r="L15" i="2" l="1"/>
  <c r="O14" i="3" l="1"/>
  <c r="N14" i="3"/>
  <c r="M14" i="3"/>
  <c r="L14" i="3"/>
  <c r="K14" i="3"/>
  <c r="J14" i="3"/>
  <c r="I14" i="3"/>
  <c r="H14" i="3"/>
  <c r="G14" i="3"/>
  <c r="F14" i="3"/>
  <c r="E14" i="3"/>
  <c r="D14" i="3"/>
  <c r="O9" i="3"/>
  <c r="O13" i="3" s="1"/>
  <c r="N9" i="3"/>
  <c r="N13" i="3" s="1"/>
  <c r="M9" i="3"/>
  <c r="M13" i="3" s="1"/>
  <c r="L9" i="3"/>
  <c r="L13" i="3" s="1"/>
  <c r="K9" i="3"/>
  <c r="K13" i="3" s="1"/>
  <c r="J9" i="3"/>
  <c r="J13" i="3" s="1"/>
  <c r="I9" i="3"/>
  <c r="I13" i="3" s="1"/>
  <c r="H9" i="3"/>
  <c r="H13" i="3" s="1"/>
  <c r="G9" i="3"/>
  <c r="G13" i="3" s="1"/>
  <c r="F9" i="3"/>
  <c r="F13" i="3" s="1"/>
  <c r="E9" i="3"/>
  <c r="E13" i="3" s="1"/>
  <c r="D9" i="3"/>
  <c r="D13" i="3" s="1"/>
  <c r="O8" i="3"/>
  <c r="N8" i="3"/>
  <c r="M8" i="3"/>
  <c r="L8" i="3"/>
  <c r="K8" i="3"/>
  <c r="J8" i="3"/>
  <c r="I8" i="3"/>
  <c r="H8" i="3"/>
  <c r="G8" i="3"/>
  <c r="F8" i="3"/>
  <c r="E8" i="3"/>
  <c r="D8" i="3"/>
  <c r="O7" i="3"/>
  <c r="N7" i="3"/>
  <c r="M7" i="3"/>
  <c r="L7" i="3"/>
  <c r="K7" i="3"/>
  <c r="J7" i="3"/>
  <c r="I7" i="3"/>
  <c r="H7" i="3"/>
  <c r="G7" i="3"/>
  <c r="F7" i="3"/>
  <c r="E7" i="3"/>
  <c r="D7" i="3"/>
  <c r="O106" i="2" l="1"/>
  <c r="N106" i="2"/>
  <c r="M106" i="2"/>
  <c r="L106" i="2"/>
  <c r="K106" i="2"/>
  <c r="J106" i="2"/>
  <c r="I106" i="2"/>
  <c r="H106" i="2"/>
  <c r="G106" i="2"/>
  <c r="E106" i="2"/>
  <c r="D106" i="2"/>
  <c r="O71" i="2"/>
  <c r="N71" i="2"/>
  <c r="M71" i="2"/>
  <c r="L71" i="2"/>
  <c r="K71" i="2"/>
  <c r="J71" i="2"/>
  <c r="I71" i="2"/>
  <c r="H71" i="2"/>
  <c r="G71" i="2"/>
  <c r="F71" i="2"/>
  <c r="E71" i="2"/>
  <c r="D71" i="2"/>
  <c r="O35" i="2"/>
  <c r="N35" i="2"/>
  <c r="M35" i="2"/>
  <c r="L35" i="2"/>
  <c r="K35" i="2"/>
  <c r="J35" i="2"/>
  <c r="I35" i="2"/>
  <c r="H35" i="2"/>
  <c r="G35" i="2"/>
  <c r="F35" i="2"/>
  <c r="E35" i="2"/>
  <c r="D35" i="2"/>
  <c r="O106" i="3"/>
  <c r="N106" i="3"/>
  <c r="M106" i="3"/>
  <c r="L106" i="3"/>
  <c r="K106" i="3"/>
  <c r="J106" i="3"/>
  <c r="I106" i="3"/>
  <c r="H106" i="3"/>
  <c r="G106" i="3"/>
  <c r="F106" i="3"/>
  <c r="E106" i="3"/>
  <c r="D106" i="3"/>
  <c r="O71" i="3"/>
  <c r="N71" i="3"/>
  <c r="M71" i="3"/>
  <c r="L71" i="3"/>
  <c r="K71" i="3"/>
  <c r="J71" i="3"/>
  <c r="I71" i="3"/>
  <c r="H71" i="3"/>
  <c r="G71" i="3"/>
  <c r="F71" i="3"/>
  <c r="E71" i="3"/>
  <c r="D71" i="3"/>
  <c r="O35" i="3" l="1"/>
  <c r="N35" i="3"/>
  <c r="M35" i="3"/>
  <c r="L35" i="3"/>
  <c r="K35" i="3"/>
  <c r="J35" i="3"/>
  <c r="I35" i="3"/>
  <c r="H35" i="3"/>
  <c r="G35" i="3"/>
  <c r="F35" i="3"/>
  <c r="E35" i="3"/>
  <c r="D35" i="3"/>
  <c r="O31" i="2" l="1"/>
  <c r="N31" i="2"/>
  <c r="M31" i="2"/>
  <c r="L31" i="2"/>
  <c r="K31" i="2"/>
  <c r="J31" i="2"/>
  <c r="I31" i="2"/>
  <c r="H31" i="2"/>
  <c r="G31" i="2"/>
  <c r="F31" i="2"/>
  <c r="E31" i="2"/>
  <c r="D31" i="2"/>
  <c r="O32" i="2"/>
  <c r="N32" i="2"/>
  <c r="M32" i="2"/>
  <c r="L32" i="2"/>
  <c r="K32" i="2"/>
  <c r="J32" i="2"/>
  <c r="I32" i="2"/>
  <c r="H32" i="2"/>
  <c r="G32" i="2"/>
  <c r="F32" i="2"/>
  <c r="E32" i="2"/>
  <c r="D32" i="2"/>
  <c r="O34" i="2"/>
  <c r="N34" i="2"/>
  <c r="M34" i="2"/>
  <c r="L34" i="2"/>
  <c r="K34" i="2"/>
  <c r="J34" i="2"/>
  <c r="I34" i="2"/>
  <c r="H34" i="2"/>
  <c r="G34" i="2"/>
  <c r="F34" i="2"/>
  <c r="E34" i="2"/>
  <c r="D34" i="2"/>
  <c r="O10" i="2" l="1"/>
  <c r="N10" i="2"/>
  <c r="M10" i="2"/>
  <c r="L10" i="2"/>
  <c r="K10" i="2"/>
  <c r="J10" i="2"/>
  <c r="I10" i="2"/>
  <c r="H10" i="2"/>
  <c r="G10" i="2"/>
  <c r="F10" i="2"/>
  <c r="E10" i="2"/>
  <c r="D10" i="2"/>
  <c r="O15" i="2"/>
  <c r="N15" i="2"/>
  <c r="M15" i="2"/>
  <c r="K15" i="2"/>
  <c r="J15" i="2"/>
  <c r="I15" i="2"/>
  <c r="H15" i="2"/>
  <c r="G15" i="2"/>
  <c r="F15" i="2"/>
  <c r="E15" i="2"/>
  <c r="D15" i="2"/>
  <c r="O51" i="2"/>
  <c r="N51" i="2"/>
  <c r="M51" i="2"/>
  <c r="L51" i="2"/>
  <c r="K51" i="2"/>
  <c r="J51" i="2"/>
  <c r="I51" i="2"/>
  <c r="H51" i="2"/>
  <c r="G51" i="2"/>
  <c r="F51" i="2"/>
  <c r="E51" i="2"/>
  <c r="D51" i="2"/>
  <c r="O46" i="2"/>
  <c r="N46" i="2"/>
  <c r="M46" i="2"/>
  <c r="L46" i="2"/>
  <c r="K46" i="2"/>
  <c r="J46" i="2"/>
  <c r="I46" i="2"/>
  <c r="H46" i="2"/>
  <c r="G46" i="2"/>
  <c r="F46" i="2"/>
  <c r="E46" i="2"/>
  <c r="D46" i="2"/>
  <c r="O31" i="3" l="1"/>
  <c r="N31" i="3"/>
  <c r="M31" i="3"/>
  <c r="L31" i="3"/>
  <c r="K31" i="3"/>
  <c r="J31" i="3"/>
  <c r="I31" i="3"/>
  <c r="H31" i="3"/>
  <c r="G31" i="3"/>
  <c r="F31" i="3"/>
  <c r="E31" i="3"/>
  <c r="D31" i="3"/>
  <c r="O67" i="3"/>
  <c r="N67" i="3"/>
  <c r="M67" i="3"/>
  <c r="L67" i="3"/>
  <c r="K67" i="3"/>
  <c r="J67" i="3"/>
  <c r="I67" i="3"/>
  <c r="H67" i="3"/>
  <c r="G67" i="3"/>
  <c r="F67" i="3"/>
  <c r="E67" i="3"/>
  <c r="D67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O67" i="2"/>
  <c r="N67" i="2"/>
  <c r="M67" i="2"/>
  <c r="L67" i="2"/>
  <c r="K67" i="2"/>
  <c r="J67" i="2"/>
  <c r="I67" i="2"/>
  <c r="H67" i="2"/>
  <c r="G67" i="2"/>
  <c r="F67" i="2"/>
  <c r="E67" i="2"/>
  <c r="D67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O70" i="2"/>
  <c r="N70" i="2"/>
  <c r="M70" i="2"/>
  <c r="L70" i="2"/>
  <c r="K70" i="2"/>
  <c r="J70" i="2"/>
  <c r="I70" i="2"/>
  <c r="H70" i="2"/>
  <c r="G70" i="2"/>
  <c r="F70" i="2"/>
  <c r="E70" i="2"/>
  <c r="D70" i="2"/>
  <c r="O68" i="2"/>
  <c r="N68" i="2"/>
  <c r="M68" i="2"/>
  <c r="L68" i="2"/>
  <c r="K68" i="2"/>
  <c r="J68" i="2"/>
  <c r="I68" i="2"/>
  <c r="H68" i="2"/>
  <c r="G68" i="2"/>
  <c r="F68" i="2"/>
  <c r="E68" i="2"/>
  <c r="D68" i="2"/>
  <c r="O15" i="3" l="1"/>
  <c r="N15" i="3"/>
  <c r="M15" i="3"/>
  <c r="L15" i="3"/>
  <c r="K15" i="3"/>
  <c r="J15" i="3"/>
  <c r="I15" i="3"/>
  <c r="H15" i="3"/>
  <c r="G15" i="3"/>
  <c r="F15" i="3"/>
  <c r="E15" i="3"/>
  <c r="D15" i="3"/>
  <c r="O51" i="3"/>
  <c r="N51" i="3"/>
  <c r="M51" i="3"/>
  <c r="L51" i="3"/>
  <c r="K51" i="3"/>
  <c r="J51" i="3"/>
  <c r="I51" i="3"/>
  <c r="H51" i="3"/>
  <c r="G51" i="3"/>
  <c r="F51" i="3"/>
  <c r="E51" i="3"/>
  <c r="D51" i="3"/>
  <c r="O10" i="3"/>
  <c r="N10" i="3"/>
  <c r="M10" i="3"/>
  <c r="L10" i="3"/>
  <c r="K10" i="3"/>
  <c r="J10" i="3"/>
  <c r="I10" i="3"/>
  <c r="H10" i="3"/>
  <c r="G10" i="3"/>
  <c r="F10" i="3"/>
  <c r="E10" i="3"/>
  <c r="D10" i="3"/>
  <c r="O46" i="3"/>
  <c r="N46" i="3"/>
  <c r="M46" i="3"/>
  <c r="L46" i="3"/>
  <c r="K46" i="3"/>
  <c r="J46" i="3"/>
  <c r="I46" i="3"/>
  <c r="H46" i="3"/>
  <c r="G46" i="3"/>
  <c r="F46" i="3"/>
  <c r="E46" i="3"/>
  <c r="D46" i="3"/>
  <c r="O86" i="3"/>
  <c r="N86" i="3"/>
  <c r="M86" i="3"/>
  <c r="L86" i="3"/>
  <c r="K86" i="3"/>
  <c r="J86" i="3"/>
  <c r="I86" i="3"/>
  <c r="H86" i="3"/>
  <c r="G86" i="3"/>
  <c r="F86" i="3"/>
  <c r="E86" i="3"/>
  <c r="D86" i="3"/>
  <c r="O81" i="3"/>
  <c r="N81" i="3"/>
  <c r="M81" i="3"/>
  <c r="L81" i="3"/>
  <c r="K81" i="3"/>
  <c r="J81" i="3"/>
  <c r="I81" i="3"/>
  <c r="H81" i="3"/>
  <c r="G81" i="3"/>
  <c r="F81" i="3"/>
  <c r="E81" i="3"/>
  <c r="D81" i="3"/>
  <c r="O26" i="2" l="1"/>
  <c r="N26" i="2"/>
  <c r="M26" i="2"/>
  <c r="L26" i="2"/>
  <c r="K26" i="2"/>
  <c r="J26" i="2"/>
  <c r="I26" i="2"/>
  <c r="H26" i="2"/>
  <c r="G26" i="2"/>
  <c r="F26" i="2"/>
  <c r="E26" i="2"/>
  <c r="D26" i="2"/>
  <c r="P23" i="2"/>
  <c r="P25" i="2" s="1"/>
  <c r="O55" i="2"/>
  <c r="N55" i="2"/>
  <c r="M55" i="2"/>
  <c r="L55" i="2"/>
  <c r="K55" i="2"/>
  <c r="J55" i="2"/>
  <c r="I55" i="2"/>
  <c r="H55" i="2"/>
  <c r="G55" i="2"/>
  <c r="F55" i="2"/>
  <c r="E55" i="2"/>
  <c r="D55" i="2"/>
  <c r="O21" i="2"/>
  <c r="N21" i="2"/>
  <c r="M21" i="2"/>
  <c r="L21" i="2"/>
  <c r="K21" i="2"/>
  <c r="J21" i="2"/>
  <c r="I21" i="2"/>
  <c r="H21" i="2"/>
  <c r="G21" i="2"/>
  <c r="F21" i="2"/>
  <c r="E21" i="2"/>
  <c r="D21" i="2"/>
  <c r="O57" i="2"/>
  <c r="N57" i="2"/>
  <c r="M57" i="2"/>
  <c r="L57" i="2"/>
  <c r="K57" i="2"/>
  <c r="J57" i="2"/>
  <c r="I57" i="2"/>
  <c r="H57" i="2"/>
  <c r="G57" i="2"/>
  <c r="F57" i="2"/>
  <c r="E57" i="2"/>
  <c r="D57" i="2"/>
  <c r="O19" i="2"/>
  <c r="N19" i="2"/>
  <c r="M19" i="2"/>
  <c r="L19" i="2"/>
  <c r="K19" i="2"/>
  <c r="J19" i="2"/>
  <c r="I19" i="2"/>
  <c r="H19" i="2"/>
  <c r="G19" i="2"/>
  <c r="F19" i="2"/>
  <c r="E19" i="2"/>
  <c r="D19" i="2"/>
  <c r="O26" i="3"/>
  <c r="N26" i="3"/>
  <c r="M26" i="3"/>
  <c r="L26" i="3"/>
  <c r="K26" i="3"/>
  <c r="J26" i="3"/>
  <c r="I26" i="3"/>
  <c r="H26" i="3"/>
  <c r="G26" i="3"/>
  <c r="F26" i="3"/>
  <c r="E26" i="3"/>
  <c r="D26" i="3"/>
  <c r="O21" i="3"/>
  <c r="N21" i="3"/>
  <c r="M21" i="3"/>
  <c r="L21" i="3"/>
  <c r="K21" i="3"/>
  <c r="J21" i="3"/>
  <c r="I21" i="3"/>
  <c r="H21" i="3"/>
  <c r="G21" i="3"/>
  <c r="F21" i="3"/>
  <c r="E21" i="3"/>
  <c r="D21" i="3"/>
  <c r="O19" i="3"/>
  <c r="N19" i="3"/>
  <c r="M19" i="3"/>
  <c r="L19" i="3"/>
  <c r="K19" i="3"/>
  <c r="J19" i="3"/>
  <c r="I19" i="3"/>
  <c r="H19" i="3"/>
  <c r="G19" i="3"/>
  <c r="F19" i="3"/>
  <c r="E19" i="3"/>
  <c r="D19" i="3"/>
  <c r="O34" i="3"/>
  <c r="N34" i="3"/>
  <c r="M34" i="3"/>
  <c r="L34" i="3"/>
  <c r="K34" i="3"/>
  <c r="J34" i="3"/>
  <c r="I34" i="3"/>
  <c r="H34" i="3"/>
  <c r="G34" i="3"/>
  <c r="F34" i="3"/>
  <c r="E34" i="3"/>
  <c r="D34" i="3"/>
  <c r="P33" i="3"/>
  <c r="O32" i="3"/>
  <c r="N32" i="3"/>
  <c r="M32" i="3"/>
  <c r="L32" i="3"/>
  <c r="K32" i="3"/>
  <c r="J32" i="3"/>
  <c r="I32" i="3"/>
  <c r="H32" i="3"/>
  <c r="G32" i="3"/>
  <c r="F32" i="3"/>
  <c r="E32" i="3"/>
  <c r="D32" i="3"/>
  <c r="P28" i="3"/>
  <c r="P30" i="3" s="1"/>
  <c r="O70" i="3"/>
  <c r="N70" i="3"/>
  <c r="M70" i="3"/>
  <c r="L70" i="3"/>
  <c r="K70" i="3"/>
  <c r="J70" i="3"/>
  <c r="I70" i="3"/>
  <c r="H70" i="3"/>
  <c r="G70" i="3"/>
  <c r="F70" i="3"/>
  <c r="E70" i="3"/>
  <c r="D70" i="3"/>
  <c r="O68" i="3"/>
  <c r="N68" i="3"/>
  <c r="M68" i="3"/>
  <c r="L68" i="3"/>
  <c r="K68" i="3"/>
  <c r="J68" i="3"/>
  <c r="I68" i="3"/>
  <c r="H68" i="3"/>
  <c r="G68" i="3"/>
  <c r="F68" i="3"/>
  <c r="E68" i="3"/>
  <c r="D68" i="3"/>
  <c r="O57" i="3"/>
  <c r="N57" i="3"/>
  <c r="M57" i="3"/>
  <c r="L57" i="3"/>
  <c r="K57" i="3"/>
  <c r="J57" i="3"/>
  <c r="I57" i="3"/>
  <c r="H57" i="3"/>
  <c r="G57" i="3"/>
  <c r="F57" i="3"/>
  <c r="E57" i="3"/>
  <c r="D57" i="3"/>
  <c r="O55" i="3"/>
  <c r="N55" i="3"/>
  <c r="M55" i="3"/>
  <c r="L55" i="3"/>
  <c r="K55" i="3"/>
  <c r="J55" i="3"/>
  <c r="I55" i="3"/>
  <c r="H55" i="3"/>
  <c r="G55" i="3"/>
  <c r="F55" i="3"/>
  <c r="E55" i="3"/>
  <c r="D55" i="3"/>
  <c r="O62" i="2"/>
  <c r="N62" i="2"/>
  <c r="M62" i="2"/>
  <c r="L62" i="2"/>
  <c r="K62" i="2"/>
  <c r="J62" i="2"/>
  <c r="I62" i="2"/>
  <c r="H62" i="2"/>
  <c r="G62" i="2"/>
  <c r="F62" i="2"/>
  <c r="E62" i="2"/>
  <c r="D62" i="2"/>
  <c r="P59" i="2"/>
  <c r="P61" i="2" s="1"/>
  <c r="P58" i="2"/>
  <c r="O62" i="3"/>
  <c r="N62" i="3"/>
  <c r="M62" i="3"/>
  <c r="L62" i="3"/>
  <c r="K62" i="3"/>
  <c r="J62" i="3"/>
  <c r="I62" i="3"/>
  <c r="H62" i="3"/>
  <c r="G62" i="3"/>
  <c r="F62" i="3"/>
  <c r="E62" i="3"/>
  <c r="D62" i="3"/>
  <c r="P94" i="2"/>
  <c r="P96" i="2" s="1"/>
  <c r="P93" i="2"/>
  <c r="O97" i="2"/>
  <c r="N97" i="2"/>
  <c r="M97" i="2"/>
  <c r="L97" i="2"/>
  <c r="K97" i="2"/>
  <c r="J97" i="2"/>
  <c r="I97" i="2"/>
  <c r="H97" i="2"/>
  <c r="G97" i="2"/>
  <c r="F97" i="2"/>
  <c r="E97" i="2"/>
  <c r="D97" i="2"/>
  <c r="P58" i="3" l="1"/>
  <c r="P59" i="3"/>
  <c r="P61" i="3" s="1"/>
  <c r="P23" i="3"/>
  <c r="P25" i="3" s="1"/>
  <c r="P94" i="3"/>
  <c r="P96" i="3" s="1"/>
  <c r="O97" i="3"/>
  <c r="N97" i="3"/>
  <c r="M97" i="3"/>
  <c r="L97" i="3"/>
  <c r="K97" i="3"/>
  <c r="J97" i="3"/>
  <c r="I97" i="3"/>
  <c r="H97" i="3"/>
  <c r="G97" i="3"/>
  <c r="F97" i="3"/>
  <c r="E97" i="3"/>
  <c r="D97" i="3"/>
  <c r="P40" i="2"/>
  <c r="P42" i="2" s="1"/>
  <c r="P62" i="2" l="1"/>
  <c r="P31" i="3"/>
  <c r="O105" i="3"/>
  <c r="N105" i="3"/>
  <c r="M105" i="3"/>
  <c r="L105" i="3"/>
  <c r="K105" i="3"/>
  <c r="J105" i="3"/>
  <c r="I105" i="3"/>
  <c r="H105" i="3"/>
  <c r="G105" i="3"/>
  <c r="F105" i="3"/>
  <c r="E105" i="3"/>
  <c r="O103" i="3"/>
  <c r="N103" i="3"/>
  <c r="M103" i="3"/>
  <c r="L103" i="3"/>
  <c r="K103" i="3"/>
  <c r="J103" i="3"/>
  <c r="I103" i="3"/>
  <c r="H103" i="3"/>
  <c r="G103" i="3"/>
  <c r="F103" i="3"/>
  <c r="E103" i="3"/>
  <c r="D105" i="3"/>
  <c r="D103" i="3"/>
  <c r="O92" i="3"/>
  <c r="N92" i="3"/>
  <c r="M92" i="3"/>
  <c r="L92" i="3"/>
  <c r="K92" i="3"/>
  <c r="J92" i="3"/>
  <c r="I92" i="3"/>
  <c r="H92" i="3"/>
  <c r="G92" i="3"/>
  <c r="F92" i="3"/>
  <c r="E92" i="3"/>
  <c r="O90" i="3"/>
  <c r="N90" i="3"/>
  <c r="M90" i="3"/>
  <c r="L90" i="3"/>
  <c r="K90" i="3"/>
  <c r="J90" i="3"/>
  <c r="I90" i="3"/>
  <c r="H90" i="3"/>
  <c r="G90" i="3"/>
  <c r="F90" i="3"/>
  <c r="E90" i="3"/>
  <c r="D92" i="3"/>
  <c r="D90" i="3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O105" i="2" l="1"/>
  <c r="N105" i="2"/>
  <c r="M105" i="2"/>
  <c r="L105" i="2"/>
  <c r="K105" i="2"/>
  <c r="J105" i="2"/>
  <c r="I105" i="2"/>
  <c r="H105" i="2"/>
  <c r="G105" i="2"/>
  <c r="F105" i="2"/>
  <c r="E105" i="2"/>
  <c r="D105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O92" i="2"/>
  <c r="N92" i="2"/>
  <c r="M92" i="2"/>
  <c r="L92" i="2"/>
  <c r="K92" i="2"/>
  <c r="J92" i="2"/>
  <c r="I92" i="2"/>
  <c r="H92" i="2"/>
  <c r="G92" i="2"/>
  <c r="F92" i="2"/>
  <c r="E92" i="2"/>
  <c r="D92" i="2"/>
  <c r="O90" i="2"/>
  <c r="N90" i="2"/>
  <c r="M90" i="2"/>
  <c r="L90" i="2"/>
  <c r="K90" i="2"/>
  <c r="J90" i="2"/>
  <c r="I90" i="2"/>
  <c r="H90" i="2"/>
  <c r="G90" i="2"/>
  <c r="F90" i="2"/>
  <c r="E90" i="2"/>
  <c r="D90" i="2"/>
  <c r="O86" i="2"/>
  <c r="N86" i="2"/>
  <c r="M86" i="2"/>
  <c r="L86" i="2"/>
  <c r="K86" i="2"/>
  <c r="J86" i="2"/>
  <c r="I86" i="2"/>
  <c r="H86" i="2"/>
  <c r="G86" i="2"/>
  <c r="F86" i="2"/>
  <c r="E86" i="2"/>
  <c r="O81" i="2"/>
  <c r="N81" i="2"/>
  <c r="M81" i="2"/>
  <c r="L81" i="2"/>
  <c r="K81" i="2"/>
  <c r="J81" i="2"/>
  <c r="I81" i="2"/>
  <c r="H81" i="2"/>
  <c r="G81" i="2"/>
  <c r="F81" i="2"/>
  <c r="E81" i="2"/>
  <c r="D86" i="2"/>
  <c r="D81" i="2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04" i="3"/>
  <c r="P99" i="3"/>
  <c r="P98" i="3"/>
  <c r="P93" i="3"/>
  <c r="P91" i="3"/>
  <c r="P87" i="3"/>
  <c r="P89" i="3" s="1"/>
  <c r="P85" i="3"/>
  <c r="P80" i="3"/>
  <c r="P82" i="3" s="1"/>
  <c r="P79" i="3"/>
  <c r="P78" i="3"/>
  <c r="P75" i="3"/>
  <c r="P69" i="3"/>
  <c r="P64" i="3"/>
  <c r="P66" i="3" s="1"/>
  <c r="P63" i="3"/>
  <c r="P56" i="3"/>
  <c r="P52" i="3"/>
  <c r="P50" i="3"/>
  <c r="P45" i="3"/>
  <c r="P44" i="3"/>
  <c r="P43" i="3"/>
  <c r="P40" i="3"/>
  <c r="P27" i="3"/>
  <c r="P22" i="3"/>
  <c r="P20" i="3"/>
  <c r="P16" i="3"/>
  <c r="R16" i="3" s="1"/>
  <c r="P14" i="3"/>
  <c r="P9" i="3"/>
  <c r="P8" i="3"/>
  <c r="P7" i="3"/>
  <c r="P35" i="3" s="1"/>
  <c r="P4" i="3"/>
  <c r="P6" i="3" s="1"/>
  <c r="P104" i="2"/>
  <c r="P99" i="2"/>
  <c r="P101" i="2" s="1"/>
  <c r="P98" i="2"/>
  <c r="P91" i="2"/>
  <c r="P87" i="2"/>
  <c r="P89" i="2" s="1"/>
  <c r="P85" i="2"/>
  <c r="P80" i="2"/>
  <c r="P82" i="2" s="1"/>
  <c r="P79" i="2"/>
  <c r="P78" i="2"/>
  <c r="P75" i="2"/>
  <c r="P69" i="2"/>
  <c r="P70" i="2" s="1"/>
  <c r="P64" i="2"/>
  <c r="P66" i="2" s="1"/>
  <c r="P63" i="2"/>
  <c r="P56" i="2"/>
  <c r="P57" i="2" s="1"/>
  <c r="P52" i="2"/>
  <c r="P50" i="2"/>
  <c r="P51" i="2" s="1"/>
  <c r="P45" i="2"/>
  <c r="P47" i="2" s="1"/>
  <c r="P44" i="2"/>
  <c r="P43" i="2"/>
  <c r="P33" i="2"/>
  <c r="P28" i="2"/>
  <c r="P30" i="2" s="1"/>
  <c r="P27" i="2"/>
  <c r="P22" i="2"/>
  <c r="P20" i="2"/>
  <c r="P16" i="2"/>
  <c r="P14" i="2"/>
  <c r="P9" i="2"/>
  <c r="P11" i="2" s="1"/>
  <c r="P8" i="2"/>
  <c r="P7" i="2"/>
  <c r="P4" i="2"/>
  <c r="P49" i="3" l="1"/>
  <c r="P47" i="3"/>
  <c r="P62" i="3"/>
  <c r="P42" i="3"/>
  <c r="P13" i="3"/>
  <c r="P11" i="3"/>
  <c r="P97" i="3"/>
  <c r="P77" i="3"/>
  <c r="P97" i="2"/>
  <c r="P77" i="2"/>
  <c r="P26" i="2"/>
  <c r="P6" i="2"/>
  <c r="P84" i="2"/>
  <c r="P54" i="2"/>
  <c r="R52" i="2"/>
  <c r="P18" i="2"/>
  <c r="R16" i="2"/>
  <c r="P84" i="3"/>
  <c r="P54" i="3"/>
  <c r="R52" i="3"/>
  <c r="P19" i="3"/>
  <c r="P18" i="3"/>
  <c r="P102" i="3"/>
  <c r="P101" i="3"/>
  <c r="P10" i="2"/>
  <c r="P13" i="2"/>
  <c r="P46" i="2"/>
  <c r="P49" i="2"/>
  <c r="P55" i="2"/>
  <c r="P81" i="2"/>
  <c r="P106" i="3"/>
  <c r="P15" i="2"/>
  <c r="P106" i="2"/>
  <c r="P102" i="2"/>
  <c r="P19" i="2"/>
  <c r="P34" i="2"/>
  <c r="P71" i="2"/>
  <c r="P35" i="2"/>
  <c r="P21" i="3"/>
  <c r="P10" i="3"/>
  <c r="P34" i="3"/>
  <c r="P32" i="3"/>
  <c r="P26" i="3"/>
  <c r="P15" i="3"/>
  <c r="P55" i="3"/>
  <c r="P67" i="3"/>
  <c r="P71" i="3"/>
  <c r="P31" i="2"/>
  <c r="P32" i="2"/>
  <c r="P70" i="3"/>
  <c r="P81" i="3"/>
  <c r="P57" i="3"/>
  <c r="P51" i="3"/>
  <c r="P68" i="3"/>
  <c r="P86" i="3"/>
  <c r="P46" i="3"/>
  <c r="P68" i="2"/>
  <c r="P67" i="2"/>
  <c r="P21" i="2"/>
  <c r="P86" i="2"/>
  <c r="P90" i="2"/>
  <c r="P92" i="2"/>
  <c r="P103" i="2"/>
  <c r="P105" i="2"/>
  <c r="P105" i="3"/>
  <c r="P90" i="3"/>
  <c r="P103" i="3"/>
  <c r="P92" i="3"/>
  <c r="H59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H17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<sst xmlns="http://schemas.openxmlformats.org/spreadsheetml/2006/main" count="6274" uniqueCount="1577">
  <si>
    <t>구분</t>
  </si>
  <si>
    <t>코드</t>
  </si>
  <si>
    <t>분류</t>
  </si>
  <si>
    <t>업체</t>
  </si>
  <si>
    <t>수지</t>
  </si>
  <si>
    <t>칼라</t>
  </si>
  <si>
    <t>단가</t>
  </si>
  <si>
    <t>현재고</t>
  </si>
  <si>
    <t>일자</t>
    <phoneticPr fontId="3" type="noConversion"/>
  </si>
  <si>
    <t>비고</t>
    <phoneticPr fontId="3" type="noConversion"/>
  </si>
  <si>
    <t>1 CCL</t>
  </si>
  <si>
    <t>ST-EC107-S</t>
  </si>
  <si>
    <t>단발품</t>
  </si>
  <si>
    <t>삼화</t>
  </si>
  <si>
    <t>EPOXY</t>
  </si>
  <si>
    <t>C107</t>
  </si>
  <si>
    <t>19년 7월</t>
  </si>
  <si>
    <t>매각</t>
    <phoneticPr fontId="3" type="noConversion"/>
  </si>
  <si>
    <t>PT-RK124-N</t>
  </si>
  <si>
    <t>반복품</t>
  </si>
  <si>
    <t>노루</t>
  </si>
  <si>
    <t>NEOMATT</t>
  </si>
  <si>
    <t>K124</t>
  </si>
  <si>
    <t>PT-RO055-N</t>
  </si>
  <si>
    <t>RMP</t>
  </si>
  <si>
    <t>O055</t>
  </si>
  <si>
    <t>PT-RR309-N</t>
  </si>
  <si>
    <t>R309</t>
  </si>
  <si>
    <t>PT-RW459-N</t>
  </si>
  <si>
    <t>W459</t>
  </si>
  <si>
    <t>PP-UP105-P</t>
  </si>
  <si>
    <t>PPG</t>
  </si>
  <si>
    <t>HBU</t>
  </si>
  <si>
    <t>P105</t>
  </si>
  <si>
    <t>PT-RC067-A</t>
  </si>
  <si>
    <t>AK</t>
  </si>
  <si>
    <t>C067</t>
  </si>
  <si>
    <t>19년 9월</t>
    <phoneticPr fontId="3" type="noConversion"/>
  </si>
  <si>
    <t>단발불출</t>
    <phoneticPr fontId="3" type="noConversion"/>
  </si>
  <si>
    <t>PT-RB065-S</t>
  </si>
  <si>
    <t>B065</t>
  </si>
  <si>
    <t>PT-WY065-N</t>
  </si>
  <si>
    <t>HDP</t>
  </si>
  <si>
    <t>Y065</t>
  </si>
  <si>
    <t>PT-RG053-N</t>
  </si>
  <si>
    <t>G053</t>
  </si>
  <si>
    <t>PT-RN907-N</t>
  </si>
  <si>
    <t>N907</t>
  </si>
  <si>
    <t>PT-RR370-N</t>
  </si>
  <si>
    <t>R370</t>
  </si>
  <si>
    <t>PT-RW277-N</t>
  </si>
  <si>
    <t>W277</t>
  </si>
  <si>
    <t>PT-RN043-P</t>
  </si>
  <si>
    <t>시장품</t>
  </si>
  <si>
    <t>N043</t>
  </si>
  <si>
    <t>PT-FN819-K</t>
  </si>
  <si>
    <t>KCC</t>
  </si>
  <si>
    <t>PVDF</t>
  </si>
  <si>
    <t>N819</t>
  </si>
  <si>
    <t>2 CCL</t>
  </si>
  <si>
    <t>PK-FIA16-S</t>
  </si>
  <si>
    <t>IA16</t>
  </si>
  <si>
    <t>PK-RIA09-S</t>
  </si>
  <si>
    <t>IA09</t>
  </si>
  <si>
    <t>ST-EC070-S</t>
  </si>
  <si>
    <t>C070</t>
  </si>
  <si>
    <t>매각</t>
    <phoneticPr fontId="3" type="noConversion"/>
  </si>
  <si>
    <t>PI-HI825-N</t>
  </si>
  <si>
    <t>HPP</t>
  </si>
  <si>
    <t>I825</t>
  </si>
  <si>
    <t>PJ-HI826-N</t>
  </si>
  <si>
    <t>I826</t>
  </si>
  <si>
    <t>PI-RI542-N</t>
  </si>
  <si>
    <t>I542</t>
  </si>
  <si>
    <t>PK-RI625-N</t>
  </si>
  <si>
    <t>I625</t>
  </si>
  <si>
    <t>PK-RI658-N</t>
  </si>
  <si>
    <t>I658</t>
  </si>
  <si>
    <t>PK-RI676-N</t>
  </si>
  <si>
    <t>I676</t>
  </si>
  <si>
    <t>PK-RIA11-N</t>
  </si>
  <si>
    <t>IA11</t>
  </si>
  <si>
    <t>PK-RIA12-N</t>
  </si>
  <si>
    <t>IA12</t>
  </si>
  <si>
    <t>PC-F0693-P</t>
  </si>
  <si>
    <t>0693</t>
  </si>
  <si>
    <t>PC-R0696-P</t>
  </si>
  <si>
    <t>0696</t>
  </si>
  <si>
    <t>PC-H0697-P</t>
  </si>
  <si>
    <t>0697</t>
  </si>
  <si>
    <t>PT-FN064-P</t>
  </si>
  <si>
    <t>N064</t>
  </si>
  <si>
    <t>PK-FIA04-P</t>
  </si>
  <si>
    <t>IA04</t>
  </si>
  <si>
    <t>PK-RIA10-P</t>
  </si>
  <si>
    <t>IA10</t>
  </si>
  <si>
    <t>PK-HIA14-S</t>
  </si>
  <si>
    <t>IA14</t>
  </si>
  <si>
    <t>PI-HIN27-S</t>
  </si>
  <si>
    <t>IN27</t>
  </si>
  <si>
    <t>PK-HIA13-S</t>
  </si>
  <si>
    <t>IA13</t>
  </si>
  <si>
    <t>PI-HIN26-S</t>
  </si>
  <si>
    <t>IN26</t>
  </si>
  <si>
    <t>PK-FIA39-S</t>
  </si>
  <si>
    <t>IA39</t>
  </si>
  <si>
    <t>PI-FIN82-S</t>
  </si>
  <si>
    <t>IN82</t>
  </si>
  <si>
    <t>PJ-FIN83-S</t>
  </si>
  <si>
    <t>IN83</t>
  </si>
  <si>
    <t>PL-FIN84-S</t>
  </si>
  <si>
    <t>IN84</t>
  </si>
  <si>
    <t>PK-HIA40-S</t>
  </si>
  <si>
    <t>IA40</t>
  </si>
  <si>
    <t>PI-HIN85-S</t>
  </si>
  <si>
    <t>IN85</t>
  </si>
  <si>
    <t>PJ-HIN86-S</t>
  </si>
  <si>
    <t>IN86</t>
  </si>
  <si>
    <t>PK-HIA32-S</t>
  </si>
  <si>
    <t>IA32</t>
  </si>
  <si>
    <t>PI-HIN63-S</t>
  </si>
  <si>
    <t>IN63</t>
  </si>
  <si>
    <t>PJ-HIN64-S</t>
  </si>
  <si>
    <t>IN64</t>
  </si>
  <si>
    <t>PT-HM298-S</t>
  </si>
  <si>
    <t>M298</t>
  </si>
  <si>
    <t>PT-HN906-S</t>
  </si>
  <si>
    <t>N906</t>
  </si>
  <si>
    <t>ST-RN751-S</t>
  </si>
  <si>
    <t>N751</t>
  </si>
  <si>
    <t>PK-RI604-N</t>
  </si>
  <si>
    <t>I604</t>
  </si>
  <si>
    <t>PI-RI503-N</t>
  </si>
  <si>
    <t>I503</t>
  </si>
  <si>
    <t>PJ-RI504-N</t>
  </si>
  <si>
    <t>I504</t>
  </si>
  <si>
    <t>PT-HK253-N</t>
  </si>
  <si>
    <t>K253</t>
  </si>
  <si>
    <t>PT-RN500-N</t>
  </si>
  <si>
    <t>N500</t>
  </si>
  <si>
    <t>2018년</t>
    <phoneticPr fontId="3" type="noConversion"/>
  </si>
  <si>
    <t>생산량</t>
    <phoneticPr fontId="3" type="noConversion"/>
  </si>
  <si>
    <t>1월</t>
    <phoneticPr fontId="3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</si>
  <si>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</si>
  <si>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</si>
  <si>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</si>
  <si>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</si>
  <si>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</si>
  <si>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</si>
  <si>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</si>
  <si>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</si>
  <si>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</si>
  <si>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</si>
  <si>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</si>
  <si>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TOTAL</t>
    <phoneticPr fontId="3" type="noConversion"/>
  </si>
  <si>
    <t>시효경화</t>
    <phoneticPr fontId="3" type="noConversion"/>
  </si>
  <si>
    <t>불출</t>
    <phoneticPr fontId="3" type="noConversion"/>
  </si>
  <si>
    <t>폐기</t>
    <phoneticPr fontId="3" type="noConversion"/>
  </si>
  <si>
    <t>단발품</t>
    <phoneticPr fontId="3" type="noConversion"/>
  </si>
  <si>
    <t>입고</t>
    <phoneticPr fontId="3" type="noConversion"/>
  </si>
  <si>
    <t>소모</t>
    <phoneticPr fontId="3" type="noConversion"/>
  </si>
  <si>
    <t>량</t>
    <phoneticPr fontId="3" type="noConversion"/>
  </si>
  <si>
    <t>금액</t>
    <phoneticPr fontId="3" type="noConversion"/>
  </si>
  <si>
    <t>2019년</t>
    <phoneticPr fontId="3" type="noConversion"/>
  </si>
  <si>
    <t>2020년</t>
    <phoneticPr fontId="3" type="noConversion"/>
  </si>
  <si>
    <t>금액원단위</t>
    <phoneticPr fontId="3" type="noConversion"/>
  </si>
  <si>
    <t>소모원단위</t>
    <phoneticPr fontId="3" type="noConversion"/>
  </si>
  <si>
    <t>매각원단위</t>
    <phoneticPr fontId="3" type="noConversion"/>
  </si>
  <si>
    <t>폐기원단위</t>
    <phoneticPr fontId="3" type="noConversion"/>
  </si>
  <si>
    <t>1. 2018 년 NO1 CCL PAINT 현황</t>
    <phoneticPr fontId="3" type="noConversion"/>
  </si>
  <si>
    <t>2. 2019 년 NO1 CCL PAINT 현황</t>
    <phoneticPr fontId="3" type="noConversion"/>
  </si>
  <si>
    <t>3. 2020 년 NO1 CCL PAINT 현황</t>
    <phoneticPr fontId="3" type="noConversion"/>
  </si>
  <si>
    <t>1. 2018 년 NO2 CCL PAINT 현황</t>
    <phoneticPr fontId="3" type="noConversion"/>
  </si>
  <si>
    <t>2. 2019 년 NO2 CCL PAINT 현황</t>
    <phoneticPr fontId="3" type="noConversion"/>
  </si>
  <si>
    <t>3. 2020 년 NO2 CCL PAINT 현황</t>
    <phoneticPr fontId="3" type="noConversion"/>
  </si>
  <si>
    <t>불출원단위</t>
    <phoneticPr fontId="3" type="noConversion"/>
  </si>
  <si>
    <t>불출량</t>
    <phoneticPr fontId="3" type="noConversion"/>
  </si>
  <si>
    <t>생산량</t>
    <phoneticPr fontId="3" type="noConversion"/>
  </si>
  <si>
    <t>폐기율</t>
    <phoneticPr fontId="3" type="noConversion"/>
  </si>
  <si>
    <t>일자</t>
    <phoneticPr fontId="3" type="noConversion"/>
  </si>
  <si>
    <t>비고</t>
    <phoneticPr fontId="3" type="noConversion"/>
  </si>
  <si>
    <t>PT-RR082-N</t>
  </si>
  <si>
    <t>R082</t>
  </si>
  <si>
    <t>19년 8월</t>
    <phoneticPr fontId="3" type="noConversion"/>
  </si>
  <si>
    <t>매각</t>
    <phoneticPr fontId="3" type="noConversion"/>
  </si>
  <si>
    <t>PT-RR361-N</t>
  </si>
  <si>
    <t>R361</t>
  </si>
  <si>
    <t>PT-RC329-N</t>
  </si>
  <si>
    <t>MATT</t>
  </si>
  <si>
    <t>C329</t>
  </si>
  <si>
    <t>19년 10월</t>
    <phoneticPr fontId="3" type="noConversion"/>
  </si>
  <si>
    <t>단발불출</t>
    <phoneticPr fontId="3" type="noConversion"/>
  </si>
  <si>
    <t>PT-RC408-N</t>
  </si>
  <si>
    <t>C408</t>
  </si>
  <si>
    <t>PT-RG301-N</t>
  </si>
  <si>
    <t>G301</t>
  </si>
  <si>
    <t>PT-RK146-N</t>
  </si>
  <si>
    <t>K146</t>
  </si>
  <si>
    <t>PT-RN417-N</t>
  </si>
  <si>
    <t>N417</t>
  </si>
  <si>
    <t>PT-RC050-N</t>
  </si>
  <si>
    <t>C050</t>
  </si>
  <si>
    <t>PT-RG021-N</t>
  </si>
  <si>
    <t>G021</t>
  </si>
  <si>
    <t>PT-RK077-N</t>
  </si>
  <si>
    <t>K077</t>
  </si>
  <si>
    <t>PT-RM478-N</t>
  </si>
  <si>
    <t>M478</t>
  </si>
  <si>
    <t>PT-RR372-N</t>
  </si>
  <si>
    <t>R372</t>
  </si>
  <si>
    <t>PT-WR373-P</t>
  </si>
  <si>
    <t>R373</t>
  </si>
  <si>
    <t>PT-RK159-P</t>
  </si>
  <si>
    <t>K159</t>
  </si>
  <si>
    <t>일자</t>
    <phoneticPr fontId="3" type="noConversion"/>
  </si>
  <si>
    <t>비고</t>
    <phoneticPr fontId="3" type="noConversion"/>
  </si>
  <si>
    <t>PK-HIA31-S</t>
  </si>
  <si>
    <t>IA31</t>
  </si>
  <si>
    <t>19년 8월</t>
  </si>
  <si>
    <t>매각</t>
  </si>
  <si>
    <t>PI-HIN61-S</t>
  </si>
  <si>
    <t>IN61</t>
  </si>
  <si>
    <t>PJ-HIN62-S</t>
  </si>
  <si>
    <t>IN62</t>
  </si>
  <si>
    <t>PK-FIA08-S</t>
  </si>
  <si>
    <t>IA08</t>
  </si>
  <si>
    <t>PI-FIN16-S</t>
  </si>
  <si>
    <t>IN16</t>
  </si>
  <si>
    <t>PJ-FIN17-S</t>
  </si>
  <si>
    <t>IN17</t>
  </si>
  <si>
    <t>PK-FIA01-S</t>
  </si>
  <si>
    <t>IA01</t>
  </si>
  <si>
    <t>PI-FIN01-S</t>
  </si>
  <si>
    <t>IN01</t>
  </si>
  <si>
    <t>PJ-FIN02-S</t>
  </si>
  <si>
    <t>IN02</t>
  </si>
  <si>
    <t>PC-H0698-N</t>
  </si>
  <si>
    <t>0698</t>
  </si>
  <si>
    <t>PK-FI763-N</t>
  </si>
  <si>
    <t>I763</t>
  </si>
  <si>
    <t>PI-FI920-N</t>
  </si>
  <si>
    <t>I920</t>
  </si>
  <si>
    <t>PJ-FI921-N</t>
  </si>
  <si>
    <t>I921</t>
  </si>
  <si>
    <t>PK-FI777-N</t>
  </si>
  <si>
    <t>I777</t>
  </si>
  <si>
    <t>PI-FI946-N</t>
  </si>
  <si>
    <t>I946</t>
  </si>
  <si>
    <t>PJ-FI947-N</t>
  </si>
  <si>
    <t>I947</t>
  </si>
  <si>
    <t>PK-HI797-N</t>
  </si>
  <si>
    <t>I797</t>
  </si>
  <si>
    <t>PI-HI988-N</t>
  </si>
  <si>
    <t>I988</t>
  </si>
  <si>
    <t>PJ-HI989-N</t>
  </si>
  <si>
    <t>I989</t>
  </si>
  <si>
    <t>PJ-RI450-N</t>
  </si>
  <si>
    <t>I450</t>
  </si>
  <si>
    <t>PL-RI451-N</t>
  </si>
  <si>
    <t>I451</t>
  </si>
  <si>
    <t>PK-RI687-N</t>
  </si>
  <si>
    <t>I687</t>
  </si>
  <si>
    <t>PI-RI462-N</t>
  </si>
  <si>
    <t>I462</t>
  </si>
  <si>
    <t>PK-RIA19-N</t>
  </si>
  <si>
    <t>IA19</t>
  </si>
  <si>
    <t>PI-RIN35-N</t>
  </si>
  <si>
    <t>IN35</t>
  </si>
  <si>
    <t>PJ-RIN36-N</t>
  </si>
  <si>
    <t>IN36</t>
  </si>
  <si>
    <t>PL-RIN37-N</t>
  </si>
  <si>
    <t>IN37</t>
  </si>
  <si>
    <t>PK-RIA20-N</t>
  </si>
  <si>
    <t>IA20</t>
  </si>
  <si>
    <t>PI-RIN38-N</t>
  </si>
  <si>
    <t>IN38</t>
  </si>
  <si>
    <t>PJ-RIN39-N</t>
  </si>
  <si>
    <t>IN39</t>
  </si>
  <si>
    <t>PL-RIN40-N</t>
  </si>
  <si>
    <t>IN40</t>
  </si>
  <si>
    <t>PK-RIA29-N</t>
  </si>
  <si>
    <t>IA29</t>
  </si>
  <si>
    <t>PI-RIN57-N</t>
  </si>
  <si>
    <t>IN57</t>
  </si>
  <si>
    <t>PJ-RIN58-N</t>
  </si>
  <si>
    <t>IN58</t>
  </si>
  <si>
    <t>PK-RIA28-N</t>
  </si>
  <si>
    <t>IA28</t>
  </si>
  <si>
    <t>PI-RIN54-N</t>
  </si>
  <si>
    <t>IN54</t>
  </si>
  <si>
    <t>PJ-RIN55-N</t>
  </si>
  <si>
    <t>IN55</t>
  </si>
  <si>
    <t>PL-RIN56-N</t>
  </si>
  <si>
    <t>IN56</t>
  </si>
  <si>
    <t>PT-AN800-N</t>
  </si>
  <si>
    <t>HCP</t>
  </si>
  <si>
    <t>N800</t>
  </si>
  <si>
    <t>PT-RK207-N</t>
  </si>
  <si>
    <t>K207</t>
  </si>
  <si>
    <t>PT-RN018-N</t>
  </si>
  <si>
    <t>N018</t>
  </si>
  <si>
    <t>PC-R0701-P</t>
  </si>
  <si>
    <t>0701</t>
  </si>
  <si>
    <t>PT-FB076-P</t>
  </si>
  <si>
    <t>B076</t>
  </si>
  <si>
    <t>PT-FC145-P</t>
  </si>
  <si>
    <t>C145</t>
  </si>
  <si>
    <t>PT-FM434-P</t>
  </si>
  <si>
    <t>M434</t>
  </si>
  <si>
    <t>PK-RIA33-P</t>
  </si>
  <si>
    <t>IA33</t>
  </si>
  <si>
    <t>PI-RIN65-P</t>
  </si>
  <si>
    <t>IN65</t>
  </si>
  <si>
    <t>PJ-RIN66-P</t>
  </si>
  <si>
    <t>IN66</t>
  </si>
  <si>
    <t>PL-RIN67-P</t>
  </si>
  <si>
    <t>IN67</t>
  </si>
  <si>
    <t>단발불출</t>
  </si>
  <si>
    <t>PT-HW103-P</t>
  </si>
  <si>
    <t>W103</t>
  </si>
  <si>
    <t>19년 9월</t>
  </si>
  <si>
    <t>PT-FG106-P</t>
  </si>
  <si>
    <t>G106</t>
  </si>
  <si>
    <t>PT-FM296-P</t>
  </si>
  <si>
    <t>M296</t>
  </si>
  <si>
    <t>PT-FN550-P</t>
  </si>
  <si>
    <t>N550</t>
  </si>
  <si>
    <t>PT-FN902-P</t>
  </si>
  <si>
    <t>N902</t>
  </si>
  <si>
    <t>PT-FN903-P</t>
  </si>
  <si>
    <t>N903</t>
  </si>
  <si>
    <t>PT-FN904-P</t>
  </si>
  <si>
    <t>N904</t>
  </si>
  <si>
    <t>PT-FN905-P</t>
  </si>
  <si>
    <t>N905</t>
  </si>
  <si>
    <t>PT-FW091-P</t>
  </si>
  <si>
    <t>W091</t>
  </si>
  <si>
    <t>PT-FB062-K</t>
  </si>
  <si>
    <t>B062</t>
  </si>
  <si>
    <t>일자</t>
    <phoneticPr fontId="3" type="noConversion"/>
  </si>
  <si>
    <t>비고</t>
    <phoneticPr fontId="3" type="noConversion"/>
  </si>
  <si>
    <t>PT-RM297-N</t>
  </si>
  <si>
    <t>M297</t>
  </si>
  <si>
    <t>매각</t>
    <phoneticPr fontId="3" type="noConversion"/>
  </si>
  <si>
    <t>PT-RE542-P</t>
  </si>
  <si>
    <t>E542</t>
  </si>
  <si>
    <t>매각</t>
    <phoneticPr fontId="3" type="noConversion"/>
  </si>
  <si>
    <t>PT-RG346-P</t>
  </si>
  <si>
    <t>G346</t>
  </si>
  <si>
    <t>PT-RW839-P</t>
  </si>
  <si>
    <t>W839</t>
  </si>
  <si>
    <t>ST-EN288-S</t>
  </si>
  <si>
    <t>N288</t>
  </si>
  <si>
    <t>PT-RN097-S</t>
  </si>
  <si>
    <t>N097</t>
  </si>
  <si>
    <t>PT-AR079-N</t>
  </si>
  <si>
    <t>R079</t>
  </si>
  <si>
    <t>PT-HE089-N</t>
  </si>
  <si>
    <t>E089</t>
  </si>
  <si>
    <t>PT-RC153-N</t>
  </si>
  <si>
    <t>C153</t>
  </si>
  <si>
    <t>PT-RG038-N</t>
  </si>
  <si>
    <t>G038</t>
  </si>
  <si>
    <t>PT-RG286-N</t>
  </si>
  <si>
    <t>G286</t>
  </si>
  <si>
    <t>PT-RR291-N</t>
  </si>
  <si>
    <t>R291</t>
  </si>
  <si>
    <t>PT-RN850-P</t>
  </si>
  <si>
    <t>N850</t>
  </si>
  <si>
    <t>PT-RW838-P</t>
  </si>
  <si>
    <t>W838</t>
  </si>
  <si>
    <t>PP-RP034-K</t>
  </si>
  <si>
    <t>P034</t>
  </si>
  <si>
    <t>PT-SE475-K</t>
  </si>
  <si>
    <t>SMP</t>
  </si>
  <si>
    <t>E475</t>
  </si>
  <si>
    <t>19년 11월</t>
  </si>
  <si>
    <t>단발불출</t>
    <phoneticPr fontId="3" type="noConversion"/>
  </si>
  <si>
    <t>PT-RC071-A</t>
  </si>
  <si>
    <t>C071</t>
  </si>
  <si>
    <t>단발불출</t>
    <phoneticPr fontId="3" type="noConversion"/>
  </si>
  <si>
    <t>PT-RC072-A</t>
  </si>
  <si>
    <t>C072</t>
  </si>
  <si>
    <t>PT-RC395-A</t>
  </si>
  <si>
    <t>C395</t>
  </si>
  <si>
    <t>PT-RK176-P</t>
  </si>
  <si>
    <t>K176</t>
  </si>
  <si>
    <t>PT-RR070-P</t>
  </si>
  <si>
    <t>R070</t>
  </si>
  <si>
    <t>PT-RW119-P</t>
  </si>
  <si>
    <t>W119</t>
  </si>
  <si>
    <t>PT-RW869-P</t>
  </si>
  <si>
    <t>W869</t>
  </si>
  <si>
    <t>일자</t>
    <phoneticPr fontId="3" type="noConversion"/>
  </si>
  <si>
    <t>PC-F0703-S</t>
  </si>
  <si>
    <t>0703</t>
  </si>
  <si>
    <t>PC-F0704-S</t>
  </si>
  <si>
    <t>0704</t>
  </si>
  <si>
    <t>PI-HI479-S</t>
  </si>
  <si>
    <t>I479</t>
  </si>
  <si>
    <t>PJ-HI480-S</t>
  </si>
  <si>
    <t>I480</t>
  </si>
  <si>
    <t>PI-HI477-S</t>
  </si>
  <si>
    <t>I477</t>
  </si>
  <si>
    <t>PJ-HI478-S</t>
  </si>
  <si>
    <t>I478</t>
  </si>
  <si>
    <t>PM-FIN81-S</t>
  </si>
  <si>
    <t>IN81</t>
  </si>
  <si>
    <t>PI-RIN89-S</t>
  </si>
  <si>
    <t>IN89</t>
  </si>
  <si>
    <t>PJ-RIN90-S</t>
  </si>
  <si>
    <t>IN90</t>
  </si>
  <si>
    <t>PL-RIN91-S</t>
  </si>
  <si>
    <t>IN91</t>
  </si>
  <si>
    <t>PI-RIO03-S</t>
  </si>
  <si>
    <t>IO03</t>
  </si>
  <si>
    <t>PJ-RIO04-S</t>
  </si>
  <si>
    <t>IO04</t>
  </si>
  <si>
    <t>PT-HK173-S</t>
  </si>
  <si>
    <t>K173</t>
  </si>
  <si>
    <t>PT-HM437-S</t>
  </si>
  <si>
    <t>M437</t>
  </si>
  <si>
    <t>PC-HC919-N</t>
  </si>
  <si>
    <t>C919</t>
  </si>
  <si>
    <t>PK-HI782-N</t>
  </si>
  <si>
    <t>I782</t>
  </si>
  <si>
    <t>PI-HI956-N</t>
  </si>
  <si>
    <t>I956</t>
  </si>
  <si>
    <t>PJ-HI957-N</t>
  </si>
  <si>
    <t>I957</t>
  </si>
  <si>
    <t>PI-FI986-N</t>
  </si>
  <si>
    <t>I986</t>
  </si>
  <si>
    <t>PJ-FI987-N</t>
  </si>
  <si>
    <t>I987</t>
  </si>
  <si>
    <t>PK-RI610-N</t>
  </si>
  <si>
    <t>I610</t>
  </si>
  <si>
    <t>PI-RI512-N</t>
  </si>
  <si>
    <t>I512</t>
  </si>
  <si>
    <t>PJ-RI513-N</t>
  </si>
  <si>
    <t>I513</t>
  </si>
  <si>
    <t>PL-RI514-N</t>
  </si>
  <si>
    <t>I514</t>
  </si>
  <si>
    <t>PI-FI414-N</t>
  </si>
  <si>
    <t>I414</t>
  </si>
  <si>
    <t>PJ-FI415-N</t>
  </si>
  <si>
    <t>I415</t>
  </si>
  <si>
    <t>PI-FI597-N</t>
  </si>
  <si>
    <t>I597</t>
  </si>
  <si>
    <t>PJ-FI598-N</t>
  </si>
  <si>
    <t>I598</t>
  </si>
  <si>
    <t>PK-HIA07-N</t>
  </si>
  <si>
    <t>IA07</t>
  </si>
  <si>
    <t>PI-HIN14-N</t>
  </si>
  <si>
    <t>IN14</t>
  </si>
  <si>
    <t>PJ-HIN15-N</t>
  </si>
  <si>
    <t>IN15</t>
  </si>
  <si>
    <t>PK-RIA43-N</t>
  </si>
  <si>
    <t>IA43</t>
  </si>
  <si>
    <t>PI-RIN93-N</t>
  </si>
  <si>
    <t>IN93</t>
  </si>
  <si>
    <t>PJ-RIN94-N</t>
  </si>
  <si>
    <t>IN94</t>
  </si>
  <si>
    <t>PK-FIA23-N</t>
  </si>
  <si>
    <t>IA23</t>
  </si>
  <si>
    <t>PI-FIN44-N</t>
  </si>
  <si>
    <t>IN44</t>
  </si>
  <si>
    <t>PJ-FIN45-N</t>
  </si>
  <si>
    <t>IN45</t>
  </si>
  <si>
    <t>PT-AK047-N</t>
  </si>
  <si>
    <t>K047</t>
  </si>
  <si>
    <t>PT-AW034-N</t>
  </si>
  <si>
    <t>W034</t>
  </si>
  <si>
    <t>PT-HK118-N</t>
  </si>
  <si>
    <t>K118</t>
  </si>
  <si>
    <t>PT-HM365-N</t>
  </si>
  <si>
    <t>M365</t>
  </si>
  <si>
    <t>PT-HW872-P</t>
  </si>
  <si>
    <t>W872</t>
  </si>
  <si>
    <t>PT-FN549-P</t>
  </si>
  <si>
    <t>N549</t>
  </si>
  <si>
    <t>PB-FW184-P</t>
  </si>
  <si>
    <t>W184</t>
  </si>
  <si>
    <t>PT-FW875-P</t>
  </si>
  <si>
    <t>W875</t>
  </si>
  <si>
    <t>PT-FY018-A</t>
  </si>
  <si>
    <t>Y018</t>
  </si>
  <si>
    <t>PT-HC299-S</t>
  </si>
  <si>
    <t>C299</t>
  </si>
  <si>
    <t>19년 10월</t>
  </si>
  <si>
    <t>PT-RW232-S</t>
  </si>
  <si>
    <t>W232</t>
  </si>
  <si>
    <t>IC-R0710-N</t>
  </si>
  <si>
    <t>0710</t>
  </si>
  <si>
    <t>PJ-HI842-N</t>
  </si>
  <si>
    <t>I842</t>
  </si>
  <si>
    <t>PK-RI611-N</t>
  </si>
  <si>
    <t>I611</t>
  </si>
  <si>
    <t>단발불출</t>
    <phoneticPr fontId="3" type="noConversion"/>
  </si>
  <si>
    <t>PI-RI515-N</t>
  </si>
  <si>
    <t>I515</t>
  </si>
  <si>
    <t>PJ-RI516-N</t>
  </si>
  <si>
    <t>I516</t>
  </si>
  <si>
    <t>PL-RI517-N</t>
  </si>
  <si>
    <t>I517</t>
  </si>
  <si>
    <t>PI-FIA44-N</t>
  </si>
  <si>
    <t>IA44</t>
  </si>
  <si>
    <t>PK-RIA46-N</t>
  </si>
  <si>
    <t>IA46</t>
  </si>
  <si>
    <t>PI-RIN99-N</t>
  </si>
  <si>
    <t>IN99</t>
  </si>
  <si>
    <t>PJ-RIO01-N</t>
  </si>
  <si>
    <t>IO01</t>
  </si>
  <si>
    <t>PT-AM299-N</t>
  </si>
  <si>
    <t>M299</t>
  </si>
  <si>
    <t>PT-RC803-N</t>
  </si>
  <si>
    <t>C803</t>
  </si>
  <si>
    <t>PT-H2001-N</t>
  </si>
  <si>
    <t>PT-FM047-P</t>
  </si>
  <si>
    <t>PVDF-MA</t>
  </si>
  <si>
    <t>M047</t>
  </si>
  <si>
    <t>PT-FB215-P</t>
  </si>
  <si>
    <t>B215</t>
  </si>
  <si>
    <t>PT-FK172-P</t>
  </si>
  <si>
    <t>K172</t>
  </si>
  <si>
    <t>PT-FK258-P</t>
  </si>
  <si>
    <t>K258</t>
  </si>
  <si>
    <t>PT-FM592-P</t>
  </si>
  <si>
    <t>M592</t>
  </si>
  <si>
    <t>PT-FN125-P</t>
  </si>
  <si>
    <t>N125</t>
  </si>
  <si>
    <t>PT-FW424-P</t>
  </si>
  <si>
    <t>W424</t>
  </si>
  <si>
    <t>PT-VR080-P</t>
  </si>
  <si>
    <t>FEVE</t>
  </si>
  <si>
    <t>R080</t>
  </si>
  <si>
    <t>PT-FR374-A</t>
  </si>
  <si>
    <t>R374</t>
  </si>
  <si>
    <t>이론량</t>
    <phoneticPr fontId="3" type="noConversion"/>
  </si>
  <si>
    <t>부착율</t>
    <phoneticPr fontId="3" type="noConversion"/>
  </si>
  <si>
    <t>일자</t>
    <phoneticPr fontId="3" type="noConversion"/>
  </si>
  <si>
    <t>비고</t>
    <phoneticPr fontId="3" type="noConversion"/>
  </si>
  <si>
    <t>ST-EK099-S</t>
  </si>
  <si>
    <t>K099</t>
  </si>
  <si>
    <t>매각</t>
    <phoneticPr fontId="3" type="noConversion"/>
  </si>
  <si>
    <t>ST-EN984-S</t>
  </si>
  <si>
    <t>N984</t>
  </si>
  <si>
    <t>매각</t>
    <phoneticPr fontId="3" type="noConversion"/>
  </si>
  <si>
    <t>PT-RC061-N</t>
  </si>
  <si>
    <t>C061</t>
  </si>
  <si>
    <t>PT-RN909-N</t>
  </si>
  <si>
    <t>N909</t>
  </si>
  <si>
    <t>PT-RR269-N</t>
  </si>
  <si>
    <t>R269</t>
  </si>
  <si>
    <t>PT-RR318-N</t>
  </si>
  <si>
    <t>R318</t>
  </si>
  <si>
    <t>PT-RW840-N</t>
  </si>
  <si>
    <t>W840</t>
  </si>
  <si>
    <t>PT-WG054-P</t>
  </si>
  <si>
    <t>G054</t>
  </si>
  <si>
    <t>PT-UK257-P</t>
  </si>
  <si>
    <t>K257</t>
  </si>
  <si>
    <t>PT-RR336-P</t>
  </si>
  <si>
    <t>R336</t>
  </si>
  <si>
    <t>ST-EW280-S</t>
  </si>
  <si>
    <t>W280</t>
  </si>
  <si>
    <t>단발 폐기</t>
  </si>
  <si>
    <t>PT-RC084-S</t>
  </si>
  <si>
    <t>C084</t>
  </si>
  <si>
    <t>PT-RN616-S</t>
  </si>
  <si>
    <t>N616</t>
  </si>
  <si>
    <t>PT-RR289-S</t>
  </si>
  <si>
    <t>R289</t>
  </si>
  <si>
    <t>PT-RW427-S</t>
  </si>
  <si>
    <t>W427</t>
  </si>
  <si>
    <t>PT-AW191-N</t>
  </si>
  <si>
    <t>W191</t>
  </si>
  <si>
    <t>PT-WN388-N</t>
  </si>
  <si>
    <t>N388</t>
  </si>
  <si>
    <t>PT-FN613-N</t>
  </si>
  <si>
    <t>N613</t>
  </si>
  <si>
    <t>PT-FW433-N</t>
  </si>
  <si>
    <t>W433</t>
  </si>
  <si>
    <t>PT-FW543-N</t>
  </si>
  <si>
    <t>W543</t>
  </si>
  <si>
    <t>PT-RR224-N</t>
  </si>
  <si>
    <t>R224</t>
  </si>
  <si>
    <t>PT-RB401-N</t>
  </si>
  <si>
    <t>B401</t>
  </si>
  <si>
    <t>PT-RC273-N</t>
  </si>
  <si>
    <t>C273</t>
  </si>
  <si>
    <t>PT-RE038-N</t>
  </si>
  <si>
    <t>E038</t>
  </si>
  <si>
    <t>PT-RG052-N</t>
  </si>
  <si>
    <t>G052</t>
  </si>
  <si>
    <t>PT-RG161-N</t>
  </si>
  <si>
    <t>G161</t>
  </si>
  <si>
    <t>PT-RG234-N</t>
  </si>
  <si>
    <t>G234</t>
  </si>
  <si>
    <t>PT-RG257-N</t>
  </si>
  <si>
    <t>G257</t>
  </si>
  <si>
    <t>PT-RG309-N</t>
  </si>
  <si>
    <t>G309</t>
  </si>
  <si>
    <t>PT-RK182-N</t>
  </si>
  <si>
    <t>K182</t>
  </si>
  <si>
    <t>PT-RK261-N</t>
  </si>
  <si>
    <t>K261</t>
  </si>
  <si>
    <t>PT-RK262-N</t>
  </si>
  <si>
    <t>K262</t>
  </si>
  <si>
    <t>PT-RN466-N</t>
  </si>
  <si>
    <t>N466</t>
  </si>
  <si>
    <t>PT-RR355-N</t>
  </si>
  <si>
    <t>R355</t>
  </si>
  <si>
    <t>PT-RW136-N</t>
  </si>
  <si>
    <t>W136</t>
  </si>
  <si>
    <t>PT-RW426-N</t>
  </si>
  <si>
    <t>W426</t>
  </si>
  <si>
    <t>ST-RW429-N</t>
  </si>
  <si>
    <t>W429</t>
  </si>
  <si>
    <t>PT-RW882-N</t>
  </si>
  <si>
    <t>W882</t>
  </si>
  <si>
    <t>PT-RW886-N</t>
  </si>
  <si>
    <t>W886</t>
  </si>
  <si>
    <t>PT-UC046-N</t>
  </si>
  <si>
    <t>C046</t>
  </si>
  <si>
    <t>PT-UE077-N</t>
  </si>
  <si>
    <t>E077</t>
  </si>
  <si>
    <t>PT-UG019-N</t>
  </si>
  <si>
    <t>G019</t>
  </si>
  <si>
    <t>PT-WB066-P</t>
  </si>
  <si>
    <t>B066</t>
  </si>
  <si>
    <t>PT-WO007-P</t>
  </si>
  <si>
    <t>O007</t>
  </si>
  <si>
    <t>PT-DR071-P</t>
  </si>
  <si>
    <t>HBP</t>
  </si>
  <si>
    <t>R071</t>
  </si>
  <si>
    <t>일자</t>
    <phoneticPr fontId="3" type="noConversion"/>
  </si>
  <si>
    <t>비고</t>
    <phoneticPr fontId="3" type="noConversion"/>
  </si>
  <si>
    <t>PC-R0706-S</t>
  </si>
  <si>
    <t>0706</t>
  </si>
  <si>
    <t>PK-RIA41-S</t>
  </si>
  <si>
    <t>IA41</t>
  </si>
  <si>
    <t>PI-RIN87-S</t>
  </si>
  <si>
    <t>IN87</t>
  </si>
  <si>
    <t>PJ-RIN88-S</t>
  </si>
  <si>
    <t>IN88</t>
  </si>
  <si>
    <t>PT-HN129-S</t>
  </si>
  <si>
    <t>N129</t>
  </si>
  <si>
    <t>PT-HN910-S</t>
  </si>
  <si>
    <t>N910</t>
  </si>
  <si>
    <t>PC-H0668-N</t>
  </si>
  <si>
    <t>0668</t>
  </si>
  <si>
    <t>PC-H0686-N</t>
  </si>
  <si>
    <t>0686</t>
  </si>
  <si>
    <t>PC-H0708-N</t>
  </si>
  <si>
    <t>0708</t>
  </si>
  <si>
    <t>PK-RI705-N</t>
  </si>
  <si>
    <t>I705</t>
  </si>
  <si>
    <t>PI-RI806-N</t>
  </si>
  <si>
    <t>I806</t>
  </si>
  <si>
    <t>PJ-RI807-N</t>
  </si>
  <si>
    <t>I807</t>
  </si>
  <si>
    <t>PI-RI994-N</t>
  </si>
  <si>
    <t>I994</t>
  </si>
  <si>
    <t>PJ-RI995-N</t>
  </si>
  <si>
    <t>I995</t>
  </si>
  <si>
    <t>PL-RI996-N</t>
  </si>
  <si>
    <t>I996</t>
  </si>
  <si>
    <t>PI-RI997-N</t>
  </si>
  <si>
    <t>I997</t>
  </si>
  <si>
    <t>PK-FI668-N</t>
  </si>
  <si>
    <t>I668</t>
  </si>
  <si>
    <t>PI-FI421-N</t>
  </si>
  <si>
    <t>I421</t>
  </si>
  <si>
    <t>PJ-FI422-N</t>
  </si>
  <si>
    <t>I422</t>
  </si>
  <si>
    <t>PL-FI423-N</t>
  </si>
  <si>
    <t>I423</t>
  </si>
  <si>
    <t>PJ-HI436-N</t>
  </si>
  <si>
    <t>I436</t>
  </si>
  <si>
    <t>PK-HI683-N</t>
  </si>
  <si>
    <t>I683</t>
  </si>
  <si>
    <t>PI-HI457-N</t>
  </si>
  <si>
    <t>I457</t>
  </si>
  <si>
    <t>PJ-HI458-N</t>
  </si>
  <si>
    <t>I458</t>
  </si>
  <si>
    <t>PK-HI686-N</t>
  </si>
  <si>
    <t>I686</t>
  </si>
  <si>
    <t>PI-HI461-N</t>
  </si>
  <si>
    <t>I461</t>
  </si>
  <si>
    <t>PI-FIN95-N</t>
  </si>
  <si>
    <t>IN95</t>
  </si>
  <si>
    <t>PJ-FIN96-N</t>
  </si>
  <si>
    <t>IN96</t>
  </si>
  <si>
    <t>PT-H4001-N</t>
  </si>
  <si>
    <t>IK-FIA50-S</t>
  </si>
  <si>
    <t>IA50</t>
  </si>
  <si>
    <t>II-FIO11-S</t>
  </si>
  <si>
    <t>IO11</t>
  </si>
  <si>
    <t>IJ-FIO12-S</t>
  </si>
  <si>
    <t>IO12</t>
  </si>
  <si>
    <t>IL-FIO13-S</t>
  </si>
  <si>
    <t>IO13</t>
  </si>
  <si>
    <t>IK-FIA51-S</t>
  </si>
  <si>
    <t>IA51</t>
  </si>
  <si>
    <t>II-FIO14-S</t>
  </si>
  <si>
    <t>IO14</t>
  </si>
  <si>
    <t>IJ-FIO15-S</t>
  </si>
  <si>
    <t>IO15</t>
  </si>
  <si>
    <t>IL-FIO16-S</t>
  </si>
  <si>
    <t>IO16</t>
  </si>
  <si>
    <t>IK-RIA55-S</t>
  </si>
  <si>
    <t>IA55</t>
  </si>
  <si>
    <t>II-RIO25-S</t>
  </si>
  <si>
    <t>IO25</t>
  </si>
  <si>
    <t>IJ-RIO26-S</t>
  </si>
  <si>
    <t>IO26</t>
  </si>
  <si>
    <t>IL-RIO27-S</t>
  </si>
  <si>
    <t>IO27</t>
  </si>
  <si>
    <t>PK-RI612-N</t>
  </si>
  <si>
    <t>I612</t>
  </si>
  <si>
    <t>PI-RI518-N</t>
  </si>
  <si>
    <t>I518</t>
  </si>
  <si>
    <t>PJ-RI519-N</t>
  </si>
  <si>
    <t>I519</t>
  </si>
  <si>
    <t>PK-FI764-N</t>
  </si>
  <si>
    <t>I764</t>
  </si>
  <si>
    <t>PI-FI922-N</t>
  </si>
  <si>
    <t>I922</t>
  </si>
  <si>
    <t>PJ-FI923-N</t>
  </si>
  <si>
    <t>I923</t>
  </si>
  <si>
    <t>PI-HI592-N</t>
  </si>
  <si>
    <t>I592</t>
  </si>
  <si>
    <t>COLOR</t>
    <phoneticPr fontId="3" type="noConversion"/>
  </si>
  <si>
    <t>Kg/COLOR</t>
    <phoneticPr fontId="3" type="noConversion"/>
  </si>
  <si>
    <t>일자</t>
    <phoneticPr fontId="3" type="noConversion"/>
  </si>
  <si>
    <t>비고</t>
    <phoneticPr fontId="3" type="noConversion"/>
  </si>
  <si>
    <t>매각</t>
    <phoneticPr fontId="3" type="noConversion"/>
  </si>
  <si>
    <t>PT-HW131-S</t>
  </si>
  <si>
    <t>W131</t>
  </si>
  <si>
    <t>PT-RW449-S</t>
  </si>
  <si>
    <t>W449</t>
  </si>
  <si>
    <t>PT-WY071-N</t>
  </si>
  <si>
    <t>Y071</t>
  </si>
  <si>
    <t>PT-RN809-N</t>
  </si>
  <si>
    <t>N809</t>
  </si>
  <si>
    <t>PT-RB392-N</t>
  </si>
  <si>
    <t>B392</t>
  </si>
  <si>
    <t>PT-RC178-N</t>
  </si>
  <si>
    <t>C178</t>
  </si>
  <si>
    <t>PT-RK215-N</t>
  </si>
  <si>
    <t>K215</t>
  </si>
  <si>
    <t>PT-RM275-N</t>
  </si>
  <si>
    <t>M275</t>
  </si>
  <si>
    <t>PT-RM520-N</t>
  </si>
  <si>
    <t>M520</t>
  </si>
  <si>
    <t>PT-RM585-N</t>
  </si>
  <si>
    <t>M585</t>
  </si>
  <si>
    <t>PT-RN139-N</t>
  </si>
  <si>
    <t>N139</t>
  </si>
  <si>
    <t>ST-RN769-N</t>
  </si>
  <si>
    <t>N769</t>
  </si>
  <si>
    <t>PT-RR275-N</t>
  </si>
  <si>
    <t>R275</t>
  </si>
  <si>
    <t>PT-RR276-N</t>
  </si>
  <si>
    <t>R276</t>
  </si>
  <si>
    <t>PT-RR328-N</t>
  </si>
  <si>
    <t>R328</t>
  </si>
  <si>
    <t>PT-RR371-N</t>
  </si>
  <si>
    <t>R371</t>
  </si>
  <si>
    <t>PT-RW112-N</t>
  </si>
  <si>
    <t>W112</t>
  </si>
  <si>
    <t>PT-RW189-N</t>
  </si>
  <si>
    <t>W189</t>
  </si>
  <si>
    <t>PT-RW541-N</t>
  </si>
  <si>
    <t>W541</t>
  </si>
  <si>
    <t>PT-RW768-N</t>
  </si>
  <si>
    <t>W768</t>
  </si>
  <si>
    <t>PT-RW847-N</t>
  </si>
  <si>
    <t>W847</t>
  </si>
  <si>
    <t>PT-SW207-N</t>
  </si>
  <si>
    <t>W207</t>
  </si>
  <si>
    <t>PT-UR025-P</t>
  </si>
  <si>
    <t>R025</t>
  </si>
  <si>
    <t>PT-FE093-P</t>
  </si>
  <si>
    <t>E093</t>
  </si>
  <si>
    <t>1 CCL</t>
    <phoneticPr fontId="3" type="noConversion"/>
  </si>
  <si>
    <t>PT-FB463-K</t>
  </si>
  <si>
    <t>B463</t>
  </si>
  <si>
    <t>PT-FW529-N</t>
  </si>
  <si>
    <t>W529</t>
  </si>
  <si>
    <t>19년 12월</t>
    <phoneticPr fontId="3" type="noConversion"/>
  </si>
  <si>
    <t>PT-RE501-N</t>
  </si>
  <si>
    <t>E501</t>
  </si>
  <si>
    <t>PT-RK263-N</t>
  </si>
  <si>
    <t>K263</t>
  </si>
  <si>
    <t>PT-RN617-N</t>
  </si>
  <si>
    <t>N617</t>
  </si>
  <si>
    <t>PT-RW432-N</t>
  </si>
  <si>
    <t>W432</t>
  </si>
  <si>
    <t>PT-RW890-N</t>
  </si>
  <si>
    <t>W890</t>
  </si>
  <si>
    <t>PT-QN609-N</t>
  </si>
  <si>
    <t>SQP</t>
  </si>
  <si>
    <t>N609</t>
  </si>
  <si>
    <t>PT-UW758-P</t>
  </si>
  <si>
    <t>W758</t>
  </si>
  <si>
    <t>PT-RC037-P</t>
  </si>
  <si>
    <t>C037</t>
  </si>
  <si>
    <t>PT-RC148-P</t>
  </si>
  <si>
    <t>C148</t>
  </si>
  <si>
    <t>PT-RG056-P</t>
  </si>
  <si>
    <t>G056</t>
  </si>
  <si>
    <t>PT-RK177-P</t>
  </si>
  <si>
    <t>K177</t>
  </si>
  <si>
    <t>PT-RK180-P</t>
  </si>
  <si>
    <t>K180</t>
  </si>
  <si>
    <t>PT-RN618-P</t>
  </si>
  <si>
    <t>N618</t>
  </si>
  <si>
    <t>PT-RN619-P</t>
  </si>
  <si>
    <t>N619</t>
  </si>
  <si>
    <t>PT-RW889-P</t>
  </si>
  <si>
    <t>W889</t>
  </si>
  <si>
    <t>PT-FN716-A</t>
  </si>
  <si>
    <t>N716</t>
  </si>
  <si>
    <t>PT-FM428-S</t>
  </si>
  <si>
    <t>M428</t>
  </si>
  <si>
    <t>PT-HW418-N</t>
  </si>
  <si>
    <t>W418</t>
  </si>
  <si>
    <t>PT-HW723-N</t>
  </si>
  <si>
    <t>W723</t>
  </si>
  <si>
    <t>II-HIO34-S</t>
  </si>
  <si>
    <t>IO34</t>
  </si>
  <si>
    <t>PK-HI685-S</t>
  </si>
  <si>
    <t>I685</t>
  </si>
  <si>
    <t>IK-FIA54-S</t>
  </si>
  <si>
    <t>IA54</t>
  </si>
  <si>
    <t>II-FIO23-S</t>
  </si>
  <si>
    <t>IO23</t>
  </si>
  <si>
    <t>IJ-FIO24-S</t>
  </si>
  <si>
    <t>IO24</t>
  </si>
  <si>
    <t>PT-HW842-S</t>
  </si>
  <si>
    <t>W842</t>
  </si>
  <si>
    <t>PT-HW095-N</t>
  </si>
  <si>
    <t>W095</t>
  </si>
  <si>
    <t>PT-RK198-N</t>
  </si>
  <si>
    <t>K198</t>
  </si>
  <si>
    <t>PT-RW113-N</t>
  </si>
  <si>
    <t>W113</t>
  </si>
  <si>
    <t>PC-F0678-S</t>
  </si>
  <si>
    <t>0678</t>
  </si>
  <si>
    <t>20년 1월</t>
    <phoneticPr fontId="3" type="noConversion"/>
  </si>
  <si>
    <t>PK-FI673-S</t>
  </si>
  <si>
    <t>I673</t>
  </si>
  <si>
    <t>PI-FI433-S</t>
  </si>
  <si>
    <t>I433</t>
  </si>
  <si>
    <t>PJ-FI434-S</t>
  </si>
  <si>
    <t>I434</t>
  </si>
  <si>
    <t>ST-EC069-S</t>
  </si>
  <si>
    <t>C069</t>
  </si>
  <si>
    <t>ST-EN625-S</t>
  </si>
  <si>
    <t>N625</t>
  </si>
  <si>
    <t>PT-VM356-S</t>
  </si>
  <si>
    <t>M356</t>
  </si>
  <si>
    <t>PK-FI769-N</t>
  </si>
  <si>
    <t>I769</t>
  </si>
  <si>
    <t>PI-FI932-N</t>
  </si>
  <si>
    <t>I932</t>
  </si>
  <si>
    <t>PJ-FI933-N</t>
  </si>
  <si>
    <t>I933</t>
  </si>
  <si>
    <t>PI-RI539-N</t>
  </si>
  <si>
    <t>I539</t>
  </si>
  <si>
    <t>PI-RI568-N</t>
  </si>
  <si>
    <t>I568</t>
  </si>
  <si>
    <t>PJ-RI569-N</t>
  </si>
  <si>
    <t>I569</t>
  </si>
  <si>
    <t>PL-RI570-N</t>
  </si>
  <si>
    <t>I570</t>
  </si>
  <si>
    <t>PK-RI674-N</t>
  </si>
  <si>
    <t>I674</t>
  </si>
  <si>
    <t>PI-RI437-N</t>
  </si>
  <si>
    <t>I437</t>
  </si>
  <si>
    <t>PJ-RI438-N</t>
  </si>
  <si>
    <t>I438</t>
  </si>
  <si>
    <t>PL-RI439-N</t>
  </si>
  <si>
    <t>I439</t>
  </si>
  <si>
    <t>PT-AM595-N</t>
  </si>
  <si>
    <t>M595</t>
  </si>
  <si>
    <t>PT-AN624-N</t>
  </si>
  <si>
    <t>N624</t>
  </si>
  <si>
    <t>PT-HC139-N</t>
  </si>
  <si>
    <t>C139</t>
  </si>
  <si>
    <t>PT-HM472-N</t>
  </si>
  <si>
    <t>M472</t>
  </si>
  <si>
    <t>일자</t>
    <phoneticPr fontId="3" type="noConversion"/>
  </si>
  <si>
    <t>비고</t>
    <phoneticPr fontId="3" type="noConversion"/>
  </si>
  <si>
    <t>NO1 CCL</t>
  </si>
  <si>
    <t>PT-AB042-N</t>
  </si>
  <si>
    <t>B042</t>
  </si>
  <si>
    <t>19년 12월</t>
  </si>
  <si>
    <t>매각</t>
    <phoneticPr fontId="3" type="noConversion"/>
  </si>
  <si>
    <t>PT-AR359-N</t>
  </si>
  <si>
    <t>R359</t>
  </si>
  <si>
    <t>PT-RB262-N</t>
  </si>
  <si>
    <t>B262</t>
  </si>
  <si>
    <t>PT-RE225-N</t>
  </si>
  <si>
    <t>E225</t>
  </si>
  <si>
    <t>PT-RN527-N</t>
  </si>
  <si>
    <t>N527</t>
  </si>
  <si>
    <t>PP-UP111-N</t>
  </si>
  <si>
    <t>PRIMER</t>
  </si>
  <si>
    <t>P111</t>
  </si>
  <si>
    <t>PT-WR314-S</t>
  </si>
  <si>
    <t>R314</t>
  </si>
  <si>
    <t>20년 1월</t>
  </si>
  <si>
    <t>불출</t>
  </si>
  <si>
    <t>PT-HN568-N</t>
  </si>
  <si>
    <t>N568</t>
  </si>
  <si>
    <t>PT-RB274-N</t>
  </si>
  <si>
    <t>B274</t>
  </si>
  <si>
    <t>PT-RB378-N</t>
  </si>
  <si>
    <t>B378</t>
  </si>
  <si>
    <t>PT-RC348-N</t>
  </si>
  <si>
    <t>C348</t>
  </si>
  <si>
    <t>PT-RG218-N</t>
  </si>
  <si>
    <t>G218</t>
  </si>
  <si>
    <t>PT-RK122-N</t>
  </si>
  <si>
    <t>K122</t>
  </si>
  <si>
    <t>PT-RK193-N</t>
  </si>
  <si>
    <t>K193</t>
  </si>
  <si>
    <t>PT-RN084-N</t>
  </si>
  <si>
    <t>N084</t>
  </si>
  <si>
    <t>PT-RN114-P</t>
  </si>
  <si>
    <t>N114</t>
  </si>
  <si>
    <t>PT-RR043-P</t>
  </si>
  <si>
    <t>R043</t>
  </si>
  <si>
    <t>PT-RR047-P</t>
  </si>
  <si>
    <t>R047</t>
  </si>
  <si>
    <t>ST-EC432-N</t>
  </si>
  <si>
    <t>C432</t>
  </si>
  <si>
    <t>20년 2월</t>
  </si>
  <si>
    <t>ST-ER380-N</t>
  </si>
  <si>
    <t>R380</t>
  </si>
  <si>
    <t>PT-AB479-N</t>
  </si>
  <si>
    <t>B479</t>
  </si>
  <si>
    <t>PT-WG045-N</t>
  </si>
  <si>
    <t>G045</t>
  </si>
  <si>
    <t>PT-WR381-N</t>
  </si>
  <si>
    <t>R381</t>
  </si>
  <si>
    <t>일자</t>
    <phoneticPr fontId="3" type="noConversion"/>
  </si>
  <si>
    <t>비고</t>
    <phoneticPr fontId="3" type="noConversion"/>
  </si>
  <si>
    <t>NO2 CCL</t>
  </si>
  <si>
    <t>PC-VC916-S</t>
  </si>
  <si>
    <t>C916</t>
  </si>
  <si>
    <t>매각</t>
    <phoneticPr fontId="3" type="noConversion"/>
  </si>
  <si>
    <t>PK-RI622-N</t>
  </si>
  <si>
    <t>I622</t>
  </si>
  <si>
    <t>PK-FI654-N</t>
  </si>
  <si>
    <t>I654</t>
  </si>
  <si>
    <t>II-RIO28-N</t>
  </si>
  <si>
    <t>IO28</t>
  </si>
  <si>
    <t>IJ-RIO29-N</t>
  </si>
  <si>
    <t>IO29</t>
  </si>
  <si>
    <t>PT-RW334-N</t>
  </si>
  <si>
    <t>W334</t>
  </si>
  <si>
    <t>PP-HP499-N</t>
  </si>
  <si>
    <t>P499</t>
  </si>
  <si>
    <t>PC-HC900-N</t>
  </si>
  <si>
    <t>C900</t>
    <phoneticPr fontId="3" type="noConversion"/>
  </si>
  <si>
    <t>PK-RI655-S</t>
  </si>
  <si>
    <t>I655</t>
  </si>
  <si>
    <t>불출</t>
    <phoneticPr fontId="3" type="noConversion"/>
  </si>
  <si>
    <t>PI-RI400-S</t>
  </si>
  <si>
    <t>I400</t>
  </si>
  <si>
    <t>PJ-RI401-S</t>
  </si>
  <si>
    <t>I401</t>
  </si>
  <si>
    <t>PK-RI667-S</t>
  </si>
  <si>
    <t>I667</t>
  </si>
  <si>
    <t>PK-HI694-S</t>
  </si>
  <si>
    <t>I694</t>
  </si>
  <si>
    <t>PT-HB053-S</t>
  </si>
  <si>
    <t>B053</t>
  </si>
  <si>
    <t>PC-H0638-S</t>
  </si>
  <si>
    <t>0638</t>
  </si>
  <si>
    <t>PK-HI636-S</t>
  </si>
  <si>
    <t>I636</t>
  </si>
  <si>
    <t>PI-HI566-S</t>
  </si>
  <si>
    <t>I566</t>
  </si>
  <si>
    <t>PJ-HI567-S</t>
  </si>
  <si>
    <t>I567</t>
  </si>
  <si>
    <t>PC-R0709-S</t>
  </si>
  <si>
    <t>0709</t>
  </si>
  <si>
    <t>PK-RIA48-S</t>
  </si>
  <si>
    <t>IA48</t>
  </si>
  <si>
    <t>PI-RIO05-S</t>
  </si>
  <si>
    <t>IO05</t>
  </si>
  <si>
    <t>PJ-RIO06-S</t>
  </si>
  <si>
    <t>IO06</t>
  </si>
  <si>
    <t>PL-RIO07-S</t>
  </si>
  <si>
    <t>IO07</t>
  </si>
  <si>
    <t>PK-RIA49-S</t>
  </si>
  <si>
    <t>IA49</t>
  </si>
  <si>
    <t>PI-RIO08-S</t>
  </si>
  <si>
    <t>IO08</t>
  </si>
  <si>
    <t>PJ-RIO09-S</t>
  </si>
  <si>
    <t>IO09</t>
  </si>
  <si>
    <t>PL-RIO10-S</t>
  </si>
  <si>
    <t>IO10</t>
  </si>
  <si>
    <t>PT-VM542-P</t>
  </si>
  <si>
    <t>M542</t>
  </si>
  <si>
    <t>매각</t>
    <phoneticPr fontId="3" type="noConversion"/>
  </si>
  <si>
    <t>PT-FM053-P</t>
  </si>
  <si>
    <t>M053</t>
  </si>
  <si>
    <t>PT-FM049-P</t>
  </si>
  <si>
    <t>M049</t>
  </si>
  <si>
    <t>PT-FN160-P</t>
  </si>
  <si>
    <t>N160</t>
  </si>
  <si>
    <t>PP-FP010-P</t>
  </si>
  <si>
    <t>P010</t>
  </si>
  <si>
    <t>일자</t>
    <phoneticPr fontId="3" type="noConversion"/>
  </si>
  <si>
    <t>비고</t>
    <phoneticPr fontId="3" type="noConversion"/>
  </si>
  <si>
    <t>PT-AK236-S</t>
  </si>
  <si>
    <t>K236</t>
  </si>
  <si>
    <t>매각</t>
    <phoneticPr fontId="3" type="noConversion"/>
  </si>
  <si>
    <t>PT-AN749-S</t>
  </si>
  <si>
    <t>N749</t>
  </si>
  <si>
    <t>PT-RB064-N</t>
  </si>
  <si>
    <t>B064</t>
  </si>
  <si>
    <t>PT-RE415-N</t>
  </si>
  <si>
    <t>E415</t>
  </si>
  <si>
    <t>PT-RK104-N</t>
  </si>
  <si>
    <t>K104</t>
  </si>
  <si>
    <t>ST-RW630-N</t>
  </si>
  <si>
    <t>W630</t>
  </si>
  <si>
    <t>PT-RM001-P</t>
  </si>
  <si>
    <t>M001</t>
  </si>
  <si>
    <t>PT-RK010-A</t>
  </si>
  <si>
    <t>K010</t>
  </si>
  <si>
    <t>PT-RB449-N</t>
  </si>
  <si>
    <t>B449</t>
  </si>
  <si>
    <t>20년 2월</t>
    <phoneticPr fontId="3" type="noConversion"/>
  </si>
  <si>
    <t>불출</t>
    <phoneticPr fontId="3" type="noConversion"/>
  </si>
  <si>
    <t>PT-RC194-N</t>
  </si>
  <si>
    <t>C194</t>
  </si>
  <si>
    <t>PT-RC195-N</t>
  </si>
  <si>
    <t>C195</t>
  </si>
  <si>
    <t>PT-RK055-N</t>
  </si>
  <si>
    <t>K055</t>
  </si>
  <si>
    <t>PT-RR240-N</t>
  </si>
  <si>
    <t>R240</t>
  </si>
  <si>
    <t>PT-SC431-N</t>
  </si>
  <si>
    <t>C431</t>
  </si>
  <si>
    <t>PT-SR379-N</t>
  </si>
  <si>
    <t>R379</t>
  </si>
  <si>
    <t>PT-FN911-P</t>
  </si>
  <si>
    <t>N911</t>
  </si>
  <si>
    <t>PT-FW895-P</t>
  </si>
  <si>
    <t>W895</t>
  </si>
  <si>
    <t>PT-PC435-P</t>
  </si>
  <si>
    <t>C435</t>
  </si>
  <si>
    <t>PT-RE406-A</t>
  </si>
  <si>
    <t>E406</t>
  </si>
  <si>
    <t>PK-HI788-N</t>
  </si>
  <si>
    <t>I788</t>
  </si>
  <si>
    <t>PI-HI969-N</t>
  </si>
  <si>
    <t>I969</t>
  </si>
  <si>
    <t>PI-HI970-N</t>
  </si>
  <si>
    <t>I970</t>
  </si>
  <si>
    <t>PI-RIN09-N</t>
  </si>
  <si>
    <t>IN09</t>
  </si>
  <si>
    <t>PJ-RIN10-N</t>
  </si>
  <si>
    <t>IN10</t>
  </si>
  <si>
    <t>PI-RIN42-N</t>
  </si>
  <si>
    <t>IN42</t>
  </si>
  <si>
    <t>PJ-RIN43-N</t>
  </si>
  <si>
    <t>IN43</t>
  </si>
  <si>
    <t>PT-RC370-N</t>
  </si>
  <si>
    <t>C370</t>
  </si>
  <si>
    <t>IC-F0712-P</t>
  </si>
  <si>
    <t>0712</t>
  </si>
  <si>
    <t>II-FIO17-P</t>
  </si>
  <si>
    <t>IO17</t>
  </si>
  <si>
    <t>IJ-FIO18-P</t>
  </si>
  <si>
    <t>IO18</t>
  </si>
  <si>
    <t>IL-FIO19-P</t>
  </si>
  <si>
    <t>IO19</t>
  </si>
  <si>
    <t>IM-FIO20-P</t>
  </si>
  <si>
    <t>IO20</t>
  </si>
  <si>
    <t>PT-FM471-P</t>
  </si>
  <si>
    <t>M471</t>
  </si>
  <si>
    <t>PT-FM554-P</t>
  </si>
  <si>
    <t>M554</t>
  </si>
  <si>
    <t>PT-FM577-P</t>
  </si>
  <si>
    <t>M577</t>
  </si>
  <si>
    <t>PT-FW810-P</t>
  </si>
  <si>
    <t>W810</t>
  </si>
  <si>
    <t>PT-FW177-A</t>
  </si>
  <si>
    <t>W177</t>
  </si>
  <si>
    <t>PT-FW218-A</t>
  </si>
  <si>
    <t>W218</t>
  </si>
  <si>
    <t>PT-HW901-S</t>
  </si>
  <si>
    <t>W901</t>
  </si>
  <si>
    <t>ST-RW884-S</t>
  </si>
  <si>
    <t>W884</t>
  </si>
  <si>
    <t>PT-HW802-N</t>
  </si>
  <si>
    <t>W802</t>
  </si>
  <si>
    <t>PT-AB070-N</t>
  </si>
  <si>
    <t>B070</t>
  </si>
  <si>
    <t>20년 3월</t>
    <phoneticPr fontId="3" type="noConversion"/>
  </si>
  <si>
    <t>PT-AM293-N</t>
  </si>
  <si>
    <t>M293</t>
  </si>
  <si>
    <t>PT-AR390-N</t>
  </si>
  <si>
    <t>R390</t>
  </si>
  <si>
    <t>PT-HM607-N</t>
  </si>
  <si>
    <t>M607</t>
  </si>
  <si>
    <t>PT-HN521-N</t>
  </si>
  <si>
    <t>N521</t>
  </si>
  <si>
    <t>ST-RC436-N</t>
  </si>
  <si>
    <t>C436</t>
  </si>
  <si>
    <t>PT-RW893-N</t>
  </si>
  <si>
    <t>W893</t>
  </si>
  <si>
    <t>일자</t>
    <phoneticPr fontId="3" type="noConversion"/>
  </si>
  <si>
    <t>비고</t>
    <phoneticPr fontId="3" type="noConversion"/>
  </si>
  <si>
    <t>PT-HN156-S</t>
  </si>
  <si>
    <t>N156</t>
  </si>
  <si>
    <t>PT-RW150-S</t>
  </si>
  <si>
    <t>W150</t>
  </si>
  <si>
    <t>PT-AC434-N</t>
  </si>
  <si>
    <t>C434</t>
  </si>
  <si>
    <t>PT-AE552-N</t>
  </si>
  <si>
    <t>E552</t>
  </si>
  <si>
    <t>매각</t>
    <phoneticPr fontId="3" type="noConversion"/>
  </si>
  <si>
    <t>PT-AY012-N</t>
  </si>
  <si>
    <t>Y012</t>
  </si>
  <si>
    <t>PT-RC160-N</t>
  </si>
  <si>
    <t>C160</t>
  </si>
  <si>
    <t>PT-RC294-N</t>
  </si>
  <si>
    <t>C294</t>
  </si>
  <si>
    <t>PT-RK004-N</t>
  </si>
  <si>
    <t>K004</t>
  </si>
  <si>
    <t>PT-RK078-N</t>
  </si>
  <si>
    <t>K078</t>
  </si>
  <si>
    <t>PT-SG328-N</t>
  </si>
  <si>
    <t>G328</t>
  </si>
  <si>
    <t>PT-ANA05-N</t>
  </si>
  <si>
    <t>NA05</t>
  </si>
  <si>
    <t>불출</t>
    <phoneticPr fontId="3" type="noConversion"/>
  </si>
  <si>
    <t>PT-HR386-N</t>
  </si>
  <si>
    <t>R386</t>
  </si>
  <si>
    <t>ST-EN047-S</t>
  </si>
  <si>
    <t>N047</t>
  </si>
  <si>
    <t>20년 3월</t>
    <phoneticPr fontId="3" type="noConversion"/>
  </si>
  <si>
    <t>PT-RC198-S</t>
  </si>
  <si>
    <t>C198</t>
  </si>
  <si>
    <t>PT-RG064-S</t>
  </si>
  <si>
    <t>G064</t>
  </si>
  <si>
    <t>PT-RG065-S</t>
  </si>
  <si>
    <t>G065</t>
  </si>
  <si>
    <t>PT-AW622-N</t>
  </si>
  <si>
    <t>W622</t>
  </si>
  <si>
    <t>PT-HM602-N</t>
  </si>
  <si>
    <t>M602</t>
  </si>
  <si>
    <t>PT-HW902-N</t>
  </si>
  <si>
    <t>W902</t>
  </si>
  <si>
    <t>PT-FG354-N</t>
  </si>
  <si>
    <t>G354</t>
  </si>
  <si>
    <t>PT-FN614-N</t>
  </si>
  <si>
    <t>N614</t>
  </si>
  <si>
    <t>PT-RC323-N</t>
  </si>
  <si>
    <t>C323</t>
  </si>
  <si>
    <t>PT-RC438-N</t>
  </si>
  <si>
    <t>C438</t>
  </si>
  <si>
    <t>PT-RK268-N</t>
  </si>
  <si>
    <t>K268</t>
  </si>
  <si>
    <t>PT-RM599-N</t>
  </si>
  <si>
    <t>M599</t>
  </si>
  <si>
    <t>PT-RW151-N</t>
  </si>
  <si>
    <t>W151</t>
  </si>
  <si>
    <t>PT-FB071-P</t>
  </si>
  <si>
    <t>B071</t>
  </si>
  <si>
    <t>PT-FN632-P</t>
  </si>
  <si>
    <t>N632</t>
  </si>
  <si>
    <t>20년 3월</t>
    <phoneticPr fontId="3" type="noConversion"/>
  </si>
  <si>
    <t>PT-RC187-P</t>
  </si>
  <si>
    <t>C187</t>
  </si>
  <si>
    <t>PT-QK259-P</t>
  </si>
  <si>
    <t>K259</t>
  </si>
  <si>
    <t>PT-GN628-P</t>
  </si>
  <si>
    <t>ADP</t>
  </si>
  <si>
    <t>N628</t>
  </si>
  <si>
    <t>일자</t>
    <phoneticPr fontId="3" type="noConversion"/>
  </si>
  <si>
    <t>비고</t>
    <phoneticPr fontId="3" type="noConversion"/>
  </si>
  <si>
    <t>PI-RIN97-N</t>
  </si>
  <si>
    <t>IN97</t>
  </si>
  <si>
    <t>매각</t>
    <phoneticPr fontId="3" type="noConversion"/>
  </si>
  <si>
    <t>PJ-RIN98-N</t>
  </si>
  <si>
    <t>IN98</t>
  </si>
  <si>
    <t>IK-HIA62-N</t>
  </si>
  <si>
    <t>IA62</t>
  </si>
  <si>
    <t>II-HIO43-N</t>
  </si>
  <si>
    <t>IO43</t>
  </si>
  <si>
    <t>IJ-HIO44-N</t>
  </si>
  <si>
    <t>IO44</t>
  </si>
  <si>
    <t>IK-HIA63-N</t>
  </si>
  <si>
    <t>IA63</t>
  </si>
  <si>
    <t>II-HIO45-N</t>
  </si>
  <si>
    <t>IO45</t>
  </si>
  <si>
    <t>IJ-HIO46-N</t>
  </si>
  <si>
    <t>IO46</t>
  </si>
  <si>
    <t>II-RIO47-N</t>
  </si>
  <si>
    <t>IO47</t>
  </si>
  <si>
    <t>IJ-RIO48-N</t>
  </si>
  <si>
    <t>IO48</t>
  </si>
  <si>
    <t>II-RIO49-N</t>
  </si>
  <si>
    <t>IO49</t>
  </si>
  <si>
    <t>IJ-RIO50-N</t>
  </si>
  <si>
    <t>IO50</t>
  </si>
  <si>
    <t>PT-AO012-N</t>
  </si>
  <si>
    <t>O012</t>
  </si>
  <si>
    <t>PT-HK274-N</t>
  </si>
  <si>
    <t>K274</t>
  </si>
  <si>
    <t>PT-HW891-N</t>
  </si>
  <si>
    <t>W891</t>
  </si>
  <si>
    <t>PT-FE090-P</t>
  </si>
  <si>
    <t>E090</t>
  </si>
  <si>
    <t>PT-FN623-P</t>
  </si>
  <si>
    <t>N623</t>
  </si>
  <si>
    <t>불출</t>
    <phoneticPr fontId="3" type="noConversion"/>
  </si>
  <si>
    <t>PT-FN626-P</t>
  </si>
  <si>
    <t>N626</t>
  </si>
  <si>
    <t>PT-VM597-P</t>
  </si>
  <si>
    <t>M597</t>
  </si>
  <si>
    <t>PT-VW897-P</t>
  </si>
  <si>
    <t>W897</t>
  </si>
  <si>
    <t>PK-HIA30-S</t>
  </si>
  <si>
    <t>IA30</t>
  </si>
  <si>
    <t>20년 4월</t>
    <phoneticPr fontId="3" type="noConversion"/>
  </si>
  <si>
    <t>PK-RI731-N</t>
  </si>
  <si>
    <t>I731</t>
  </si>
  <si>
    <t>PI-RI857-N</t>
  </si>
  <si>
    <t>I857</t>
  </si>
  <si>
    <t>PJ-RI858-N</t>
  </si>
  <si>
    <t>I858</t>
  </si>
  <si>
    <t>PK-HI751-N</t>
  </si>
  <si>
    <t>I751</t>
  </si>
  <si>
    <t>PI-HI893-N</t>
  </si>
  <si>
    <t>I893</t>
  </si>
  <si>
    <t>PJ-HI894-N</t>
  </si>
  <si>
    <t>I894</t>
  </si>
  <si>
    <t>IL-HIO94-N</t>
  </si>
  <si>
    <t>IO94</t>
  </si>
  <si>
    <t>IM-HIO95-N</t>
  </si>
  <si>
    <t>IO95</t>
  </si>
  <si>
    <t>IC-R0719-P</t>
  </si>
  <si>
    <t>0719</t>
  </si>
  <si>
    <t>II-RIO38-P</t>
  </si>
  <si>
    <t>IO38</t>
  </si>
  <si>
    <t>IJ-RIO39-P</t>
  </si>
  <si>
    <t>IO39</t>
  </si>
  <si>
    <t>PT-FC192-K</t>
  </si>
  <si>
    <t>C192</t>
  </si>
  <si>
    <t>PT-FN621-K</t>
  </si>
  <si>
    <t>N621</t>
  </si>
  <si>
    <t>PT-FN622-K</t>
  </si>
  <si>
    <t>N622</t>
  </si>
  <si>
    <t>PT-FM511-K</t>
  </si>
  <si>
    <t>PVDF-M</t>
  </si>
  <si>
    <t>M511</t>
  </si>
  <si>
    <t>PT-CK273-A</t>
  </si>
  <si>
    <t>CERAMIC</t>
  </si>
  <si>
    <t>K273</t>
  </si>
  <si>
    <t>IK-WIA67-A</t>
  </si>
  <si>
    <t>IA67</t>
  </si>
  <si>
    <t>II-WIO53-A</t>
  </si>
  <si>
    <t>IO53</t>
  </si>
  <si>
    <t>IJ-WIO54-A</t>
  </si>
  <si>
    <t>IO54</t>
  </si>
  <si>
    <t>IL-WIO55-A</t>
  </si>
  <si>
    <t>IO55</t>
  </si>
  <si>
    <t>II-WIO56-A</t>
  </si>
  <si>
    <t>IO56</t>
  </si>
  <si>
    <t>IJ-WIO57-A</t>
  </si>
  <si>
    <t>IO57</t>
  </si>
  <si>
    <t>IL-WIO58-A</t>
  </si>
  <si>
    <t>IO58</t>
  </si>
  <si>
    <t>IK-WIA69-A</t>
  </si>
  <si>
    <t>IA69</t>
  </si>
  <si>
    <t>IJ-WIO60-A</t>
  </si>
  <si>
    <t>IO60</t>
  </si>
  <si>
    <t>IL-WIO61-A</t>
  </si>
  <si>
    <t>IO61</t>
  </si>
  <si>
    <t>IK-WIA70-A</t>
  </si>
  <si>
    <t>IA70</t>
  </si>
  <si>
    <t>IL-WIO67-A</t>
  </si>
  <si>
    <t>IO67</t>
  </si>
  <si>
    <t>일자</t>
    <phoneticPr fontId="3" type="noConversion"/>
  </si>
  <si>
    <t>비고</t>
    <phoneticPr fontId="3" type="noConversion"/>
  </si>
  <si>
    <t>PT-AW196-S</t>
  </si>
  <si>
    <t>W196</t>
  </si>
  <si>
    <t>20년 3월</t>
  </si>
  <si>
    <t>PT-RM219-S</t>
  </si>
  <si>
    <t>M219</t>
  </si>
  <si>
    <t>PT-AR378-N</t>
  </si>
  <si>
    <t>R378</t>
  </si>
  <si>
    <t>PT-WO003-N</t>
  </si>
  <si>
    <t>O003</t>
  </si>
  <si>
    <t>매각</t>
    <phoneticPr fontId="3" type="noConversion"/>
  </si>
  <si>
    <t>PT-HC177-N</t>
  </si>
  <si>
    <t>C177</t>
  </si>
  <si>
    <t>PT-RC164-N</t>
  </si>
  <si>
    <t>C164</t>
  </si>
  <si>
    <t>PT-RC428-N</t>
  </si>
  <si>
    <t>C428</t>
  </si>
  <si>
    <t>PT-RC429-N</t>
  </si>
  <si>
    <t>C429</t>
  </si>
  <si>
    <t>PT-RG061-N</t>
  </si>
  <si>
    <t>G061</t>
  </si>
  <si>
    <t>PT-RK247-N</t>
  </si>
  <si>
    <t>K247</t>
  </si>
  <si>
    <t>PT-RM601-N</t>
  </si>
  <si>
    <t>M601</t>
  </si>
  <si>
    <t>PT-RN048-N</t>
  </si>
  <si>
    <t>N048</t>
  </si>
  <si>
    <t>PT-RW361-N</t>
  </si>
  <si>
    <t>W361</t>
  </si>
  <si>
    <t>PP-UP011-P</t>
  </si>
  <si>
    <t>P011</t>
  </si>
  <si>
    <t>PT-HE088-A</t>
  </si>
  <si>
    <t>E088</t>
  </si>
  <si>
    <t>PT-HB077-S</t>
  </si>
  <si>
    <t>B077</t>
  </si>
  <si>
    <t>20년 4월</t>
  </si>
  <si>
    <t>불출</t>
    <phoneticPr fontId="3" type="noConversion"/>
  </si>
  <si>
    <t>PT-RV020-S</t>
  </si>
  <si>
    <t>V020</t>
  </si>
  <si>
    <t>PT-RW905-S</t>
  </si>
  <si>
    <t>W905</t>
  </si>
  <si>
    <t>PT-WW107-N</t>
  </si>
  <si>
    <t>W107</t>
  </si>
  <si>
    <t>PT-RB072-N</t>
  </si>
  <si>
    <t>B072</t>
  </si>
  <si>
    <t>PT-RC442-N</t>
  </si>
  <si>
    <t>C442</t>
  </si>
  <si>
    <t>PT-RG070-N</t>
  </si>
  <si>
    <t>G070</t>
  </si>
  <si>
    <t>PT-RN311-N</t>
  </si>
  <si>
    <t>N311</t>
  </si>
  <si>
    <t>PT-RW918-N</t>
  </si>
  <si>
    <t>W918</t>
  </si>
  <si>
    <t>PT-FNA09-P</t>
  </si>
  <si>
    <t>NA09</t>
  </si>
  <si>
    <t>PT-RC394-A</t>
  </si>
  <si>
    <t>C394</t>
  </si>
  <si>
    <t>PJ-FI985-N</t>
  </si>
  <si>
    <t>I985</t>
  </si>
  <si>
    <t>PJ-HIN92-N</t>
  </si>
  <si>
    <t>IN92</t>
  </si>
  <si>
    <t>PT-HW711-N</t>
  </si>
  <si>
    <t>W711</t>
  </si>
  <si>
    <t>PT-RM527-N</t>
  </si>
  <si>
    <t>M527</t>
  </si>
  <si>
    <t>PT-RW104-N</t>
  </si>
  <si>
    <t>W104</t>
  </si>
  <si>
    <t>PI-HIN59-S</t>
  </si>
  <si>
    <t>IN59</t>
  </si>
  <si>
    <t>PJ-HIN60-S</t>
  </si>
  <si>
    <t>IN60</t>
  </si>
  <si>
    <t>PK-FIA38-S</t>
  </si>
  <si>
    <t>IA38</t>
  </si>
  <si>
    <t>PI-FIN78-S</t>
  </si>
  <si>
    <t>IN78</t>
  </si>
  <si>
    <t>PJ-FIN79-S</t>
  </si>
  <si>
    <t>IN79</t>
  </si>
  <si>
    <t>PL-FIN80-S</t>
  </si>
  <si>
    <t>IN80</t>
  </si>
  <si>
    <t>PT-HC441-N</t>
  </si>
  <si>
    <t>C441</t>
  </si>
  <si>
    <t>PT-HM615-N</t>
  </si>
  <si>
    <t>M615</t>
  </si>
  <si>
    <t>PT-HW194-N</t>
  </si>
  <si>
    <t>W194</t>
  </si>
  <si>
    <t>PT-HW914-N</t>
  </si>
  <si>
    <t>W914</t>
  </si>
  <si>
    <t>PT-FM410-P</t>
  </si>
  <si>
    <t>M410</t>
  </si>
  <si>
    <t>PT-FC277-P</t>
  </si>
  <si>
    <t>C277</t>
  </si>
  <si>
    <t>PT-FE104-P</t>
  </si>
  <si>
    <t>E104</t>
  </si>
  <si>
    <t>PT-FG066-P</t>
  </si>
  <si>
    <t>G066</t>
  </si>
  <si>
    <t>PT-FE200-P</t>
  </si>
  <si>
    <t>E200</t>
  </si>
  <si>
    <t>PT-FG087-P</t>
  </si>
  <si>
    <t>G087</t>
  </si>
  <si>
    <t>PT-FM594-P</t>
  </si>
  <si>
    <t>M594</t>
  </si>
  <si>
    <t>PT-FM603-P</t>
  </si>
  <si>
    <t>M603</t>
  </si>
  <si>
    <t>PT-FM604-P</t>
  </si>
  <si>
    <t>M604</t>
  </si>
  <si>
    <t>PT-FR345-P</t>
  </si>
  <si>
    <t>R345</t>
  </si>
  <si>
    <t>PT-RW068-P</t>
  </si>
  <si>
    <t>W068</t>
  </si>
  <si>
    <t>PK-FIA37-S</t>
  </si>
  <si>
    <t>IA37</t>
  </si>
  <si>
    <t>20년 5월</t>
  </si>
  <si>
    <t>PI-FIN75-S</t>
  </si>
  <si>
    <t>IN75</t>
  </si>
  <si>
    <t>PJ-FIN76-S</t>
  </si>
  <si>
    <t>IN76</t>
  </si>
  <si>
    <t>PL-FIN77-S</t>
  </si>
  <si>
    <t>IN77</t>
  </si>
  <si>
    <t>IK-RIA86-N</t>
  </si>
  <si>
    <t>IA86</t>
  </si>
  <si>
    <t>II-RIP01-N</t>
  </si>
  <si>
    <t>IP01</t>
  </si>
  <si>
    <t>면적</t>
    <phoneticPr fontId="3" type="noConversion"/>
  </si>
  <si>
    <t>면적원단위</t>
    <phoneticPr fontId="3" type="noConversion"/>
  </si>
  <si>
    <t>TOTAL</t>
    <phoneticPr fontId="3" type="noConversion"/>
  </si>
  <si>
    <t>TOTAL/TON</t>
    <phoneticPr fontId="3" type="noConversion"/>
  </si>
  <si>
    <t>일자</t>
    <phoneticPr fontId="3" type="noConversion"/>
  </si>
  <si>
    <t>비고</t>
    <phoneticPr fontId="3" type="noConversion"/>
  </si>
  <si>
    <t>ST-EN295-S</t>
  </si>
  <si>
    <t>N295</t>
  </si>
  <si>
    <t>PT-WM401-S</t>
  </si>
  <si>
    <t>M401</t>
  </si>
  <si>
    <t>매각</t>
    <phoneticPr fontId="3" type="noConversion"/>
  </si>
  <si>
    <t>PT-RK142-N</t>
  </si>
  <si>
    <t>K142</t>
  </si>
  <si>
    <t>PT-RR199-N</t>
  </si>
  <si>
    <t>R199</t>
  </si>
  <si>
    <t>PT-RC279-N</t>
  </si>
  <si>
    <t>C279</t>
  </si>
  <si>
    <t>PT-RE079-N</t>
  </si>
  <si>
    <t>E079</t>
  </si>
  <si>
    <t>PT-RR042-N</t>
  </si>
  <si>
    <t>R042</t>
  </si>
  <si>
    <t>불출</t>
    <phoneticPr fontId="3" type="noConversion"/>
  </si>
  <si>
    <t>PT-RR179-N</t>
  </si>
  <si>
    <t>R179</t>
  </si>
  <si>
    <t>PT-RR310-N</t>
  </si>
  <si>
    <t>R310</t>
  </si>
  <si>
    <t>PT-RW144-N</t>
  </si>
  <si>
    <t>W144</t>
  </si>
  <si>
    <t>ST-EN627-S</t>
  </si>
  <si>
    <t>N627</t>
  </si>
  <si>
    <t>PT-RR285-S</t>
  </si>
  <si>
    <t>R285</t>
  </si>
  <si>
    <t>불출</t>
    <phoneticPr fontId="3" type="noConversion"/>
  </si>
  <si>
    <t>PT-WC175-N</t>
  </si>
  <si>
    <t>C175</t>
  </si>
  <si>
    <t>PT-WG076-N</t>
  </si>
  <si>
    <t>G076</t>
  </si>
  <si>
    <t>PT-RB082-N</t>
  </si>
  <si>
    <t>B082</t>
  </si>
  <si>
    <t>PT-RB083-N</t>
  </si>
  <si>
    <t>B083</t>
  </si>
  <si>
    <t>PT-RB482-N</t>
  </si>
  <si>
    <t>B482</t>
  </si>
  <si>
    <t>PT-RE107-N</t>
  </si>
  <si>
    <t>E107</t>
  </si>
  <si>
    <t>PT-RG072-N</t>
  </si>
  <si>
    <t>G072</t>
  </si>
  <si>
    <t>PT-RNA16-N</t>
  </si>
  <si>
    <t>NA16</t>
  </si>
  <si>
    <t>PT-RN476-N</t>
  </si>
  <si>
    <t>N476</t>
  </si>
  <si>
    <t>PT-RN908-N</t>
  </si>
  <si>
    <t>N908</t>
  </si>
  <si>
    <t>일자</t>
    <phoneticPr fontId="3" type="noConversion"/>
  </si>
  <si>
    <t>비고</t>
    <phoneticPr fontId="3" type="noConversion"/>
  </si>
  <si>
    <t>매각</t>
    <phoneticPr fontId="3" type="noConversion"/>
  </si>
  <si>
    <t>II-FIO30-S</t>
  </si>
  <si>
    <t>IO30</t>
  </si>
  <si>
    <t>IJ-FIO31-S</t>
  </si>
  <si>
    <t>IO31</t>
  </si>
  <si>
    <t>PK-HI744-N</t>
  </si>
  <si>
    <t>I744</t>
  </si>
  <si>
    <t>PI-FIN46-N</t>
  </si>
  <si>
    <t>IN46</t>
  </si>
  <si>
    <t>20년 7월</t>
  </si>
  <si>
    <t>PJ-FIN47-N</t>
  </si>
  <si>
    <t>IN47</t>
  </si>
  <si>
    <t>PK-FIA24-N</t>
  </si>
  <si>
    <t>IA24</t>
  </si>
  <si>
    <t>PI-HI883-N</t>
  </si>
  <si>
    <t>I883</t>
  </si>
  <si>
    <t>PJ-HI884-N</t>
  </si>
  <si>
    <t>I884</t>
  </si>
  <si>
    <t>PI-FI944-N</t>
  </si>
  <si>
    <t>I944</t>
  </si>
  <si>
    <t>PJ-FI945-N</t>
  </si>
  <si>
    <t>I945</t>
  </si>
  <si>
    <t>PI-FI890-N</t>
  </si>
  <si>
    <t>I890</t>
  </si>
  <si>
    <t>PT-HN570-S</t>
  </si>
  <si>
    <t>N570</t>
  </si>
  <si>
    <t>PT-HN736-N</t>
  </si>
  <si>
    <t>N736</t>
  </si>
  <si>
    <t>PK-RI722-N</t>
  </si>
  <si>
    <t>I722</t>
  </si>
  <si>
    <t>PI-RI839-N</t>
  </si>
  <si>
    <t>I839</t>
  </si>
  <si>
    <t>PJ-RI840-N</t>
  </si>
  <si>
    <t>I840</t>
  </si>
  <si>
    <t>IK-HIA56-N</t>
  </si>
  <si>
    <t>IA56</t>
  </si>
  <si>
    <t>PT-FM391-P</t>
  </si>
  <si>
    <t>M391</t>
  </si>
  <si>
    <t>PT-FE145-P</t>
  </si>
  <si>
    <t>E145</t>
  </si>
  <si>
    <t>PT-FE259-P</t>
  </si>
  <si>
    <t>E259</t>
  </si>
  <si>
    <t>PT-FM581-P</t>
  </si>
  <si>
    <t>M581</t>
  </si>
  <si>
    <t>PT-AN077-P</t>
  </si>
  <si>
    <t>HCP</t>
    <phoneticPr fontId="3" type="noConversion"/>
  </si>
  <si>
    <t>N077</t>
  </si>
  <si>
    <t>PT-FN224-P</t>
  </si>
  <si>
    <t>N224</t>
  </si>
  <si>
    <t>PT-FW425-P</t>
  </si>
  <si>
    <t>W425</t>
  </si>
  <si>
    <t>PT-FW894-P</t>
  </si>
  <si>
    <t>W894</t>
  </si>
  <si>
    <t>PT-V4002-P</t>
  </si>
  <si>
    <t>FEVE</t>
    <phoneticPr fontId="3" type="noConversion"/>
  </si>
  <si>
    <t>PT-FR138-P</t>
  </si>
  <si>
    <t>R138</t>
  </si>
  <si>
    <t>PT-FK251-K</t>
  </si>
  <si>
    <t>K251</t>
  </si>
  <si>
    <t>IC-W0720-A</t>
  </si>
  <si>
    <t>0720</t>
  </si>
  <si>
    <t>PI-RIN11-N</t>
  </si>
  <si>
    <t>IN11</t>
  </si>
  <si>
    <t>20년 8월</t>
  </si>
  <si>
    <t>PJ-RIN12-N</t>
  </si>
  <si>
    <t>IN12</t>
  </si>
  <si>
    <t>PT-RM618-S</t>
  </si>
  <si>
    <t>M618</t>
  </si>
  <si>
    <t>20년 9월</t>
  </si>
  <si>
    <t>PJ-RI803-N</t>
  </si>
  <si>
    <t>I803</t>
  </si>
  <si>
    <t>PT-FN069-P</t>
  </si>
  <si>
    <t>N069</t>
  </si>
  <si>
    <t>PT-AW264-N</t>
  </si>
  <si>
    <t>W264</t>
  </si>
  <si>
    <t>PT-AK252-N</t>
  </si>
  <si>
    <t>K252</t>
  </si>
  <si>
    <t>PT-FM606-P</t>
  </si>
  <si>
    <t>M606</t>
  </si>
  <si>
    <t>PT-FM596-P</t>
  </si>
  <si>
    <t>M596</t>
  </si>
  <si>
    <t>PT-FC193-K</t>
  </si>
  <si>
    <t>C193</t>
  </si>
  <si>
    <t>IK-WIA68-A</t>
  </si>
  <si>
    <t>IA68</t>
  </si>
  <si>
    <t>II-WIO62-A</t>
  </si>
  <si>
    <t>IO62</t>
  </si>
  <si>
    <t>IJ-WIO63-A</t>
  </si>
  <si>
    <t>IO63</t>
  </si>
  <si>
    <t>IL-WIO64-A</t>
  </si>
  <si>
    <t>IO64</t>
  </si>
  <si>
    <t>불출</t>
    <phoneticPr fontId="3" type="noConversion"/>
  </si>
  <si>
    <t>IK-WIA71-A</t>
  </si>
  <si>
    <t>IA71</t>
  </si>
  <si>
    <t>II-WIO65-A</t>
  </si>
  <si>
    <t>IO65</t>
  </si>
  <si>
    <t>IJ-WIO66-A</t>
  </si>
  <si>
    <t>IO66</t>
  </si>
  <si>
    <t>PT-FW907-A</t>
  </si>
  <si>
    <t>W907</t>
  </si>
  <si>
    <t>PT-FW908-A</t>
  </si>
  <si>
    <t>W908</t>
  </si>
  <si>
    <t>불출</t>
    <phoneticPr fontId="3" type="noConversion"/>
  </si>
  <si>
    <t>PT-FY073-A</t>
  </si>
  <si>
    <t>Y073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</si>
</sst>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#,##0_ "/>
    <numFmt numFmtId="177" formatCode="_-* #,##0.00_-;\-* #,##0.0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indexed="9"/>
      <name val="돋움체"/>
      <family val="3"/>
      <charset val="129"/>
    </font>
    <font>
      <sz val="8"/>
      <name val="맑은 고딕"/>
      <family val="2"/>
      <charset val="129"/>
      <scheme val="minor"/>
    </font>
    <font>
      <sz val="10"/>
      <name val="돋움체"/>
      <family val="3"/>
      <charset val="129"/>
    </font>
    <font>
      <sz val="10"/>
      <color theme="1"/>
      <name val="돋움체"/>
      <family val="3"/>
      <charset val="129"/>
    </font>
    <font>
      <b/>
      <sz val="10"/>
      <color theme="1"/>
      <name val="돋움체"/>
      <family val="3"/>
      <charset val="129"/>
    </font>
    <font>
      <sz val="10"/>
      <name val="Arial"/>
      <family val="2"/>
    </font>
    <font>
      <sz val="10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b/>
      <sz val="12"/>
      <color theme="1"/>
      <name val="굴림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1" fontId="4" fillId="3" borderId="1" xfId="1" applyFont="1" applyFill="1" applyBorder="1" applyAlignment="1">
      <alignment vertical="center"/>
    </xf>
    <xf numFmtId="0" fontId="5" fillId="3" borderId="1" xfId="0" applyFont="1" applyFill="1" applyBorder="1">
      <alignment vertical="center"/>
    </xf>
    <xf numFmtId="0" fontId="0" fillId="0" borderId="0" xfId="0" applyFill="1">
      <alignment vertical="center"/>
    </xf>
    <xf numFmtId="41" fontId="0" fillId="0" borderId="0" xfId="0" applyNumberFormat="1">
      <alignment vertical="center"/>
    </xf>
    <xf numFmtId="0" fontId="4" fillId="3" borderId="1" xfId="0" quotePrefix="1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41" fontId="5" fillId="3" borderId="1" xfId="1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1" fontId="4" fillId="0" borderId="1" xfId="1" applyFont="1" applyFill="1" applyBorder="1" applyAlignment="1">
      <alignment vertical="center"/>
    </xf>
    <xf numFmtId="0" fontId="5" fillId="0" borderId="1" xfId="0" applyFont="1" applyFill="1" applyBorder="1">
      <alignment vertical="center"/>
    </xf>
    <xf numFmtId="41" fontId="0" fillId="0" borderId="0" xfId="0" applyNumberFormat="1" applyFill="1">
      <alignment vertical="center"/>
    </xf>
    <xf numFmtId="41" fontId="5" fillId="0" borderId="1" xfId="1" applyFont="1" applyFill="1" applyBorder="1">
      <alignment vertical="center"/>
    </xf>
    <xf numFmtId="41" fontId="6" fillId="4" borderId="1" xfId="1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41" fontId="4" fillId="5" borderId="1" xfId="1" applyFont="1" applyFill="1" applyBorder="1" applyAlignment="1">
      <alignment vertical="center"/>
    </xf>
    <xf numFmtId="41" fontId="5" fillId="5" borderId="1" xfId="1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0" fillId="5" borderId="0" xfId="0" applyFill="1">
      <alignment vertical="center"/>
    </xf>
    <xf numFmtId="41" fontId="0" fillId="5" borderId="0" xfId="0" applyNumberFormat="1" applyFill="1">
      <alignment vertical="center"/>
    </xf>
    <xf numFmtId="41" fontId="0" fillId="0" borderId="0" xfId="1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41" fontId="8" fillId="0" borderId="1" xfId="1" applyFont="1" applyBorder="1" applyAlignment="1">
      <alignment horizontal="center" vertical="center"/>
    </xf>
    <xf numFmtId="177" fontId="8" fillId="0" borderId="1" xfId="1" applyNumberFormat="1" applyFont="1" applyBorder="1" applyAlignment="1">
      <alignment horizontal="center" vertical="center"/>
    </xf>
    <xf numFmtId="41" fontId="9" fillId="6" borderId="1" xfId="1" applyFont="1" applyFill="1" applyBorder="1" applyAlignment="1">
      <alignment horizontal="center" vertical="center"/>
    </xf>
    <xf numFmtId="177" fontId="9" fillId="6" borderId="1" xfId="1" applyNumberFormat="1" applyFont="1" applyFill="1" applyBorder="1" applyAlignment="1">
      <alignment horizontal="center" vertical="center"/>
    </xf>
    <xf numFmtId="9" fontId="9" fillId="6" borderId="1" xfId="10" applyFont="1" applyFill="1" applyBorder="1" applyAlignment="1">
      <alignment horizontal="center" vertical="center"/>
    </xf>
    <xf numFmtId="10" fontId="9" fillId="6" borderId="1" xfId="10" applyNumberFormat="1" applyFon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9" fontId="9" fillId="4" borderId="1" xfId="10" applyFont="1" applyFill="1" applyBorder="1" applyAlignment="1">
      <alignment horizontal="center" vertical="center"/>
    </xf>
    <xf numFmtId="10" fontId="9" fillId="4" borderId="1" xfId="1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1" fontId="8" fillId="0" borderId="0" xfId="0" applyNumberFormat="1" applyFont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1" fontId="6" fillId="4" borderId="6" xfId="1" applyFon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177" fontId="8" fillId="4" borderId="1" xfId="1" applyNumberFormat="1" applyFont="1" applyFill="1" applyBorder="1" applyAlignment="1">
      <alignment horizontal="center" vertical="center"/>
    </xf>
    <xf numFmtId="41" fontId="9" fillId="4" borderId="1" xfId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41" fontId="4" fillId="7" borderId="1" xfId="1" applyFont="1" applyFill="1" applyBorder="1" applyAlignment="1">
      <alignment vertical="center"/>
    </xf>
  </cellXfs>
  <cellStyles count="11">
    <cellStyle name="Comma" xfId="2"/>
    <cellStyle name="Comma [0]" xfId="3"/>
    <cellStyle name="Currency" xfId="4"/>
    <cellStyle name="Currency [0]" xfId="5"/>
    <cellStyle name="Normal" xfId="6"/>
    <cellStyle name="Percent" xfId="7"/>
    <cellStyle name="백분율" xfId="10" builtinId="5"/>
    <cellStyle name="쉼표 [0]" xfId="1" builtinId="6"/>
    <cellStyle name="표준" xfId="0" builtinId="0"/>
    <cellStyle name="표준 2" xfId="8"/>
    <cellStyle name="표준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6"/>
  <sheetViews>
    <sheetView tabSelected="1" topLeftCell="A69" zoomScale="85" zoomScaleNormal="85" workbookViewId="0">
      <selection activeCell="M77" sqref="M77"/>
    </sheetView>
  </sheetViews>
  <sheetFormatPr defaultRowHeight="30.95" customHeight="1" x14ac:dyDescent="0.3"/>
  <cols>
    <col min="1" max="1" width="9.375" style="29" customWidth="1"/>
    <col min="2" max="2" width="7.375" style="29" customWidth="1"/>
    <col min="3" max="3" width="11.625" style="29" customWidth="1"/>
    <col min="4" max="15" width="13.875" style="29" bestFit="1" customWidth="1"/>
    <col min="16" max="16" width="17.375" style="29" bestFit="1" customWidth="1"/>
    <col min="17" max="16384" width="9" style="29"/>
  </cols>
  <sheetData>
    <row r="1" spans="1:18" ht="24.95" customHeight="1" x14ac:dyDescent="0.3">
      <c r="A1" s="32" t="s">
        <v>169</v>
      </c>
    </row>
    <row r="2" spans="1:18" ht="24.95" customHeight="1" x14ac:dyDescent="0.3"/>
    <row r="3" spans="1:18" ht="24.95" customHeight="1" x14ac:dyDescent="0.3">
      <c r="A3" s="51" t="s">
        <v>140</v>
      </c>
      <c r="B3" s="51"/>
      <c r="C3" s="51"/>
      <c r="D3" s="31" t="s">
        <v>142</v>
      </c>
      <c r="E3" s="31" t="s">
        <v>143</v>
      </c>
      <c r="F3" s="31" t="s">
        <v>144</v>
      </c>
      <c r="G3" s="31" t="s">
        <v>145</v>
      </c>
      <c r="H3" s="31" t="s">
        <v>146</v>
      </c>
      <c r="I3" s="31" t="s">
        <v>147</v>
      </c>
      <c r="J3" s="31" t="s">
        <v>148</v>
      </c>
      <c r="K3" s="31" t="s">
        <v>149</v>
      </c>
      <c r="L3" s="31" t="s">
        <v>150</v>
      </c>
      <c r="M3" s="31" t="s">
        <v>151</v>
      </c>
      <c r="N3" s="31" t="s">
        <v>152</v>
      </c>
      <c r="O3" s="31" t="s">
        <v>153</v>
      </c>
      <c r="P3" s="31" t="s">
        <v>154</v>
      </c>
    </row>
    <row r="4" spans="1:18" s="30" customFormat="1" ht="24.95" customHeight="1" x14ac:dyDescent="0.3">
      <c r="A4" s="51" t="s">
        <v>141</v>
      </c>
      <c r="B4" s="51"/>
      <c r="C4" s="51"/>
      <c r="D4" s="33">
        <v>10353.370000000001</v>
      </c>
      <c r="E4" s="33">
        <v>11147.654</v>
      </c>
      <c r="F4" s="33">
        <v>9961.1229999999996</v>
      </c>
      <c r="G4" s="33">
        <v>10385.73</v>
      </c>
      <c r="H4" s="33">
        <v>13159.709000000001</v>
      </c>
      <c r="I4" s="33">
        <v>12853.44</v>
      </c>
      <c r="J4" s="33">
        <v>15119.1</v>
      </c>
      <c r="K4" s="33">
        <v>12370.18</v>
      </c>
      <c r="L4" s="33">
        <v>12488.04</v>
      </c>
      <c r="M4" s="33">
        <v>12779.398999999999</v>
      </c>
      <c r="N4" s="33">
        <v>11610.48</v>
      </c>
      <c r="O4" s="33">
        <v>11245.73</v>
      </c>
      <c r="P4" s="35">
        <f>SUM(D4:O4)</f>
        <v>143473.95500000005</v>
      </c>
    </row>
    <row r="5" spans="1:18" s="30" customFormat="1" ht="24.95" customHeight="1" x14ac:dyDescent="0.3">
      <c r="A5" s="52" t="s">
        <v>1417</v>
      </c>
      <c r="B5" s="62"/>
      <c r="C5" s="49" t="s">
        <v>1419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5">
        <v>41616873.772</v>
      </c>
    </row>
    <row r="6" spans="1:18" s="30" customFormat="1" ht="24.95" customHeight="1" x14ac:dyDescent="0.3">
      <c r="A6" s="56"/>
      <c r="B6" s="63"/>
      <c r="C6" s="49" t="s">
        <v>1420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5">
        <f>P5/P4</f>
        <v>290.06570406454597</v>
      </c>
    </row>
    <row r="7" spans="1:18" s="30" customFormat="1" ht="24.95" customHeight="1" x14ac:dyDescent="0.3">
      <c r="A7" s="52" t="s">
        <v>159</v>
      </c>
      <c r="B7" s="53"/>
      <c r="C7" s="31" t="s">
        <v>161</v>
      </c>
      <c r="D7" s="33">
        <v>306920</v>
      </c>
      <c r="E7" s="33">
        <v>292020</v>
      </c>
      <c r="F7" s="33">
        <v>260130</v>
      </c>
      <c r="G7" s="33">
        <v>290070</v>
      </c>
      <c r="H7" s="33">
        <v>340570</v>
      </c>
      <c r="I7" s="33">
        <v>314490</v>
      </c>
      <c r="J7" s="33">
        <v>375290</v>
      </c>
      <c r="K7" s="33">
        <v>339160</v>
      </c>
      <c r="L7" s="33">
        <v>336360</v>
      </c>
      <c r="M7" s="33">
        <v>340420</v>
      </c>
      <c r="N7" s="33">
        <v>328420</v>
      </c>
      <c r="O7" s="33">
        <v>309020</v>
      </c>
      <c r="P7" s="35">
        <f t="shared" ref="P7:P33" si="0">SUM(D7:O7)</f>
        <v>3832870</v>
      </c>
    </row>
    <row r="8" spans="1:18" s="30" customFormat="1" ht="24.95" customHeight="1" x14ac:dyDescent="0.3">
      <c r="A8" s="54"/>
      <c r="B8" s="55"/>
      <c r="C8" s="31" t="s">
        <v>162</v>
      </c>
      <c r="D8" s="33">
        <v>1111071300</v>
      </c>
      <c r="E8" s="33">
        <v>1054117000</v>
      </c>
      <c r="F8" s="33">
        <v>943686100</v>
      </c>
      <c r="G8" s="33">
        <v>1048887300</v>
      </c>
      <c r="H8" s="33">
        <v>1285592100</v>
      </c>
      <c r="I8" s="33">
        <v>1182288600</v>
      </c>
      <c r="J8" s="33">
        <v>1409505400</v>
      </c>
      <c r="K8" s="33">
        <v>1271121800</v>
      </c>
      <c r="L8" s="33">
        <v>1215131800</v>
      </c>
      <c r="M8" s="33">
        <v>1289147800</v>
      </c>
      <c r="N8" s="33">
        <v>1202972700</v>
      </c>
      <c r="O8" s="33">
        <v>1163376400</v>
      </c>
      <c r="P8" s="35">
        <f t="shared" si="0"/>
        <v>14176898300</v>
      </c>
    </row>
    <row r="9" spans="1:18" s="30" customFormat="1" ht="24.95" customHeight="1" x14ac:dyDescent="0.3">
      <c r="A9" s="52" t="s">
        <v>160</v>
      </c>
      <c r="B9" s="53"/>
      <c r="C9" s="31" t="s">
        <v>161</v>
      </c>
      <c r="D9" s="33">
        <v>274540</v>
      </c>
      <c r="E9" s="33">
        <v>293220</v>
      </c>
      <c r="F9" s="33">
        <v>253740</v>
      </c>
      <c r="G9" s="33">
        <v>266360</v>
      </c>
      <c r="H9" s="33">
        <v>302300</v>
      </c>
      <c r="I9" s="33">
        <v>303950</v>
      </c>
      <c r="J9" s="33">
        <v>384440</v>
      </c>
      <c r="K9" s="33">
        <v>313350</v>
      </c>
      <c r="L9" s="33">
        <v>320370</v>
      </c>
      <c r="M9" s="33">
        <v>332070</v>
      </c>
      <c r="N9" s="33">
        <v>305250</v>
      </c>
      <c r="O9" s="33">
        <v>311350</v>
      </c>
      <c r="P9" s="35">
        <f t="shared" si="0"/>
        <v>3660940</v>
      </c>
    </row>
    <row r="10" spans="1:18" s="30" customFormat="1" ht="24.95" customHeight="1" x14ac:dyDescent="0.3">
      <c r="A10" s="54"/>
      <c r="B10" s="55"/>
      <c r="C10" s="31" t="s">
        <v>166</v>
      </c>
      <c r="D10" s="34">
        <f>D9/D4</f>
        <v>26.516969836874367</v>
      </c>
      <c r="E10" s="34">
        <f t="shared" ref="E10" si="1">E9/E4</f>
        <v>26.303292154564538</v>
      </c>
      <c r="F10" s="34">
        <f t="shared" ref="F10" si="2">F9/F4</f>
        <v>25.473031504580359</v>
      </c>
      <c r="G10" s="34">
        <f t="shared" ref="G10" si="3">G9/G4</f>
        <v>25.646728732597516</v>
      </c>
      <c r="H10" s="34">
        <f t="shared" ref="H10" si="4">H9/H4</f>
        <v>22.97163257941342</v>
      </c>
      <c r="I10" s="34">
        <f t="shared" ref="I10" si="5">I9/I4</f>
        <v>23.64736599696268</v>
      </c>
      <c r="J10" s="34">
        <f t="shared" ref="J10" si="6">J9/J4</f>
        <v>25.427439463989259</v>
      </c>
      <c r="K10" s="34">
        <f t="shared" ref="K10" si="7">K9/K4</f>
        <v>25.331078448333006</v>
      </c>
      <c r="L10" s="34">
        <f t="shared" ref="L10" si="8">L9/L4</f>
        <v>25.654145886784473</v>
      </c>
      <c r="M10" s="34">
        <f t="shared" ref="M10" si="9">M9/M4</f>
        <v>25.984790051550938</v>
      </c>
      <c r="N10" s="34">
        <f t="shared" ref="N10" si="10">N9/N4</f>
        <v>26.290902701697089</v>
      </c>
      <c r="O10" s="34">
        <f t="shared" ref="O10" si="11">O9/O4</f>
        <v>27.686063954941122</v>
      </c>
      <c r="P10" s="36">
        <f t="shared" ref="P10" si="12">P9/P4</f>
        <v>25.5164081871166</v>
      </c>
    </row>
    <row r="11" spans="1:18" s="30" customFormat="1" ht="24.95" customHeight="1" x14ac:dyDescent="0.3">
      <c r="A11" s="54"/>
      <c r="B11" s="55"/>
      <c r="C11" s="50" t="s">
        <v>1418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>
        <f>P9/P5*1000</f>
        <v>87.967683974933621</v>
      </c>
    </row>
    <row r="12" spans="1:18" s="30" customFormat="1" ht="24.95" customHeight="1" x14ac:dyDescent="0.3">
      <c r="A12" s="54"/>
      <c r="B12" s="55"/>
      <c r="C12" s="39" t="s">
        <v>537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>
        <f>245390*1.2</f>
        <v>294468</v>
      </c>
      <c r="O12" s="34">
        <f>243071*1.2</f>
        <v>291685.2</v>
      </c>
      <c r="P12" s="35">
        <f t="shared" si="0"/>
        <v>586153.19999999995</v>
      </c>
    </row>
    <row r="13" spans="1:18" s="30" customFormat="1" ht="24.95" customHeight="1" x14ac:dyDescent="0.3">
      <c r="A13" s="54"/>
      <c r="B13" s="55"/>
      <c r="C13" s="39" t="s">
        <v>538</v>
      </c>
      <c r="D13" s="40" t="e">
        <f>D9/D12</f>
        <v>#DIV/0!</v>
      </c>
      <c r="E13" s="40" t="e">
        <f t="shared" ref="E13" si="13">E9/E12</f>
        <v>#DIV/0!</v>
      </c>
      <c r="F13" s="40" t="e">
        <f t="shared" ref="F13" si="14">F9/F12</f>
        <v>#DIV/0!</v>
      </c>
      <c r="G13" s="40" t="e">
        <f t="shared" ref="G13" si="15">G9/G12</f>
        <v>#DIV/0!</v>
      </c>
      <c r="H13" s="40" t="e">
        <f t="shared" ref="H13" si="16">H9/H12</f>
        <v>#DIV/0!</v>
      </c>
      <c r="I13" s="40" t="e">
        <f t="shared" ref="I13" si="17">I9/I12</f>
        <v>#DIV/0!</v>
      </c>
      <c r="J13" s="40" t="e">
        <f t="shared" ref="J13" si="18">J9/J12</f>
        <v>#DIV/0!</v>
      </c>
      <c r="K13" s="40" t="e">
        <f t="shared" ref="K13" si="19">K9/K12</f>
        <v>#DIV/0!</v>
      </c>
      <c r="L13" s="40" t="e">
        <f t="shared" ref="L13" si="20">L9/L12</f>
        <v>#DIV/0!</v>
      </c>
      <c r="M13" s="40" t="e">
        <f t="shared" ref="M13" si="21">M9/M12</f>
        <v>#DIV/0!</v>
      </c>
      <c r="N13" s="40">
        <f t="shared" ref="N13" si="22">N9/N12</f>
        <v>1.0366151839928277</v>
      </c>
      <c r="O13" s="40">
        <f t="shared" ref="O13" si="23">O9/O12</f>
        <v>1.0674178875033768</v>
      </c>
      <c r="P13" s="40">
        <f t="shared" ref="P13" si="24">P9/P12</f>
        <v>6.2457050477588458</v>
      </c>
    </row>
    <row r="14" spans="1:18" s="30" customFormat="1" ht="24.95" customHeight="1" x14ac:dyDescent="0.3">
      <c r="A14" s="54"/>
      <c r="B14" s="55"/>
      <c r="C14" s="31" t="s">
        <v>162</v>
      </c>
      <c r="D14" s="33">
        <v>986935900</v>
      </c>
      <c r="E14" s="33">
        <v>1085524000</v>
      </c>
      <c r="F14" s="33">
        <v>936275500</v>
      </c>
      <c r="G14" s="33">
        <v>949104000</v>
      </c>
      <c r="H14" s="33">
        <v>1121202100</v>
      </c>
      <c r="I14" s="33">
        <v>1135456800</v>
      </c>
      <c r="J14" s="33">
        <v>1467675500</v>
      </c>
      <c r="K14" s="33">
        <v>1162101300</v>
      </c>
      <c r="L14" s="33">
        <v>1184477600</v>
      </c>
      <c r="M14" s="33">
        <v>1229322500</v>
      </c>
      <c r="N14" s="33">
        <v>1142266700</v>
      </c>
      <c r="O14" s="33">
        <v>1161018900</v>
      </c>
      <c r="P14" s="35">
        <f t="shared" si="0"/>
        <v>13561360800</v>
      </c>
    </row>
    <row r="15" spans="1:18" s="30" customFormat="1" ht="24.95" customHeight="1" x14ac:dyDescent="0.3">
      <c r="A15" s="56"/>
      <c r="B15" s="57"/>
      <c r="C15" s="31" t="s">
        <v>165</v>
      </c>
      <c r="D15" s="33">
        <f>D14/D4</f>
        <v>95325.087387005377</v>
      </c>
      <c r="E15" s="33">
        <f t="shared" ref="E15" si="25">E14/E4</f>
        <v>97376.901005359512</v>
      </c>
      <c r="F15" s="33">
        <f t="shared" ref="F15" si="26">F14/F4</f>
        <v>93992.966455689791</v>
      </c>
      <c r="G15" s="33">
        <f t="shared" ref="G15" si="27">G14/G4</f>
        <v>91385.391301333657</v>
      </c>
      <c r="H15" s="33">
        <f t="shared" ref="H15" si="28">H14/H4</f>
        <v>85199.611936707719</v>
      </c>
      <c r="I15" s="33">
        <f t="shared" ref="I15" si="29">I14/I4</f>
        <v>88338.748226155789</v>
      </c>
      <c r="J15" s="33">
        <f t="shared" ref="J15" si="30">J14/J4</f>
        <v>97074.263679716387</v>
      </c>
      <c r="K15" s="33">
        <f t="shared" ref="K15" si="31">K14/K4</f>
        <v>93943.766380117348</v>
      </c>
      <c r="L15" s="33">
        <f>L14/L4</f>
        <v>94848.959484434701</v>
      </c>
      <c r="M15" s="33">
        <f t="shared" ref="M15" si="32">M14/M4</f>
        <v>96195.642690239198</v>
      </c>
      <c r="N15" s="33">
        <f t="shared" ref="N15" si="33">N14/N4</f>
        <v>98382.38384631816</v>
      </c>
      <c r="O15" s="33">
        <f t="shared" ref="O15" si="34">O14/O4</f>
        <v>103240.86564411559</v>
      </c>
      <c r="P15" s="35">
        <f t="shared" ref="P15" si="35">P14/P4</f>
        <v>94521.411917584599</v>
      </c>
    </row>
    <row r="16" spans="1:18" s="30" customFormat="1" ht="24.95" customHeight="1" x14ac:dyDescent="0.3">
      <c r="A16" s="52" t="s">
        <v>155</v>
      </c>
      <c r="B16" s="53"/>
      <c r="C16" s="31" t="s">
        <v>161</v>
      </c>
      <c r="D16" s="35">
        <v>330</v>
      </c>
      <c r="E16" s="35">
        <v>2980</v>
      </c>
      <c r="F16" s="35">
        <v>1510</v>
      </c>
      <c r="G16" s="35">
        <v>870</v>
      </c>
      <c r="H16" s="35">
        <v>1280</v>
      </c>
      <c r="I16" s="35">
        <v>2260</v>
      </c>
      <c r="J16" s="35">
        <v>1400</v>
      </c>
      <c r="K16" s="35">
        <v>2050</v>
      </c>
      <c r="L16" s="35">
        <v>870</v>
      </c>
      <c r="M16" s="35">
        <v>1830</v>
      </c>
      <c r="N16" s="35">
        <v>1030</v>
      </c>
      <c r="O16" s="35">
        <v>2250</v>
      </c>
      <c r="P16" s="35">
        <f t="shared" si="0"/>
        <v>18660</v>
      </c>
      <c r="R16" s="43">
        <f>P16/12</f>
        <v>1555</v>
      </c>
    </row>
    <row r="17" spans="1:16" s="30" customFormat="1" ht="24.95" customHeight="1" x14ac:dyDescent="0.3">
      <c r="A17" s="54"/>
      <c r="B17" s="55"/>
      <c r="C17" s="42" t="s">
        <v>732</v>
      </c>
      <c r="D17" s="35">
        <v>6</v>
      </c>
      <c r="E17" s="35">
        <v>18</v>
      </c>
      <c r="F17" s="35">
        <v>17</v>
      </c>
      <c r="G17" s="35">
        <v>11</v>
      </c>
      <c r="H17" s="35">
        <v>12</v>
      </c>
      <c r="I17" s="35">
        <v>13</v>
      </c>
      <c r="J17" s="35">
        <v>13</v>
      </c>
      <c r="K17" s="35">
        <v>16</v>
      </c>
      <c r="L17" s="35">
        <v>8</v>
      </c>
      <c r="M17" s="35">
        <v>9</v>
      </c>
      <c r="N17" s="35">
        <v>6</v>
      </c>
      <c r="O17" s="35">
        <v>13</v>
      </c>
      <c r="P17" s="35">
        <f t="shared" ref="P17" si="36">SUM(D17:O17)</f>
        <v>142</v>
      </c>
    </row>
    <row r="18" spans="1:16" s="30" customFormat="1" ht="24.95" customHeight="1" x14ac:dyDescent="0.3">
      <c r="A18" s="54"/>
      <c r="B18" s="55"/>
      <c r="C18" s="42" t="s">
        <v>733</v>
      </c>
      <c r="D18" s="35">
        <f t="shared" ref="D18" si="37">D16/D17</f>
        <v>55</v>
      </c>
      <c r="E18" s="35">
        <f t="shared" ref="E18" si="38">E16/E17</f>
        <v>165.55555555555554</v>
      </c>
      <c r="F18" s="35">
        <f t="shared" ref="F18" si="39">F16/F17</f>
        <v>88.82352941176471</v>
      </c>
      <c r="G18" s="35">
        <f>G16/G17</f>
        <v>79.090909090909093</v>
      </c>
      <c r="H18" s="35">
        <f t="shared" ref="H18" si="40">H16/H17</f>
        <v>106.66666666666667</v>
      </c>
      <c r="I18" s="35">
        <f t="shared" ref="I18" si="41">I16/I17</f>
        <v>173.84615384615384</v>
      </c>
      <c r="J18" s="35">
        <f t="shared" ref="J18" si="42">J16/J17</f>
        <v>107.69230769230769</v>
      </c>
      <c r="K18" s="35">
        <f t="shared" ref="K18" si="43">K16/K17</f>
        <v>128.125</v>
      </c>
      <c r="L18" s="35">
        <f t="shared" ref="L18" si="44">L16/L17</f>
        <v>108.75</v>
      </c>
      <c r="M18" s="35">
        <f t="shared" ref="M18" si="45">M16/M17</f>
        <v>203.33333333333334</v>
      </c>
      <c r="N18" s="35">
        <f t="shared" ref="N18" si="46">N16/N17</f>
        <v>171.66666666666666</v>
      </c>
      <c r="O18" s="35">
        <f t="shared" ref="O18" si="47">O16/O17</f>
        <v>173.07692307692307</v>
      </c>
      <c r="P18" s="35">
        <f t="shared" ref="P18" si="48">P16/P17</f>
        <v>131.40845070422534</v>
      </c>
    </row>
    <row r="19" spans="1:16" s="30" customFormat="1" ht="24.95" customHeight="1" x14ac:dyDescent="0.3">
      <c r="A19" s="54"/>
      <c r="B19" s="55"/>
      <c r="C19" s="31" t="s">
        <v>167</v>
      </c>
      <c r="D19" s="36">
        <f t="shared" ref="D19:P19" si="49">D16/D4</f>
        <v>3.187367977769557E-2</v>
      </c>
      <c r="E19" s="36">
        <f t="shared" si="49"/>
        <v>0.26732081925040013</v>
      </c>
      <c r="F19" s="36">
        <f t="shared" si="49"/>
        <v>0.15158933385322118</v>
      </c>
      <c r="G19" s="36">
        <f t="shared" si="49"/>
        <v>8.3768786594683287E-2</v>
      </c>
      <c r="H19" s="36">
        <f t="shared" si="49"/>
        <v>9.7266588493712128E-2</v>
      </c>
      <c r="I19" s="36">
        <f t="shared" si="49"/>
        <v>0.17582841636168994</v>
      </c>
      <c r="J19" s="36">
        <f t="shared" si="49"/>
        <v>9.2598104384520236E-2</v>
      </c>
      <c r="K19" s="36">
        <f t="shared" si="49"/>
        <v>0.16572111319317909</v>
      </c>
      <c r="L19" s="36">
        <f t="shared" si="49"/>
        <v>6.9666657057472589E-2</v>
      </c>
      <c r="M19" s="36">
        <f t="shared" si="49"/>
        <v>0.14319922243604727</v>
      </c>
      <c r="N19" s="36">
        <f t="shared" si="49"/>
        <v>8.8712955881238328E-2</v>
      </c>
      <c r="O19" s="36">
        <f t="shared" si="49"/>
        <v>0.20007593993453515</v>
      </c>
      <c r="P19" s="36">
        <f t="shared" si="49"/>
        <v>0.13005844858741084</v>
      </c>
    </row>
    <row r="20" spans="1:16" s="30" customFormat="1" ht="24.95" customHeight="1" x14ac:dyDescent="0.3">
      <c r="A20" s="54"/>
      <c r="B20" s="55"/>
      <c r="C20" s="31" t="s">
        <v>162</v>
      </c>
      <c r="D20" s="35">
        <v>2557100</v>
      </c>
      <c r="E20" s="35">
        <v>17500600</v>
      </c>
      <c r="F20" s="35">
        <v>6647800</v>
      </c>
      <c r="G20" s="35">
        <v>3361800</v>
      </c>
      <c r="H20" s="35">
        <v>5954800</v>
      </c>
      <c r="I20" s="35">
        <v>10582200</v>
      </c>
      <c r="J20" s="35">
        <v>6346400</v>
      </c>
      <c r="K20" s="35">
        <v>12837900</v>
      </c>
      <c r="L20" s="35">
        <v>4070000</v>
      </c>
      <c r="M20" s="35">
        <v>11076400</v>
      </c>
      <c r="N20" s="35">
        <v>8289100</v>
      </c>
      <c r="O20" s="35">
        <v>16347200</v>
      </c>
      <c r="P20" s="35">
        <f t="shared" si="0"/>
        <v>105571300</v>
      </c>
    </row>
    <row r="21" spans="1:16" s="30" customFormat="1" ht="24.95" customHeight="1" x14ac:dyDescent="0.3">
      <c r="A21" s="56"/>
      <c r="B21" s="57"/>
      <c r="C21" s="31" t="s">
        <v>165</v>
      </c>
      <c r="D21" s="35">
        <f t="shared" ref="D21:P21" si="50">D20/D4</f>
        <v>246.98238351377375</v>
      </c>
      <c r="E21" s="35">
        <f t="shared" si="50"/>
        <v>1569.8908487830713</v>
      </c>
      <c r="F21" s="35">
        <f t="shared" si="50"/>
        <v>667.37455204598928</v>
      </c>
      <c r="G21" s="35">
        <f t="shared" si="50"/>
        <v>323.6941457172486</v>
      </c>
      <c r="H21" s="35">
        <f t="shared" si="50"/>
        <v>452.50240715809139</v>
      </c>
      <c r="I21" s="35">
        <f t="shared" si="50"/>
        <v>823.29710956755537</v>
      </c>
      <c r="J21" s="35">
        <f t="shared" si="50"/>
        <v>419.76043547565661</v>
      </c>
      <c r="K21" s="35">
        <f t="shared" si="50"/>
        <v>1037.8102824696164</v>
      </c>
      <c r="L21" s="35">
        <f t="shared" si="50"/>
        <v>325.91183244127978</v>
      </c>
      <c r="M21" s="35">
        <f t="shared" si="50"/>
        <v>866.7387253500732</v>
      </c>
      <c r="N21" s="35">
        <f t="shared" si="50"/>
        <v>713.93258504385699</v>
      </c>
      <c r="O21" s="35">
        <f t="shared" si="50"/>
        <v>1453.6361801323703</v>
      </c>
      <c r="P21" s="35">
        <f t="shared" si="50"/>
        <v>735.82205216270768</v>
      </c>
    </row>
    <row r="22" spans="1:16" s="30" customFormat="1" ht="24.95" customHeight="1" x14ac:dyDescent="0.3">
      <c r="A22" s="58" t="s">
        <v>158</v>
      </c>
      <c r="B22" s="59" t="s">
        <v>156</v>
      </c>
      <c r="C22" s="31" t="s">
        <v>177</v>
      </c>
      <c r="D22" s="33">
        <v>1202.79</v>
      </c>
      <c r="E22" s="33">
        <v>1141.94</v>
      </c>
      <c r="F22" s="33">
        <v>2254.4899999999998</v>
      </c>
      <c r="G22" s="33">
        <v>597.34</v>
      </c>
      <c r="H22" s="33">
        <v>942.46</v>
      </c>
      <c r="I22" s="33">
        <v>4240.05</v>
      </c>
      <c r="J22" s="33">
        <v>1324.15</v>
      </c>
      <c r="K22" s="33">
        <v>1590.41</v>
      </c>
      <c r="L22" s="33">
        <v>1451.32</v>
      </c>
      <c r="M22" s="33">
        <v>356.44</v>
      </c>
      <c r="N22" s="33">
        <v>843.62</v>
      </c>
      <c r="O22" s="33">
        <v>1890.79</v>
      </c>
      <c r="P22" s="35">
        <f t="shared" si="0"/>
        <v>17835.8</v>
      </c>
    </row>
    <row r="23" spans="1:16" s="30" customFormat="1" ht="24.95" customHeight="1" x14ac:dyDescent="0.3">
      <c r="A23" s="58"/>
      <c r="B23" s="60"/>
      <c r="C23" s="31" t="s">
        <v>176</v>
      </c>
      <c r="D23" s="33">
        <v>3120</v>
      </c>
      <c r="E23" s="33">
        <v>3930</v>
      </c>
      <c r="F23" s="33">
        <v>5170</v>
      </c>
      <c r="G23" s="33">
        <v>3140</v>
      </c>
      <c r="H23" s="33">
        <v>4370</v>
      </c>
      <c r="I23" s="33">
        <v>8870</v>
      </c>
      <c r="J23" s="33">
        <v>5500</v>
      </c>
      <c r="K23" s="33">
        <v>7030</v>
      </c>
      <c r="L23" s="33">
        <v>5110</v>
      </c>
      <c r="M23" s="33">
        <v>3130</v>
      </c>
      <c r="N23" s="33">
        <v>5210</v>
      </c>
      <c r="O23" s="33">
        <v>6970</v>
      </c>
      <c r="P23" s="35">
        <f t="shared" si="0"/>
        <v>61550</v>
      </c>
    </row>
    <row r="24" spans="1:16" s="30" customFormat="1" ht="24.95" customHeight="1" x14ac:dyDescent="0.3">
      <c r="A24" s="58"/>
      <c r="B24" s="60"/>
      <c r="C24" s="42" t="s">
        <v>732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>
        <v>388</v>
      </c>
    </row>
    <row r="25" spans="1:16" s="30" customFormat="1" ht="24.95" customHeight="1" x14ac:dyDescent="0.3">
      <c r="A25" s="58"/>
      <c r="B25" s="60"/>
      <c r="C25" s="42" t="s">
        <v>733</v>
      </c>
      <c r="D25" s="35" t="e">
        <f t="shared" ref="D25" si="51">D23/D24</f>
        <v>#DIV/0!</v>
      </c>
      <c r="E25" s="35" t="e">
        <f t="shared" ref="E25" si="52">E23/E24</f>
        <v>#DIV/0!</v>
      </c>
      <c r="F25" s="35" t="e">
        <f t="shared" ref="F25" si="53">F23/F24</f>
        <v>#DIV/0!</v>
      </c>
      <c r="G25" s="35" t="e">
        <f>G23/G24</f>
        <v>#DIV/0!</v>
      </c>
      <c r="H25" s="35" t="e">
        <f t="shared" ref="H25" si="54">H23/H24</f>
        <v>#DIV/0!</v>
      </c>
      <c r="I25" s="35" t="e">
        <f t="shared" ref="I25" si="55">I23/I24</f>
        <v>#DIV/0!</v>
      </c>
      <c r="J25" s="35" t="e">
        <f t="shared" ref="J25" si="56">J23/J24</f>
        <v>#DIV/0!</v>
      </c>
      <c r="K25" s="35" t="e">
        <f t="shared" ref="K25" si="57">K23/K24</f>
        <v>#DIV/0!</v>
      </c>
      <c r="L25" s="35" t="e">
        <f t="shared" ref="L25" si="58">L23/L24</f>
        <v>#DIV/0!</v>
      </c>
      <c r="M25" s="35" t="e">
        <f t="shared" ref="M25" si="59">M23/M24</f>
        <v>#DIV/0!</v>
      </c>
      <c r="N25" s="35" t="e">
        <f t="shared" ref="N25" si="60">N23/N24</f>
        <v>#DIV/0!</v>
      </c>
      <c r="O25" s="35" t="e">
        <f t="shared" ref="O25" si="61">O23/O24</f>
        <v>#DIV/0!</v>
      </c>
      <c r="P25" s="35">
        <f t="shared" ref="P25" si="62">P23/P24</f>
        <v>158.63402061855669</v>
      </c>
    </row>
    <row r="26" spans="1:16" s="30" customFormat="1" ht="24.95" customHeight="1" x14ac:dyDescent="0.3">
      <c r="A26" s="58"/>
      <c r="B26" s="60"/>
      <c r="C26" s="31" t="s">
        <v>175</v>
      </c>
      <c r="D26" s="34">
        <f t="shared" ref="D26:P26" si="63">D23/D4</f>
        <v>0.301351154261849</v>
      </c>
      <c r="E26" s="34">
        <f t="shared" si="63"/>
        <v>0.35254054350807801</v>
      </c>
      <c r="F26" s="34">
        <f t="shared" si="63"/>
        <v>0.51901778544447252</v>
      </c>
      <c r="G26" s="34">
        <f t="shared" si="63"/>
        <v>0.30233791943368449</v>
      </c>
      <c r="H26" s="34">
        <f t="shared" si="63"/>
        <v>0.33207421227931405</v>
      </c>
      <c r="I26" s="34">
        <f t="shared" si="63"/>
        <v>0.69008763412751761</v>
      </c>
      <c r="J26" s="34">
        <f t="shared" si="63"/>
        <v>0.36377826722490092</v>
      </c>
      <c r="K26" s="34">
        <f t="shared" si="63"/>
        <v>0.56830215890148728</v>
      </c>
      <c r="L26" s="34">
        <f t="shared" si="63"/>
        <v>0.40919151444101715</v>
      </c>
      <c r="M26" s="34">
        <f t="shared" si="63"/>
        <v>0.24492544602449615</v>
      </c>
      <c r="N26" s="34">
        <f t="shared" si="63"/>
        <v>0.44873252440898226</v>
      </c>
      <c r="O26" s="34">
        <f t="shared" si="63"/>
        <v>0.61979080059720448</v>
      </c>
      <c r="P26" s="36">
        <f t="shared" si="63"/>
        <v>0.42899772296651317</v>
      </c>
    </row>
    <row r="27" spans="1:16" s="30" customFormat="1" ht="24.95" customHeight="1" x14ac:dyDescent="0.3">
      <c r="A27" s="58"/>
      <c r="B27" s="61"/>
      <c r="C27" s="31" t="s">
        <v>162</v>
      </c>
      <c r="D27" s="33">
        <v>15234100</v>
      </c>
      <c r="E27" s="33">
        <v>21783900</v>
      </c>
      <c r="F27" s="33">
        <v>22721200</v>
      </c>
      <c r="G27" s="33">
        <v>12940400</v>
      </c>
      <c r="H27" s="33">
        <v>29094000</v>
      </c>
      <c r="I27" s="33">
        <v>34174700</v>
      </c>
      <c r="J27" s="33">
        <v>28536300</v>
      </c>
      <c r="K27" s="33">
        <v>36736900</v>
      </c>
      <c r="L27" s="33">
        <v>24150800</v>
      </c>
      <c r="M27" s="33">
        <v>17454300</v>
      </c>
      <c r="N27" s="33">
        <v>24464300</v>
      </c>
      <c r="O27" s="33">
        <v>33051300</v>
      </c>
      <c r="P27" s="35">
        <f t="shared" si="0"/>
        <v>300342200</v>
      </c>
    </row>
    <row r="28" spans="1:16" s="30" customFormat="1" ht="24.95" customHeight="1" x14ac:dyDescent="0.3">
      <c r="A28" s="58"/>
      <c r="B28" s="59" t="s">
        <v>157</v>
      </c>
      <c r="C28" s="31" t="s">
        <v>161</v>
      </c>
      <c r="D28" s="35">
        <v>900</v>
      </c>
      <c r="E28" s="35">
        <v>3170</v>
      </c>
      <c r="F28" s="35">
        <v>2080</v>
      </c>
      <c r="G28" s="35">
        <v>1780</v>
      </c>
      <c r="H28" s="35">
        <v>2320</v>
      </c>
      <c r="I28" s="35">
        <v>1540</v>
      </c>
      <c r="J28" s="35">
        <v>2310</v>
      </c>
      <c r="K28" s="35">
        <v>1340</v>
      </c>
      <c r="L28" s="35">
        <v>2440</v>
      </c>
      <c r="M28" s="35">
        <v>4190</v>
      </c>
      <c r="N28" s="35">
        <v>3160</v>
      </c>
      <c r="O28" s="35">
        <v>6220</v>
      </c>
      <c r="P28" s="35">
        <f t="shared" si="0"/>
        <v>31450</v>
      </c>
    </row>
    <row r="29" spans="1:16" s="30" customFormat="1" ht="24.95" customHeight="1" x14ac:dyDescent="0.3">
      <c r="A29" s="58"/>
      <c r="B29" s="60"/>
      <c r="C29" s="42" t="s">
        <v>732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>
        <f t="shared" ref="P29" si="64">SUM(D29:O29)</f>
        <v>0</v>
      </c>
    </row>
    <row r="30" spans="1:16" s="30" customFormat="1" ht="24.95" customHeight="1" x14ac:dyDescent="0.3">
      <c r="A30" s="58"/>
      <c r="B30" s="60"/>
      <c r="C30" s="42" t="s">
        <v>733</v>
      </c>
      <c r="D30" s="35" t="e">
        <f t="shared" ref="D30" si="65">D28/D29</f>
        <v>#DIV/0!</v>
      </c>
      <c r="E30" s="35" t="e">
        <f t="shared" ref="E30" si="66">E28/E29</f>
        <v>#DIV/0!</v>
      </c>
      <c r="F30" s="35" t="e">
        <f t="shared" ref="F30" si="67">F28/F29</f>
        <v>#DIV/0!</v>
      </c>
      <c r="G30" s="35" t="e">
        <f>G28/G29</f>
        <v>#DIV/0!</v>
      </c>
      <c r="H30" s="35" t="e">
        <f t="shared" ref="H30" si="68">H28/H29</f>
        <v>#DIV/0!</v>
      </c>
      <c r="I30" s="35" t="e">
        <f t="shared" ref="I30" si="69">I28/I29</f>
        <v>#DIV/0!</v>
      </c>
      <c r="J30" s="35" t="e">
        <f t="shared" ref="J30" si="70">J28/J29</f>
        <v>#DIV/0!</v>
      </c>
      <c r="K30" s="35" t="e">
        <f t="shared" ref="K30" si="71">K28/K29</f>
        <v>#DIV/0!</v>
      </c>
      <c r="L30" s="35" t="e">
        <f t="shared" ref="L30" si="72">L28/L29</f>
        <v>#DIV/0!</v>
      </c>
      <c r="M30" s="35" t="e">
        <f t="shared" ref="M30" si="73">M28/M29</f>
        <v>#DIV/0!</v>
      </c>
      <c r="N30" s="35" t="e">
        <f t="shared" ref="N30" si="74">N28/N29</f>
        <v>#DIV/0!</v>
      </c>
      <c r="O30" s="35" t="e">
        <f t="shared" ref="O30" si="75">O28/O29</f>
        <v>#DIV/0!</v>
      </c>
      <c r="P30" s="35" t="e">
        <f t="shared" ref="P30" si="76">P28/P29</f>
        <v>#DIV/0!</v>
      </c>
    </row>
    <row r="31" spans="1:16" s="30" customFormat="1" ht="24.95" customHeight="1" x14ac:dyDescent="0.3">
      <c r="A31" s="58"/>
      <c r="B31" s="60"/>
      <c r="C31" s="31" t="s">
        <v>178</v>
      </c>
      <c r="D31" s="37">
        <f t="shared" ref="D31:P31" si="77">D28/D23</f>
        <v>0.28846153846153844</v>
      </c>
      <c r="E31" s="37">
        <f t="shared" si="77"/>
        <v>0.80661577608142498</v>
      </c>
      <c r="F31" s="37">
        <f t="shared" si="77"/>
        <v>0.40232108317214699</v>
      </c>
      <c r="G31" s="37">
        <f t="shared" si="77"/>
        <v>0.56687898089171973</v>
      </c>
      <c r="H31" s="37">
        <f t="shared" si="77"/>
        <v>0.53089244851258577</v>
      </c>
      <c r="I31" s="37">
        <f t="shared" si="77"/>
        <v>0.17361894024802707</v>
      </c>
      <c r="J31" s="37">
        <f t="shared" si="77"/>
        <v>0.42</v>
      </c>
      <c r="K31" s="37">
        <f t="shared" si="77"/>
        <v>0.19061166429587481</v>
      </c>
      <c r="L31" s="37">
        <f t="shared" si="77"/>
        <v>0.47749510763209391</v>
      </c>
      <c r="M31" s="37">
        <f t="shared" si="77"/>
        <v>1.3386581469648562</v>
      </c>
      <c r="N31" s="37">
        <f t="shared" si="77"/>
        <v>0.60652591170825332</v>
      </c>
      <c r="O31" s="37">
        <f t="shared" si="77"/>
        <v>0.8923959827833573</v>
      </c>
      <c r="P31" s="37">
        <f t="shared" si="77"/>
        <v>0.51096669374492287</v>
      </c>
    </row>
    <row r="32" spans="1:16" s="30" customFormat="1" ht="24.95" customHeight="1" x14ac:dyDescent="0.3">
      <c r="A32" s="58"/>
      <c r="B32" s="60"/>
      <c r="C32" s="31" t="s">
        <v>168</v>
      </c>
      <c r="D32" s="36">
        <f t="shared" ref="D32:P32" si="78">D28/D4</f>
        <v>8.6928217575533373E-2</v>
      </c>
      <c r="E32" s="36">
        <f t="shared" si="78"/>
        <v>0.28436476410193567</v>
      </c>
      <c r="F32" s="36">
        <f t="shared" si="78"/>
        <v>0.20881179762562918</v>
      </c>
      <c r="G32" s="36">
        <f t="shared" si="78"/>
        <v>0.17138901165348994</v>
      </c>
      <c r="H32" s="36">
        <f t="shared" si="78"/>
        <v>0.17629569164485323</v>
      </c>
      <c r="I32" s="36">
        <f t="shared" si="78"/>
        <v>0.11981228371548783</v>
      </c>
      <c r="J32" s="36">
        <f t="shared" si="78"/>
        <v>0.15278687223445839</v>
      </c>
      <c r="K32" s="36">
        <f t="shared" si="78"/>
        <v>0.1083250203311512</v>
      </c>
      <c r="L32" s="36">
        <f t="shared" si="78"/>
        <v>0.19538694623015299</v>
      </c>
      <c r="M32" s="36">
        <f t="shared" si="78"/>
        <v>0.32787144371969296</v>
      </c>
      <c r="N32" s="36">
        <f t="shared" si="78"/>
        <v>0.27216790348030401</v>
      </c>
      <c r="O32" s="36">
        <f t="shared" si="78"/>
        <v>0.55309882061902604</v>
      </c>
      <c r="P32" s="36">
        <f t="shared" si="78"/>
        <v>0.21920354812829959</v>
      </c>
    </row>
    <row r="33" spans="1:16" s="30" customFormat="1" ht="24.95" customHeight="1" x14ac:dyDescent="0.3">
      <c r="A33" s="58"/>
      <c r="B33" s="60"/>
      <c r="C33" s="31" t="s">
        <v>162</v>
      </c>
      <c r="D33" s="35">
        <v>9118400</v>
      </c>
      <c r="E33" s="35">
        <v>16471200</v>
      </c>
      <c r="F33" s="35">
        <v>10672500</v>
      </c>
      <c r="G33" s="35">
        <v>6965200</v>
      </c>
      <c r="H33" s="35">
        <v>18530100</v>
      </c>
      <c r="I33" s="35">
        <v>8069400</v>
      </c>
      <c r="J33" s="35">
        <v>15656200</v>
      </c>
      <c r="K33" s="35">
        <v>8342800</v>
      </c>
      <c r="L33" s="35">
        <v>12733300</v>
      </c>
      <c r="M33" s="35">
        <v>15991700</v>
      </c>
      <c r="N33" s="35">
        <v>22603200</v>
      </c>
      <c r="O33" s="35">
        <v>23727800</v>
      </c>
      <c r="P33" s="35">
        <f t="shared" si="0"/>
        <v>168881800</v>
      </c>
    </row>
    <row r="34" spans="1:16" s="30" customFormat="1" ht="24.95" customHeight="1" x14ac:dyDescent="0.3">
      <c r="A34" s="58"/>
      <c r="B34" s="61"/>
      <c r="C34" s="31" t="s">
        <v>165</v>
      </c>
      <c r="D34" s="35">
        <f t="shared" ref="D34:P34" si="79">D33/D4</f>
        <v>880.71806571193724</v>
      </c>
      <c r="E34" s="35">
        <f t="shared" si="79"/>
        <v>1477.5485496769095</v>
      </c>
      <c r="F34" s="35">
        <f t="shared" si="79"/>
        <v>1071.4153414228497</v>
      </c>
      <c r="G34" s="35">
        <f t="shared" si="79"/>
        <v>670.65097975780236</v>
      </c>
      <c r="H34" s="35">
        <f t="shared" si="79"/>
        <v>1408.0934464432305</v>
      </c>
      <c r="I34" s="35">
        <f t="shared" si="79"/>
        <v>627.80080663231013</v>
      </c>
      <c r="J34" s="35">
        <f t="shared" si="79"/>
        <v>1035.5246013320898</v>
      </c>
      <c r="K34" s="35">
        <f t="shared" si="79"/>
        <v>674.42834299905098</v>
      </c>
      <c r="L34" s="35">
        <f t="shared" si="79"/>
        <v>1019.6395911608226</v>
      </c>
      <c r="M34" s="35">
        <f t="shared" si="79"/>
        <v>1251.3655767379985</v>
      </c>
      <c r="N34" s="35">
        <f t="shared" si="79"/>
        <v>1946.7928974512683</v>
      </c>
      <c r="O34" s="35">
        <f t="shared" si="79"/>
        <v>2109.9386167016282</v>
      </c>
      <c r="P34" s="35">
        <f t="shared" si="79"/>
        <v>1177.0902948901071</v>
      </c>
    </row>
    <row r="35" spans="1:16" ht="24.95" customHeight="1" x14ac:dyDescent="0.3">
      <c r="A35" s="51" t="s">
        <v>178</v>
      </c>
      <c r="B35" s="51"/>
      <c r="C35" s="51"/>
      <c r="D35" s="38">
        <f t="shared" ref="D35:P35" si="80">(D28+D16)/D7</f>
        <v>4.0075589730222856E-3</v>
      </c>
      <c r="E35" s="38">
        <f t="shared" si="80"/>
        <v>2.1060201356071503E-2</v>
      </c>
      <c r="F35" s="38">
        <f t="shared" si="80"/>
        <v>1.380079191173644E-2</v>
      </c>
      <c r="G35" s="38">
        <f t="shared" si="80"/>
        <v>9.1357258592753478E-3</v>
      </c>
      <c r="H35" s="38">
        <f t="shared" si="80"/>
        <v>1.057051413806266E-2</v>
      </c>
      <c r="I35" s="38">
        <f t="shared" si="80"/>
        <v>1.2083055105090782E-2</v>
      </c>
      <c r="J35" s="38">
        <f t="shared" si="80"/>
        <v>9.8856884009699171E-3</v>
      </c>
      <c r="K35" s="38">
        <f t="shared" si="80"/>
        <v>9.9952824625545462E-3</v>
      </c>
      <c r="L35" s="38">
        <f t="shared" si="80"/>
        <v>9.8406469259127126E-3</v>
      </c>
      <c r="M35" s="38">
        <f t="shared" si="80"/>
        <v>1.768403736560719E-2</v>
      </c>
      <c r="N35" s="38">
        <f t="shared" si="80"/>
        <v>1.2758053711710614E-2</v>
      </c>
      <c r="O35" s="38">
        <f t="shared" si="80"/>
        <v>2.7409229176105106E-2</v>
      </c>
      <c r="P35" s="38">
        <f t="shared" si="80"/>
        <v>1.3073754132021175E-2</v>
      </c>
    </row>
    <row r="36" spans="1:16" ht="30.95" customHeight="1" x14ac:dyDescent="0.3">
      <c r="A36" s="30"/>
      <c r="B36" s="30"/>
    </row>
    <row r="37" spans="1:16" ht="24.95" customHeight="1" x14ac:dyDescent="0.3">
      <c r="A37" s="32" t="s">
        <v>170</v>
      </c>
    </row>
    <row r="38" spans="1:16" ht="24.95" customHeight="1" x14ac:dyDescent="0.3"/>
    <row r="39" spans="1:16" ht="24.95" customHeight="1" x14ac:dyDescent="0.3">
      <c r="A39" s="51" t="s">
        <v>163</v>
      </c>
      <c r="B39" s="51"/>
      <c r="C39" s="51"/>
      <c r="D39" s="31" t="s">
        <v>142</v>
      </c>
      <c r="E39" s="31" t="s">
        <v>143</v>
      </c>
      <c r="F39" s="31" t="s">
        <v>144</v>
      </c>
      <c r="G39" s="31" t="s">
        <v>145</v>
      </c>
      <c r="H39" s="31" t="s">
        <v>146</v>
      </c>
      <c r="I39" s="31" t="s">
        <v>147</v>
      </c>
      <c r="J39" s="31" t="s">
        <v>148</v>
      </c>
      <c r="K39" s="31" t="s">
        <v>149</v>
      </c>
      <c r="L39" s="31" t="s">
        <v>150</v>
      </c>
      <c r="M39" s="31" t="s">
        <v>151</v>
      </c>
      <c r="N39" s="31" t="s">
        <v>152</v>
      </c>
      <c r="O39" s="31" t="s">
        <v>153</v>
      </c>
      <c r="P39" s="31" t="s">
        <v>154</v>
      </c>
    </row>
    <row r="40" spans="1:16" s="30" customFormat="1" ht="24.95" customHeight="1" x14ac:dyDescent="0.3">
      <c r="A40" s="51" t="s">
        <v>141</v>
      </c>
      <c r="B40" s="51"/>
      <c r="C40" s="51"/>
      <c r="D40" s="33">
        <v>10504.594999999999</v>
      </c>
      <c r="E40" s="33">
        <v>12222.21</v>
      </c>
      <c r="F40" s="33">
        <v>11682.86</v>
      </c>
      <c r="G40" s="33">
        <v>11354.529</v>
      </c>
      <c r="H40" s="33">
        <v>11714.093999999999</v>
      </c>
      <c r="I40" s="33">
        <v>9797.9</v>
      </c>
      <c r="J40" s="33">
        <v>15195.275</v>
      </c>
      <c r="K40" s="33">
        <v>14432.05</v>
      </c>
      <c r="L40" s="33">
        <v>12934.13</v>
      </c>
      <c r="M40" s="33">
        <v>13924.514999999999</v>
      </c>
      <c r="N40" s="33">
        <v>13924.96</v>
      </c>
      <c r="O40" s="33">
        <v>13622.65</v>
      </c>
      <c r="P40" s="35">
        <f t="shared" ref="P40:P69" si="81">SUM(D40:O40)</f>
        <v>151309.76799999998</v>
      </c>
    </row>
    <row r="41" spans="1:16" s="30" customFormat="1" ht="24.95" customHeight="1" x14ac:dyDescent="0.3">
      <c r="A41" s="52" t="s">
        <v>1417</v>
      </c>
      <c r="B41" s="62"/>
      <c r="C41" s="49" t="s">
        <v>1419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5">
        <v>44832308.158</v>
      </c>
    </row>
    <row r="42" spans="1:16" s="30" customFormat="1" ht="24.95" customHeight="1" x14ac:dyDescent="0.3">
      <c r="A42" s="56"/>
      <c r="B42" s="63"/>
      <c r="C42" s="49" t="s">
        <v>1420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5">
        <f>P41/P40</f>
        <v>296.29487078454844</v>
      </c>
    </row>
    <row r="43" spans="1:16" s="30" customFormat="1" ht="24.95" customHeight="1" x14ac:dyDescent="0.3">
      <c r="A43" s="52" t="s">
        <v>159</v>
      </c>
      <c r="B43" s="53"/>
      <c r="C43" s="31" t="s">
        <v>161</v>
      </c>
      <c r="D43" s="33">
        <v>295470</v>
      </c>
      <c r="E43" s="33">
        <v>313270</v>
      </c>
      <c r="F43" s="33">
        <v>302330</v>
      </c>
      <c r="G43" s="33">
        <v>322800</v>
      </c>
      <c r="H43" s="33">
        <v>311830</v>
      </c>
      <c r="I43" s="33">
        <v>236860</v>
      </c>
      <c r="J43" s="33">
        <v>386440</v>
      </c>
      <c r="K43" s="33">
        <v>372380</v>
      </c>
      <c r="L43" s="33">
        <v>329110</v>
      </c>
      <c r="M43" s="33">
        <v>361750</v>
      </c>
      <c r="N43" s="33">
        <v>376180</v>
      </c>
      <c r="O43" s="33">
        <v>342900</v>
      </c>
      <c r="P43" s="35">
        <f t="shared" si="81"/>
        <v>3951320</v>
      </c>
    </row>
    <row r="44" spans="1:16" s="30" customFormat="1" ht="24.95" customHeight="1" x14ac:dyDescent="0.3">
      <c r="A44" s="54"/>
      <c r="B44" s="55"/>
      <c r="C44" s="31" t="s">
        <v>162</v>
      </c>
      <c r="D44" s="33">
        <v>1093893200</v>
      </c>
      <c r="E44" s="33">
        <v>1116106300</v>
      </c>
      <c r="F44" s="33">
        <v>1080611100</v>
      </c>
      <c r="G44" s="33">
        <v>1250163800</v>
      </c>
      <c r="H44" s="33">
        <v>1202103900</v>
      </c>
      <c r="I44" s="33">
        <v>870553260</v>
      </c>
      <c r="J44" s="33">
        <v>1506496300</v>
      </c>
      <c r="K44" s="33">
        <v>1378491300</v>
      </c>
      <c r="L44" s="33">
        <v>1269385100</v>
      </c>
      <c r="M44" s="33">
        <v>1423941600</v>
      </c>
      <c r="N44" s="33">
        <v>1447129600</v>
      </c>
      <c r="O44" s="33">
        <v>1362457700</v>
      </c>
      <c r="P44" s="35">
        <f t="shared" si="81"/>
        <v>15001333160</v>
      </c>
    </row>
    <row r="45" spans="1:16" s="30" customFormat="1" ht="24.95" customHeight="1" x14ac:dyDescent="0.3">
      <c r="A45" s="52" t="s">
        <v>160</v>
      </c>
      <c r="B45" s="53"/>
      <c r="C45" s="31" t="s">
        <v>161</v>
      </c>
      <c r="D45" s="33">
        <v>278930</v>
      </c>
      <c r="E45" s="33">
        <v>316780</v>
      </c>
      <c r="F45" s="33">
        <v>293710</v>
      </c>
      <c r="G45" s="33">
        <v>300670</v>
      </c>
      <c r="H45" s="33">
        <v>293060</v>
      </c>
      <c r="I45" s="33">
        <v>231710</v>
      </c>
      <c r="J45" s="33">
        <v>364390</v>
      </c>
      <c r="K45" s="33">
        <v>351240</v>
      </c>
      <c r="L45" s="33">
        <v>311880</v>
      </c>
      <c r="M45" s="33">
        <v>316070</v>
      </c>
      <c r="N45" s="33">
        <v>365050</v>
      </c>
      <c r="O45" s="33">
        <v>338660</v>
      </c>
      <c r="P45" s="35">
        <f t="shared" si="81"/>
        <v>3762150</v>
      </c>
    </row>
    <row r="46" spans="1:16" s="30" customFormat="1" ht="24.95" customHeight="1" x14ac:dyDescent="0.3">
      <c r="A46" s="54"/>
      <c r="B46" s="55"/>
      <c r="C46" s="31" t="s">
        <v>166</v>
      </c>
      <c r="D46" s="34">
        <f>D45/D40</f>
        <v>26.553141744160534</v>
      </c>
      <c r="E46" s="34">
        <f t="shared" ref="E46" si="82">E45/E40</f>
        <v>25.918389554753194</v>
      </c>
      <c r="F46" s="34">
        <f t="shared" ref="F46" si="83">F45/F40</f>
        <v>25.140248192651455</v>
      </c>
      <c r="G46" s="34">
        <f t="shared" ref="G46" si="84">G45/G40</f>
        <v>26.480182489295679</v>
      </c>
      <c r="H46" s="34">
        <f t="shared" ref="H46" si="85">H45/H40</f>
        <v>25.01772650962166</v>
      </c>
      <c r="I46" s="34">
        <f t="shared" ref="I46" si="86">I45/I40</f>
        <v>23.648945182130866</v>
      </c>
      <c r="J46" s="34">
        <f t="shared" ref="J46" si="87">J45/J40</f>
        <v>23.980480774451269</v>
      </c>
      <c r="K46" s="34">
        <f t="shared" ref="K46" si="88">K45/K40</f>
        <v>24.337498830727444</v>
      </c>
      <c r="L46" s="34">
        <f t="shared" ref="L46" si="89">L45/L40</f>
        <v>24.112947681830939</v>
      </c>
      <c r="M46" s="34">
        <f t="shared" ref="M46" si="90">M45/M40</f>
        <v>22.698815721768408</v>
      </c>
      <c r="N46" s="34">
        <f t="shared" ref="N46" si="91">N45/N40</f>
        <v>26.215515161264378</v>
      </c>
      <c r="O46" s="34">
        <f t="shared" ref="O46" si="92">O45/O40</f>
        <v>24.860067607991105</v>
      </c>
      <c r="P46" s="36">
        <f t="shared" ref="P46" si="93">P45/P40</f>
        <v>24.863893783777399</v>
      </c>
    </row>
    <row r="47" spans="1:16" s="30" customFormat="1" ht="24.95" customHeight="1" x14ac:dyDescent="0.3">
      <c r="A47" s="54"/>
      <c r="B47" s="55"/>
      <c r="C47" s="50" t="s">
        <v>1418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8">
        <f>P45/P41*1000</f>
        <v>83.916045248914358</v>
      </c>
    </row>
    <row r="48" spans="1:16" s="30" customFormat="1" ht="24.95" customHeight="1" x14ac:dyDescent="0.3">
      <c r="A48" s="54"/>
      <c r="B48" s="55"/>
      <c r="C48" s="39" t="s">
        <v>537</v>
      </c>
      <c r="D48" s="33">
        <f>230095*1.2</f>
        <v>276114</v>
      </c>
      <c r="E48" s="33">
        <f>239147*1.2</f>
        <v>286976.39999999997</v>
      </c>
      <c r="F48" s="33">
        <f>240421*1.2</f>
        <v>288505.2</v>
      </c>
      <c r="G48" s="33">
        <f>240103*1.2</f>
        <v>288123.59999999998</v>
      </c>
      <c r="H48" s="33">
        <f>252507*1.2</f>
        <v>303008.39999999997</v>
      </c>
      <c r="I48" s="33">
        <f>215585*1.2</f>
        <v>258702</v>
      </c>
      <c r="J48" s="33">
        <f>322498*1.2</f>
        <v>386997.6</v>
      </c>
      <c r="K48" s="33">
        <f>305459*1.2</f>
        <v>366550.8</v>
      </c>
      <c r="L48" s="33">
        <f>272273*1.2</f>
        <v>326727.59999999998</v>
      </c>
      <c r="M48" s="33">
        <f>274250*1.2</f>
        <v>329100</v>
      </c>
      <c r="N48" s="33">
        <f>300703*1.2</f>
        <v>360843.6</v>
      </c>
      <c r="O48" s="33">
        <f>278855*1.2</f>
        <v>334626</v>
      </c>
      <c r="P48" s="35">
        <f t="shared" si="81"/>
        <v>3806275.1999999997</v>
      </c>
    </row>
    <row r="49" spans="1:18" s="30" customFormat="1" ht="24.95" customHeight="1" x14ac:dyDescent="0.3">
      <c r="A49" s="54"/>
      <c r="B49" s="55"/>
      <c r="C49" s="39" t="s">
        <v>538</v>
      </c>
      <c r="D49" s="41">
        <f>D45/D48</f>
        <v>1.0101986860499648</v>
      </c>
      <c r="E49" s="41">
        <f t="shared" ref="E49" si="94">E45/E48</f>
        <v>1.1038538360645684</v>
      </c>
      <c r="F49" s="41">
        <f t="shared" ref="F49" si="95">F45/F48</f>
        <v>1.0180405760450764</v>
      </c>
      <c r="G49" s="41">
        <f t="shared" ref="G49" si="96">G45/G48</f>
        <v>1.0435452007402379</v>
      </c>
      <c r="H49" s="41">
        <f t="shared" ref="H49" si="97">H45/H48</f>
        <v>0.9671679068963106</v>
      </c>
      <c r="I49" s="41">
        <f t="shared" ref="I49" si="98">I45/I48</f>
        <v>0.89566373665452914</v>
      </c>
      <c r="J49" s="41">
        <f t="shared" ref="J49" si="99">J45/J48</f>
        <v>0.94158206665881139</v>
      </c>
      <c r="K49" s="41">
        <f t="shared" ref="K49" si="100">K45/K48</f>
        <v>0.95823007343047684</v>
      </c>
      <c r="L49" s="41">
        <f t="shared" ref="L49" si="101">L45/L48</f>
        <v>0.95455663984309869</v>
      </c>
      <c r="M49" s="41">
        <f t="shared" ref="M49" si="102">M45/M48</f>
        <v>0.9604071710726223</v>
      </c>
      <c r="N49" s="41">
        <f t="shared" ref="N49" si="103">N45/N48</f>
        <v>1.0116571279080466</v>
      </c>
      <c r="O49" s="41">
        <f t="shared" ref="O49" si="104">O45/O48</f>
        <v>1.0120552497415025</v>
      </c>
      <c r="P49" s="41">
        <f t="shared" ref="P49" si="105">P45/P48</f>
        <v>0.9884072491657987</v>
      </c>
    </row>
    <row r="50" spans="1:18" s="30" customFormat="1" ht="24.95" customHeight="1" x14ac:dyDescent="0.3">
      <c r="A50" s="54"/>
      <c r="B50" s="55"/>
      <c r="C50" s="31" t="s">
        <v>162</v>
      </c>
      <c r="D50" s="33">
        <v>1045217900</v>
      </c>
      <c r="E50" s="33">
        <v>1131519800</v>
      </c>
      <c r="F50" s="33">
        <v>1067148000</v>
      </c>
      <c r="G50" s="33">
        <v>1176992000</v>
      </c>
      <c r="H50" s="33">
        <v>1127252800</v>
      </c>
      <c r="I50" s="33">
        <v>857542360</v>
      </c>
      <c r="J50" s="33">
        <v>1418968000</v>
      </c>
      <c r="K50" s="33">
        <v>1319081600</v>
      </c>
      <c r="L50" s="33">
        <v>1194613000</v>
      </c>
      <c r="M50" s="33">
        <v>1212052800</v>
      </c>
      <c r="N50" s="33">
        <v>1424507500</v>
      </c>
      <c r="O50" s="33">
        <v>1323831800</v>
      </c>
      <c r="P50" s="35">
        <f t="shared" si="81"/>
        <v>14298727560</v>
      </c>
    </row>
    <row r="51" spans="1:18" s="30" customFormat="1" ht="24.95" customHeight="1" x14ac:dyDescent="0.3">
      <c r="A51" s="56"/>
      <c r="B51" s="57"/>
      <c r="C51" s="31" t="s">
        <v>165</v>
      </c>
      <c r="D51" s="33">
        <f>D50/D40</f>
        <v>99501.018363868396</v>
      </c>
      <c r="E51" s="33">
        <f t="shared" ref="E51" si="106">E50/E40</f>
        <v>92578.985306258037</v>
      </c>
      <c r="F51" s="33">
        <f t="shared" ref="F51" si="107">F50/F40</f>
        <v>91343.044425765605</v>
      </c>
      <c r="G51" s="33">
        <f t="shared" ref="G51" si="108">G50/G40</f>
        <v>103658.37279556025</v>
      </c>
      <c r="H51" s="33">
        <f t="shared" ref="H51" si="109">H50/H40</f>
        <v>96230.472454805305</v>
      </c>
      <c r="I51" s="33">
        <f t="shared" ref="I51" si="110">I50/I40</f>
        <v>87523.077394135486</v>
      </c>
      <c r="J51" s="33">
        <f t="shared" ref="J51" si="111">J50/J40</f>
        <v>93382.186238814364</v>
      </c>
      <c r="K51" s="33">
        <f t="shared" ref="K51" si="112">K50/K40</f>
        <v>91399.461614947286</v>
      </c>
      <c r="L51" s="33">
        <f t="shared" ref="L51" si="113">L50/L40</f>
        <v>92361.295270729461</v>
      </c>
      <c r="M51" s="33">
        <f t="shared" ref="M51" si="114">M50/M40</f>
        <v>87044.525428713314</v>
      </c>
      <c r="N51" s="33">
        <f t="shared" ref="N51" si="115">N50/N40</f>
        <v>102298.85759097333</v>
      </c>
      <c r="O51" s="33">
        <f t="shared" ref="O51" si="116">O50/O40</f>
        <v>97178.728074199957</v>
      </c>
      <c r="P51" s="35">
        <f t="shared" ref="P51" si="117">P50/P40</f>
        <v>94499.699186638114</v>
      </c>
    </row>
    <row r="52" spans="1:18" s="30" customFormat="1" ht="24.95" customHeight="1" x14ac:dyDescent="0.3">
      <c r="A52" s="52" t="s">
        <v>155</v>
      </c>
      <c r="B52" s="53"/>
      <c r="C52" s="31" t="s">
        <v>161</v>
      </c>
      <c r="D52" s="35">
        <v>3800</v>
      </c>
      <c r="E52" s="35">
        <v>1820</v>
      </c>
      <c r="F52" s="35">
        <v>2390</v>
      </c>
      <c r="G52" s="35">
        <v>2130</v>
      </c>
      <c r="H52" s="35">
        <v>3090</v>
      </c>
      <c r="I52" s="35">
        <v>1410</v>
      </c>
      <c r="J52" s="35">
        <v>2230</v>
      </c>
      <c r="K52" s="35">
        <v>1540</v>
      </c>
      <c r="L52" s="35">
        <v>1150</v>
      </c>
      <c r="M52" s="35">
        <v>1570</v>
      </c>
      <c r="N52" s="35">
        <v>2500</v>
      </c>
      <c r="O52" s="35">
        <v>2300</v>
      </c>
      <c r="P52" s="35">
        <f t="shared" si="81"/>
        <v>25930</v>
      </c>
      <c r="R52" s="43">
        <f>P52/12</f>
        <v>2160.8333333333335</v>
      </c>
    </row>
    <row r="53" spans="1:18" s="30" customFormat="1" ht="24.95" customHeight="1" x14ac:dyDescent="0.3">
      <c r="A53" s="54"/>
      <c r="B53" s="55"/>
      <c r="C53" s="42" t="s">
        <v>732</v>
      </c>
      <c r="D53" s="35">
        <v>17</v>
      </c>
      <c r="E53" s="35">
        <v>9</v>
      </c>
      <c r="F53" s="35">
        <v>11</v>
      </c>
      <c r="G53" s="35">
        <v>14</v>
      </c>
      <c r="H53" s="35">
        <v>15</v>
      </c>
      <c r="I53" s="35">
        <v>8</v>
      </c>
      <c r="J53" s="35">
        <v>13</v>
      </c>
      <c r="K53" s="35">
        <v>12</v>
      </c>
      <c r="L53" s="35">
        <v>7</v>
      </c>
      <c r="M53" s="35">
        <v>8</v>
      </c>
      <c r="N53" s="35">
        <v>17</v>
      </c>
      <c r="O53" s="35">
        <v>13</v>
      </c>
      <c r="P53" s="35">
        <f t="shared" ref="P53" si="118">SUM(D53:O53)</f>
        <v>144</v>
      </c>
    </row>
    <row r="54" spans="1:18" s="30" customFormat="1" ht="24.95" customHeight="1" x14ac:dyDescent="0.3">
      <c r="A54" s="54"/>
      <c r="B54" s="55"/>
      <c r="C54" s="42" t="s">
        <v>733</v>
      </c>
      <c r="D54" s="35">
        <f t="shared" ref="D54" si="119">D52/D53</f>
        <v>223.52941176470588</v>
      </c>
      <c r="E54" s="35">
        <f t="shared" ref="E54" si="120">E52/E53</f>
        <v>202.22222222222223</v>
      </c>
      <c r="F54" s="35">
        <f t="shared" ref="F54" si="121">F52/F53</f>
        <v>217.27272727272728</v>
      </c>
      <c r="G54" s="35">
        <f>G52/G53</f>
        <v>152.14285714285714</v>
      </c>
      <c r="H54" s="35">
        <f t="shared" ref="H54" si="122">H52/H53</f>
        <v>206</v>
      </c>
      <c r="I54" s="35">
        <f t="shared" ref="I54" si="123">I52/I53</f>
        <v>176.25</v>
      </c>
      <c r="J54" s="35">
        <f t="shared" ref="J54" si="124">J52/J53</f>
        <v>171.53846153846155</v>
      </c>
      <c r="K54" s="35">
        <f t="shared" ref="K54" si="125">K52/K53</f>
        <v>128.33333333333334</v>
      </c>
      <c r="L54" s="35">
        <f t="shared" ref="L54" si="126">L52/L53</f>
        <v>164.28571428571428</v>
      </c>
      <c r="M54" s="35">
        <f t="shared" ref="M54" si="127">M52/M53</f>
        <v>196.25</v>
      </c>
      <c r="N54" s="35">
        <f t="shared" ref="N54" si="128">N52/N53</f>
        <v>147.05882352941177</v>
      </c>
      <c r="O54" s="35">
        <f t="shared" ref="O54" si="129">O52/O53</f>
        <v>176.92307692307693</v>
      </c>
      <c r="P54" s="35">
        <f t="shared" ref="P54" si="130">P52/P53</f>
        <v>180.06944444444446</v>
      </c>
    </row>
    <row r="55" spans="1:18" s="30" customFormat="1" ht="24.95" customHeight="1" x14ac:dyDescent="0.3">
      <c r="A55" s="54"/>
      <c r="B55" s="55"/>
      <c r="C55" s="31" t="s">
        <v>167</v>
      </c>
      <c r="D55" s="36">
        <f>D52/D40</f>
        <v>0.36174645476574779</v>
      </c>
      <c r="E55" s="36">
        <f t="shared" ref="E55" si="131">E52/E40</f>
        <v>0.14890923981833074</v>
      </c>
      <c r="F55" s="36">
        <f t="shared" ref="F55" si="132">F52/F40</f>
        <v>0.20457319526211903</v>
      </c>
      <c r="G55" s="36">
        <f t="shared" ref="G55" si="133">G52/G40</f>
        <v>0.18759034390594273</v>
      </c>
      <c r="H55" s="36">
        <f t="shared" ref="H55" si="134">H52/H40</f>
        <v>0.2637848048683919</v>
      </c>
      <c r="I55" s="36">
        <f t="shared" ref="I55" si="135">I52/I40</f>
        <v>0.1439083885322365</v>
      </c>
      <c r="J55" s="36">
        <f t="shared" ref="J55" si="136">J52/J40</f>
        <v>0.14675614623624778</v>
      </c>
      <c r="K55" s="36">
        <f t="shared" ref="K55" si="137">K52/K40</f>
        <v>0.10670694738446722</v>
      </c>
      <c r="L55" s="36">
        <f t="shared" ref="L55" si="138">L52/L40</f>
        <v>8.8912048974302882E-2</v>
      </c>
      <c r="M55" s="36">
        <f t="shared" ref="M55" si="139">M52/M40</f>
        <v>0.1127507852158585</v>
      </c>
      <c r="N55" s="36">
        <f t="shared" ref="N55" si="140">N52/N40</f>
        <v>0.17953372936080247</v>
      </c>
      <c r="O55" s="36">
        <f t="shared" ref="O55" si="141">O52/O40</f>
        <v>0.16883645986647239</v>
      </c>
      <c r="P55" s="36">
        <f t="shared" ref="P55" si="142">P52/P40</f>
        <v>0.17137029778540142</v>
      </c>
    </row>
    <row r="56" spans="1:18" s="30" customFormat="1" ht="24.95" customHeight="1" x14ac:dyDescent="0.3">
      <c r="A56" s="54"/>
      <c r="B56" s="55"/>
      <c r="C56" s="31" t="s">
        <v>162</v>
      </c>
      <c r="D56" s="35">
        <v>17257600</v>
      </c>
      <c r="E56" s="35">
        <v>7105400</v>
      </c>
      <c r="F56" s="35">
        <v>10670700</v>
      </c>
      <c r="G56" s="35">
        <v>8949000</v>
      </c>
      <c r="H56" s="35">
        <v>15687100</v>
      </c>
      <c r="I56" s="35">
        <v>7849300</v>
      </c>
      <c r="J56" s="35">
        <v>11834800</v>
      </c>
      <c r="K56" s="35">
        <v>6561700</v>
      </c>
      <c r="L56" s="35">
        <v>5095400</v>
      </c>
      <c r="M56" s="35">
        <v>8239800</v>
      </c>
      <c r="N56" s="35">
        <v>13876100</v>
      </c>
      <c r="O56" s="35">
        <v>10146900</v>
      </c>
      <c r="P56" s="35">
        <f t="shared" si="81"/>
        <v>123273800</v>
      </c>
    </row>
    <row r="57" spans="1:18" s="30" customFormat="1" ht="24.95" customHeight="1" x14ac:dyDescent="0.3">
      <c r="A57" s="56"/>
      <c r="B57" s="57"/>
      <c r="C57" s="31" t="s">
        <v>165</v>
      </c>
      <c r="D57" s="35">
        <f>D56/D40</f>
        <v>1642.8620046750971</v>
      </c>
      <c r="E57" s="35">
        <f t="shared" ref="E57" si="143">E56/E40</f>
        <v>581.35149044239961</v>
      </c>
      <c r="F57" s="35">
        <f t="shared" ref="F57" si="144">F56/F40</f>
        <v>913.36367978388853</v>
      </c>
      <c r="G57" s="35">
        <f t="shared" ref="G57" si="145">G56/G40</f>
        <v>788.14365615693964</v>
      </c>
      <c r="H57" s="35">
        <f t="shared" ref="H57" si="146">H56/H40</f>
        <v>1339.1645994986895</v>
      </c>
      <c r="I57" s="35">
        <f t="shared" ref="I57" si="147">I56/I40</f>
        <v>801.12064830218719</v>
      </c>
      <c r="J57" s="35">
        <f t="shared" ref="J57" si="148">J56/J40</f>
        <v>778.84737196266599</v>
      </c>
      <c r="K57" s="35">
        <f t="shared" ref="K57" si="149">K56/K40</f>
        <v>454.66167315107697</v>
      </c>
      <c r="L57" s="35">
        <f t="shared" ref="L57" si="150">L56/L40</f>
        <v>393.94996029883731</v>
      </c>
      <c r="M57" s="35">
        <f t="shared" ref="M57" si="151">M56/M40</f>
        <v>591.74771975900057</v>
      </c>
      <c r="N57" s="35">
        <f t="shared" ref="N57" si="152">N56/N40</f>
        <v>996.49119279337253</v>
      </c>
      <c r="O57" s="35">
        <f t="shared" ref="O57" si="153">O56/O40</f>
        <v>744.85507592135161</v>
      </c>
      <c r="P57" s="35">
        <f t="shared" ref="P57" si="154">P56/P40</f>
        <v>814.7114467851145</v>
      </c>
    </row>
    <row r="58" spans="1:18" s="30" customFormat="1" ht="24.95" customHeight="1" x14ac:dyDescent="0.3">
      <c r="A58" s="58" t="s">
        <v>158</v>
      </c>
      <c r="B58" s="59" t="s">
        <v>156</v>
      </c>
      <c r="C58" s="31" t="s">
        <v>177</v>
      </c>
      <c r="D58" s="33">
        <v>459.37</v>
      </c>
      <c r="E58" s="33">
        <v>3226.05</v>
      </c>
      <c r="F58" s="33">
        <v>798.63</v>
      </c>
      <c r="G58" s="33">
        <v>1693.29</v>
      </c>
      <c r="H58" s="33">
        <v>1924.48</v>
      </c>
      <c r="I58" s="33">
        <v>1156.08</v>
      </c>
      <c r="J58" s="33">
        <v>2521.35</v>
      </c>
      <c r="K58" s="33">
        <v>1129.22</v>
      </c>
      <c r="L58" s="33">
        <v>354.64</v>
      </c>
      <c r="M58" s="33">
        <v>325.16000000000003</v>
      </c>
      <c r="N58" s="33">
        <v>1721.87</v>
      </c>
      <c r="O58" s="33">
        <v>2169.7000000000003</v>
      </c>
      <c r="P58" s="35">
        <f t="shared" si="81"/>
        <v>17479.84</v>
      </c>
    </row>
    <row r="59" spans="1:18" s="30" customFormat="1" ht="24.95" customHeight="1" x14ac:dyDescent="0.3">
      <c r="A59" s="58"/>
      <c r="B59" s="60"/>
      <c r="C59" s="31" t="s">
        <v>176</v>
      </c>
      <c r="D59" s="33">
        <v>3710</v>
      </c>
      <c r="E59" s="33">
        <v>6610</v>
      </c>
      <c r="F59" s="33">
        <v>2140</v>
      </c>
      <c r="G59" s="33">
        <v>4610</v>
      </c>
      <c r="H59" s="33">
        <v>4110</v>
      </c>
      <c r="I59" s="33">
        <v>3540</v>
      </c>
      <c r="J59" s="33">
        <v>9640</v>
      </c>
      <c r="K59" s="33">
        <v>5920</v>
      </c>
      <c r="L59" s="33">
        <v>2480</v>
      </c>
      <c r="M59" s="33">
        <v>3220</v>
      </c>
      <c r="N59" s="33">
        <v>7060</v>
      </c>
      <c r="O59" s="33">
        <v>9970</v>
      </c>
      <c r="P59" s="35">
        <f t="shared" si="81"/>
        <v>63010</v>
      </c>
    </row>
    <row r="60" spans="1:18" s="30" customFormat="1" ht="24.95" customHeight="1" x14ac:dyDescent="0.3">
      <c r="A60" s="58"/>
      <c r="B60" s="60"/>
      <c r="C60" s="42" t="s">
        <v>732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>
        <v>396</v>
      </c>
    </row>
    <row r="61" spans="1:18" s="30" customFormat="1" ht="24.95" customHeight="1" x14ac:dyDescent="0.3">
      <c r="A61" s="58"/>
      <c r="B61" s="60"/>
      <c r="C61" s="42" t="s">
        <v>733</v>
      </c>
      <c r="D61" s="35" t="e">
        <f t="shared" ref="D61" si="155">D59/D60</f>
        <v>#DIV/0!</v>
      </c>
      <c r="E61" s="35" t="e">
        <f t="shared" ref="E61" si="156">E59/E60</f>
        <v>#DIV/0!</v>
      </c>
      <c r="F61" s="35" t="e">
        <f t="shared" ref="F61" si="157">F59/F60</f>
        <v>#DIV/0!</v>
      </c>
      <c r="G61" s="35" t="e">
        <f>G59/G60</f>
        <v>#DIV/0!</v>
      </c>
      <c r="H61" s="35" t="e">
        <f t="shared" ref="H61" si="158">H59/H60</f>
        <v>#DIV/0!</v>
      </c>
      <c r="I61" s="35" t="e">
        <f t="shared" ref="I61" si="159">I59/I60</f>
        <v>#DIV/0!</v>
      </c>
      <c r="J61" s="35" t="e">
        <f t="shared" ref="J61" si="160">J59/J60</f>
        <v>#DIV/0!</v>
      </c>
      <c r="K61" s="35" t="e">
        <f t="shared" ref="K61" si="161">K59/K60</f>
        <v>#DIV/0!</v>
      </c>
      <c r="L61" s="35" t="e">
        <f t="shared" ref="L61" si="162">L59/L60</f>
        <v>#DIV/0!</v>
      </c>
      <c r="M61" s="35" t="e">
        <f t="shared" ref="M61" si="163">M59/M60</f>
        <v>#DIV/0!</v>
      </c>
      <c r="N61" s="35" t="e">
        <f t="shared" ref="N61" si="164">N59/N60</f>
        <v>#DIV/0!</v>
      </c>
      <c r="O61" s="35" t="e">
        <f t="shared" ref="O61" si="165">O59/O60</f>
        <v>#DIV/0!</v>
      </c>
      <c r="P61" s="35">
        <f t="shared" ref="P61" si="166">P59/P60</f>
        <v>159.11616161616161</v>
      </c>
    </row>
    <row r="62" spans="1:18" s="30" customFormat="1" ht="24.95" customHeight="1" x14ac:dyDescent="0.3">
      <c r="A62" s="58"/>
      <c r="B62" s="60"/>
      <c r="C62" s="31" t="s">
        <v>175</v>
      </c>
      <c r="D62" s="34">
        <f>D59/D40</f>
        <v>0.35317877557392741</v>
      </c>
      <c r="E62" s="34">
        <f t="shared" ref="E62" si="167">E59/E40</f>
        <v>0.54081872263690445</v>
      </c>
      <c r="F62" s="34">
        <f t="shared" ref="F62" si="168">F59/F40</f>
        <v>0.18317432546482623</v>
      </c>
      <c r="G62" s="34">
        <f t="shared" ref="G62" si="169">G59/G40</f>
        <v>0.40600539220957554</v>
      </c>
      <c r="H62" s="34">
        <f t="shared" ref="H62" si="170">H59/H40</f>
        <v>0.35085940065019117</v>
      </c>
      <c r="I62" s="34">
        <f t="shared" ref="I62" si="171">I59/I40</f>
        <v>0.36130191163412567</v>
      </c>
      <c r="J62" s="34">
        <f t="shared" ref="J62" si="172">J59/J40</f>
        <v>0.63440773529929539</v>
      </c>
      <c r="K62" s="34">
        <f t="shared" ref="K62" si="173">K59/K40</f>
        <v>0.41019813540002981</v>
      </c>
      <c r="L62" s="34">
        <f t="shared" ref="L62" si="174">L59/L40</f>
        <v>0.19174076648371402</v>
      </c>
      <c r="M62" s="34">
        <f t="shared" ref="M62" si="175">M59/M40</f>
        <v>0.23124683337265248</v>
      </c>
      <c r="N62" s="34">
        <f t="shared" ref="N62" si="176">N59/N40</f>
        <v>0.50700325171490623</v>
      </c>
      <c r="O62" s="34">
        <f t="shared" ref="O62" si="177">O59/O40</f>
        <v>0.73186934994292596</v>
      </c>
      <c r="P62" s="36">
        <f t="shared" ref="P62" si="178">P59/P40</f>
        <v>0.41643048451439041</v>
      </c>
    </row>
    <row r="63" spans="1:18" s="30" customFormat="1" ht="24.95" customHeight="1" x14ac:dyDescent="0.3">
      <c r="A63" s="58"/>
      <c r="B63" s="61"/>
      <c r="C63" s="31" t="s">
        <v>162</v>
      </c>
      <c r="D63" s="33">
        <v>15643900</v>
      </c>
      <c r="E63" s="33">
        <v>29094600</v>
      </c>
      <c r="F63" s="33">
        <v>95219002</v>
      </c>
      <c r="G63" s="33">
        <v>21998200</v>
      </c>
      <c r="H63" s="33">
        <v>20542900</v>
      </c>
      <c r="I63" s="33">
        <v>20054900</v>
      </c>
      <c r="J63" s="33">
        <v>44612800</v>
      </c>
      <c r="K63" s="33">
        <v>27935600</v>
      </c>
      <c r="L63" s="33">
        <v>11923800</v>
      </c>
      <c r="M63" s="33">
        <v>15555100</v>
      </c>
      <c r="N63" s="33">
        <v>33280300</v>
      </c>
      <c r="O63" s="33">
        <v>54572000</v>
      </c>
      <c r="P63" s="35">
        <f t="shared" si="81"/>
        <v>390433102</v>
      </c>
    </row>
    <row r="64" spans="1:18" s="30" customFormat="1" ht="24.95" customHeight="1" x14ac:dyDescent="0.3">
      <c r="A64" s="58"/>
      <c r="B64" s="59" t="s">
        <v>157</v>
      </c>
      <c r="C64" s="31" t="s">
        <v>161</v>
      </c>
      <c r="D64" s="35">
        <v>2270</v>
      </c>
      <c r="E64" s="35">
        <v>4340</v>
      </c>
      <c r="F64" s="35">
        <v>3690</v>
      </c>
      <c r="G64" s="35">
        <v>1880</v>
      </c>
      <c r="H64" s="35">
        <v>2930</v>
      </c>
      <c r="I64" s="35">
        <v>6710</v>
      </c>
      <c r="J64" s="35">
        <v>2690</v>
      </c>
      <c r="K64" s="35">
        <v>4430</v>
      </c>
      <c r="L64" s="35">
        <v>1810</v>
      </c>
      <c r="M64" s="35">
        <v>4340</v>
      </c>
      <c r="N64" s="35">
        <v>8020</v>
      </c>
      <c r="O64" s="35">
        <v>3720</v>
      </c>
      <c r="P64" s="35">
        <f t="shared" si="81"/>
        <v>46830</v>
      </c>
    </row>
    <row r="65" spans="1:16" s="30" customFormat="1" ht="24.95" customHeight="1" x14ac:dyDescent="0.3">
      <c r="A65" s="58"/>
      <c r="B65" s="60"/>
      <c r="C65" s="42" t="s">
        <v>732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>
        <f t="shared" si="81"/>
        <v>0</v>
      </c>
    </row>
    <row r="66" spans="1:16" s="30" customFormat="1" ht="24.95" customHeight="1" x14ac:dyDescent="0.3">
      <c r="A66" s="58"/>
      <c r="B66" s="60"/>
      <c r="C66" s="42" t="s">
        <v>733</v>
      </c>
      <c r="D66" s="35" t="e">
        <f t="shared" ref="D66" si="179">D64/D65</f>
        <v>#DIV/0!</v>
      </c>
      <c r="E66" s="35" t="e">
        <f t="shared" ref="E66" si="180">E64/E65</f>
        <v>#DIV/0!</v>
      </c>
      <c r="F66" s="35" t="e">
        <f t="shared" ref="F66" si="181">F64/F65</f>
        <v>#DIV/0!</v>
      </c>
      <c r="G66" s="35" t="e">
        <f>G64/G65</f>
        <v>#DIV/0!</v>
      </c>
      <c r="H66" s="35" t="e">
        <f t="shared" ref="H66" si="182">H64/H65</f>
        <v>#DIV/0!</v>
      </c>
      <c r="I66" s="35" t="e">
        <f t="shared" ref="I66" si="183">I64/I65</f>
        <v>#DIV/0!</v>
      </c>
      <c r="J66" s="35" t="e">
        <f t="shared" ref="J66" si="184">J64/J65</f>
        <v>#DIV/0!</v>
      </c>
      <c r="K66" s="35" t="e">
        <f t="shared" ref="K66" si="185">K64/K65</f>
        <v>#DIV/0!</v>
      </c>
      <c r="L66" s="35" t="e">
        <f t="shared" ref="L66" si="186">L64/L65</f>
        <v>#DIV/0!</v>
      </c>
      <c r="M66" s="35" t="e">
        <f t="shared" ref="M66" si="187">M64/M65</f>
        <v>#DIV/0!</v>
      </c>
      <c r="N66" s="35" t="e">
        <f t="shared" ref="N66" si="188">N64/N65</f>
        <v>#DIV/0!</v>
      </c>
      <c r="O66" s="35" t="e">
        <f t="shared" ref="O66" si="189">O64/O65</f>
        <v>#DIV/0!</v>
      </c>
      <c r="P66" s="35" t="e">
        <f t="shared" ref="P66" si="190">P64/P65</f>
        <v>#DIV/0!</v>
      </c>
    </row>
    <row r="67" spans="1:16" s="30" customFormat="1" ht="24.95" customHeight="1" x14ac:dyDescent="0.3">
      <c r="A67" s="58"/>
      <c r="B67" s="60"/>
      <c r="C67" s="31" t="s">
        <v>178</v>
      </c>
      <c r="D67" s="37">
        <f>D64/D59</f>
        <v>0.61185983827493262</v>
      </c>
      <c r="E67" s="37">
        <f t="shared" ref="E67" si="191">E64/E59</f>
        <v>0.65658093797276851</v>
      </c>
      <c r="F67" s="37">
        <f t="shared" ref="F67" si="192">F64/F59</f>
        <v>1.7242990654205608</v>
      </c>
      <c r="G67" s="37">
        <f t="shared" ref="G67" si="193">G64/G59</f>
        <v>0.40780911062906722</v>
      </c>
      <c r="H67" s="37">
        <f t="shared" ref="H67" si="194">H64/H59</f>
        <v>0.71289537712895379</v>
      </c>
      <c r="I67" s="37">
        <f t="shared" ref="I67" si="195">I64/I59</f>
        <v>1.8954802259887005</v>
      </c>
      <c r="J67" s="37">
        <f t="shared" ref="J67" si="196">J64/J59</f>
        <v>0.27904564315352698</v>
      </c>
      <c r="K67" s="37">
        <f t="shared" ref="K67" si="197">K64/K59</f>
        <v>0.74831081081081086</v>
      </c>
      <c r="L67" s="37">
        <f t="shared" ref="L67" si="198">L64/L59</f>
        <v>0.72983870967741937</v>
      </c>
      <c r="M67" s="37">
        <f t="shared" ref="M67" si="199">M64/M59</f>
        <v>1.3478260869565217</v>
      </c>
      <c r="N67" s="37">
        <f t="shared" ref="N67" si="200">N64/N59</f>
        <v>1.1359773371104815</v>
      </c>
      <c r="O67" s="37">
        <f t="shared" ref="O67" si="201">O64/O59</f>
        <v>0.3731193580742227</v>
      </c>
      <c r="P67" s="37">
        <f t="shared" ref="P67" si="202">P64/P59</f>
        <v>0.74321536264085064</v>
      </c>
    </row>
    <row r="68" spans="1:16" s="30" customFormat="1" ht="24.95" customHeight="1" x14ac:dyDescent="0.3">
      <c r="A68" s="58"/>
      <c r="B68" s="60"/>
      <c r="C68" s="31" t="s">
        <v>168</v>
      </c>
      <c r="D68" s="36">
        <f>D64/D40</f>
        <v>0.21609590850480195</v>
      </c>
      <c r="E68" s="36">
        <f t="shared" ref="E68" si="203">E64/E40</f>
        <v>0.35509126418217329</v>
      </c>
      <c r="F68" s="36">
        <f t="shared" ref="F68" si="204">F64/F40</f>
        <v>0.31584731820804152</v>
      </c>
      <c r="G68" s="36">
        <f t="shared" ref="G68" si="205">G64/G40</f>
        <v>0.16557269790759263</v>
      </c>
      <c r="H68" s="36">
        <f t="shared" ref="H68" si="206">H64/H40</f>
        <v>0.25012604474575673</v>
      </c>
      <c r="I68" s="36">
        <f t="shared" ref="I68" si="207">I64/I40</f>
        <v>0.68484062911440213</v>
      </c>
      <c r="J68" s="36">
        <f t="shared" ref="J68" si="208">J64/J40</f>
        <v>0.17702871451816438</v>
      </c>
      <c r="K68" s="36">
        <f t="shared" ref="K68" si="209">K64/K40</f>
        <v>0.30695569929427907</v>
      </c>
      <c r="L68" s="36">
        <f t="shared" ref="L68" si="210">L64/L40</f>
        <v>0.13993983360303322</v>
      </c>
      <c r="M68" s="36">
        <f t="shared" ref="M68" si="211">M64/M40</f>
        <v>0.31168051454574902</v>
      </c>
      <c r="N68" s="36">
        <f t="shared" ref="N68" si="212">N64/N40</f>
        <v>0.57594420378945432</v>
      </c>
      <c r="O68" s="36">
        <f t="shared" ref="O68" si="213">O64/O40</f>
        <v>0.27307462204490318</v>
      </c>
      <c r="P68" s="36">
        <f t="shared" ref="P68" si="214">P64/P40</f>
        <v>0.30949753356306781</v>
      </c>
    </row>
    <row r="69" spans="1:16" s="30" customFormat="1" ht="24.95" customHeight="1" x14ac:dyDescent="0.3">
      <c r="A69" s="58"/>
      <c r="B69" s="60"/>
      <c r="C69" s="31" t="s">
        <v>162</v>
      </c>
      <c r="D69" s="35">
        <v>12495200</v>
      </c>
      <c r="E69" s="35">
        <v>21944900</v>
      </c>
      <c r="F69" s="35">
        <v>17841900</v>
      </c>
      <c r="G69" s="35">
        <v>7537400</v>
      </c>
      <c r="H69" s="35">
        <v>14290400</v>
      </c>
      <c r="I69" s="35">
        <v>33610800</v>
      </c>
      <c r="J69" s="35">
        <v>16718600</v>
      </c>
      <c r="K69" s="35">
        <v>17662300</v>
      </c>
      <c r="L69" s="35">
        <v>8589200</v>
      </c>
      <c r="M69" s="35">
        <v>23925500</v>
      </c>
      <c r="N69" s="35">
        <v>38028500</v>
      </c>
      <c r="O69" s="35">
        <v>17240000</v>
      </c>
      <c r="P69" s="35">
        <f t="shared" si="81"/>
        <v>229884700</v>
      </c>
    </row>
    <row r="70" spans="1:16" s="30" customFormat="1" ht="24.95" customHeight="1" x14ac:dyDescent="0.3">
      <c r="A70" s="58"/>
      <c r="B70" s="61"/>
      <c r="C70" s="31" t="s">
        <v>165</v>
      </c>
      <c r="D70" s="35">
        <f>D69/D40</f>
        <v>1189.4985004181503</v>
      </c>
      <c r="E70" s="35">
        <f t="shared" ref="E70" si="215">E69/E40</f>
        <v>1795.493613675432</v>
      </c>
      <c r="F70" s="35">
        <f t="shared" ref="F70" si="216">F69/F40</f>
        <v>1527.1859801452727</v>
      </c>
      <c r="G70" s="35">
        <f t="shared" ref="G70" si="217">G69/G40</f>
        <v>663.82321979185576</v>
      </c>
      <c r="H70" s="35">
        <f t="shared" ref="H70" si="218">H69/H40</f>
        <v>1219.932160353161</v>
      </c>
      <c r="I70" s="35">
        <f t="shared" ref="I70" si="219">I69/I40</f>
        <v>3430.4085569356698</v>
      </c>
      <c r="J70" s="35">
        <f t="shared" ref="J70" si="220">J69/J40</f>
        <v>1100.2499132131534</v>
      </c>
      <c r="K70" s="35">
        <f t="shared" ref="K70" si="221">K69/K40</f>
        <v>1223.8247511614775</v>
      </c>
      <c r="L70" s="35">
        <f t="shared" ref="L70" si="222">L69/L40</f>
        <v>664.07249656528893</v>
      </c>
      <c r="M70" s="35">
        <f t="shared" ref="M70" si="223">M69/M40</f>
        <v>1718.2286061668935</v>
      </c>
      <c r="N70" s="35">
        <f t="shared" ref="N70" si="224">N69/N40</f>
        <v>2730.9593707989111</v>
      </c>
      <c r="O70" s="35">
        <f t="shared" ref="O70" si="225">O69/O40</f>
        <v>1265.5393774339061</v>
      </c>
      <c r="P70" s="35">
        <f t="shared" ref="P70" si="226">P69/P40</f>
        <v>1519.2984764869907</v>
      </c>
    </row>
    <row r="71" spans="1:16" ht="24.95" customHeight="1" x14ac:dyDescent="0.3">
      <c r="A71" s="51" t="s">
        <v>178</v>
      </c>
      <c r="B71" s="51"/>
      <c r="C71" s="51"/>
      <c r="D71" s="38">
        <f>(D64+D52)/D43</f>
        <v>2.054354079940434E-2</v>
      </c>
      <c r="E71" s="38">
        <f t="shared" ref="E71:P71" si="227">(E64+E52)/E43</f>
        <v>1.9663549015226482E-2</v>
      </c>
      <c r="F71" s="38">
        <f t="shared" si="227"/>
        <v>2.0110475308437799E-2</v>
      </c>
      <c r="G71" s="38">
        <f t="shared" si="227"/>
        <v>1.2422552664188352E-2</v>
      </c>
      <c r="H71" s="38">
        <f t="shared" si="227"/>
        <v>1.9305390757784691E-2</v>
      </c>
      <c r="I71" s="38">
        <f t="shared" si="227"/>
        <v>3.4281854259900366E-2</v>
      </c>
      <c r="J71" s="38">
        <f t="shared" si="227"/>
        <v>1.2731601283511024E-2</v>
      </c>
      <c r="K71" s="38">
        <f t="shared" si="227"/>
        <v>1.6032010312046836E-2</v>
      </c>
      <c r="L71" s="38">
        <f t="shared" si="227"/>
        <v>8.9939533894442588E-3</v>
      </c>
      <c r="M71" s="38">
        <f t="shared" si="227"/>
        <v>1.6337249481686248E-2</v>
      </c>
      <c r="N71" s="38">
        <f t="shared" si="227"/>
        <v>2.7965335743527036E-2</v>
      </c>
      <c r="O71" s="38">
        <f t="shared" si="227"/>
        <v>1.7556138815981337E-2</v>
      </c>
      <c r="P71" s="38">
        <f t="shared" si="227"/>
        <v>1.8414099592035067E-2</v>
      </c>
    </row>
    <row r="73" spans="1:16" ht="24.95" customHeight="1" x14ac:dyDescent="0.3">
      <c r="A73" s="32" t="s">
        <v>171</v>
      </c>
    </row>
    <row r="74" spans="1:16" ht="24.95" customHeight="1" x14ac:dyDescent="0.3">
      <c r="A74" s="51" t="s">
        <v>164</v>
      </c>
      <c r="B74" s="51"/>
      <c r="C74" s="51"/>
      <c r="D74" s="31" t="s">
        <v>142</v>
      </c>
      <c r="E74" s="31" t="s">
        <v>143</v>
      </c>
      <c r="F74" s="31" t="s">
        <v>144</v>
      </c>
      <c r="G74" s="31" t="s">
        <v>145</v>
      </c>
      <c r="H74" s="31" t="s">
        <v>146</v>
      </c>
      <c r="I74" s="31" t="s">
        <v>147</v>
      </c>
      <c r="J74" s="31" t="s">
        <v>148</v>
      </c>
      <c r="K74" s="31" t="s">
        <v>149</v>
      </c>
      <c r="L74" s="31" t="s">
        <v>150</v>
      </c>
      <c r="M74" s="31" t="s">
        <v>151</v>
      </c>
      <c r="N74" s="31" t="s">
        <v>152</v>
      </c>
      <c r="O74" s="31" t="s">
        <v>153</v>
      </c>
      <c r="P74" s="31" t="s">
        <v>154</v>
      </c>
    </row>
    <row r="75" spans="1:16" s="30" customFormat="1" ht="24.95" customHeight="1" x14ac:dyDescent="0.3">
      <c r="A75" s="51" t="s">
        <v>141</v>
      </c>
      <c r="B75" s="51"/>
      <c r="C75" s="51"/>
      <c r="D75" s="33">
        <v>13714.31</v>
      </c>
      <c r="E75" s="33">
        <v>11408.93</v>
      </c>
      <c r="F75" s="33">
        <v>13299.08</v>
      </c>
      <c r="G75" s="33">
        <v>12900.39</v>
      </c>
      <c r="H75" s="33">
        <v>12638.958000000001</v>
      </c>
      <c r="I75" s="33">
        <v>13592.15</v>
      </c>
      <c r="J75" s="33">
        <v>15058.49</v>
      </c>
      <c r="K75" s="33">
        <v>12414.97</v>
      </c>
      <c r="L75" s="33">
        <v>13015.86</v>
      </c>
      <c r="M75" s="33">
        <v>13640.47</v>
      </c>
      <c r="N75" s="33"/>
      <c r="O75" s="33"/>
      <c r="P75" s="35">
        <f t="shared" ref="P75:P104" si="228">SUM(D75:O75)</f>
        <v>131683.60800000001</v>
      </c>
    </row>
    <row r="76" spans="1:16" s="30" customFormat="1" ht="24.95" customHeight="1" x14ac:dyDescent="0.3">
      <c r="A76" s="52" t="s">
        <v>1417</v>
      </c>
      <c r="B76" s="62"/>
      <c r="C76" s="49" t="s">
        <v>1419</v>
      </c>
      <c r="D76" s="33">
        <v>4067645.8</v>
      </c>
      <c r="E76" s="33">
        <v>3360599.45</v>
      </c>
      <c r="F76" s="33">
        <v>3999536.585</v>
      </c>
      <c r="G76" s="33">
        <v>3945554.2859999998</v>
      </c>
      <c r="H76" s="33">
        <v>4137064.3450000002</v>
      </c>
      <c r="I76" s="33">
        <v>4307121.5279999999</v>
      </c>
      <c r="J76" s="33">
        <v>4679903.6960000005</v>
      </c>
      <c r="K76" s="33">
        <v>3737392.858</v>
      </c>
      <c r="L76" s="33">
        <v>3799035.577</v>
      </c>
      <c r="M76" s="33">
        <v>4144963</v>
      </c>
      <c r="N76" s="33"/>
      <c r="O76" s="33"/>
      <c r="P76" s="35">
        <f>SUM(D76:O76)</f>
        <v>40178817.125000007</v>
      </c>
    </row>
    <row r="77" spans="1:16" s="30" customFormat="1" ht="24.95" customHeight="1" x14ac:dyDescent="0.3">
      <c r="A77" s="56"/>
      <c r="B77" s="63"/>
      <c r="C77" s="49" t="s">
        <v>1420</v>
      </c>
      <c r="D77" s="33">
        <f>D76/D75</f>
        <v>296.59864768989473</v>
      </c>
      <c r="E77" s="33">
        <f t="shared" ref="E77:O77" si="229">E76/E75</f>
        <v>294.55868779981995</v>
      </c>
      <c r="F77" s="33">
        <f t="shared" si="229"/>
        <v>300.73783938437845</v>
      </c>
      <c r="G77" s="33">
        <f t="shared" si="229"/>
        <v>305.84767483773749</v>
      </c>
      <c r="H77" s="33">
        <f t="shared" si="229"/>
        <v>327.32637809224462</v>
      </c>
      <c r="I77" s="33">
        <f t="shared" si="229"/>
        <v>316.88301909558089</v>
      </c>
      <c r="J77" s="33">
        <f t="shared" si="229"/>
        <v>310.78173814240341</v>
      </c>
      <c r="K77" s="33">
        <f t="shared" si="229"/>
        <v>301.03921781526657</v>
      </c>
      <c r="L77" s="33">
        <f t="shared" si="229"/>
        <v>291.87741547619595</v>
      </c>
      <c r="M77" s="33">
        <f t="shared" si="229"/>
        <v>303.87244721039673</v>
      </c>
      <c r="N77" s="33" t="e">
        <f t="shared" si="229"/>
        <v>#DIV/0!</v>
      </c>
      <c r="O77" s="33" t="e">
        <f t="shared" si="229"/>
        <v>#DIV/0!</v>
      </c>
      <c r="P77" s="35">
        <f>P76/P75</f>
        <v>305.11631428719664</v>
      </c>
    </row>
    <row r="78" spans="1:16" s="30" customFormat="1" ht="24.95" customHeight="1" x14ac:dyDescent="0.3">
      <c r="A78" s="52" t="s">
        <v>159</v>
      </c>
      <c r="B78" s="53"/>
      <c r="C78" s="31" t="s">
        <v>161</v>
      </c>
      <c r="D78" s="33">
        <v>343070</v>
      </c>
      <c r="E78" s="33">
        <v>315770</v>
      </c>
      <c r="F78" s="33">
        <v>344450</v>
      </c>
      <c r="G78" s="33">
        <v>315280</v>
      </c>
      <c r="H78" s="33">
        <v>327240</v>
      </c>
      <c r="I78" s="33">
        <v>343630</v>
      </c>
      <c r="J78" s="33">
        <v>366950</v>
      </c>
      <c r="K78" s="33">
        <v>315520</v>
      </c>
      <c r="L78" s="33">
        <v>322530</v>
      </c>
      <c r="M78" s="33">
        <v>362230</v>
      </c>
      <c r="N78" s="33"/>
      <c r="O78" s="33"/>
      <c r="P78" s="35">
        <f t="shared" si="228"/>
        <v>3356670</v>
      </c>
    </row>
    <row r="79" spans="1:16" s="30" customFormat="1" ht="24.95" customHeight="1" x14ac:dyDescent="0.3">
      <c r="A79" s="54"/>
      <c r="B79" s="55"/>
      <c r="C79" s="31" t="s">
        <v>162</v>
      </c>
      <c r="D79" s="33">
        <v>1272397200</v>
      </c>
      <c r="E79" s="33">
        <v>1201174000</v>
      </c>
      <c r="F79" s="33">
        <v>1296882200</v>
      </c>
      <c r="G79" s="33">
        <v>1172394500</v>
      </c>
      <c r="H79" s="33">
        <v>1249373700</v>
      </c>
      <c r="I79" s="33">
        <v>1355126300</v>
      </c>
      <c r="J79" s="33">
        <v>1447356100</v>
      </c>
      <c r="K79" s="33">
        <v>1262929500</v>
      </c>
      <c r="L79" s="33">
        <v>1280422980</v>
      </c>
      <c r="M79" s="33">
        <v>1430866600</v>
      </c>
      <c r="N79" s="33"/>
      <c r="O79" s="33"/>
      <c r="P79" s="35">
        <f t="shared" si="228"/>
        <v>12968923080</v>
      </c>
    </row>
    <row r="80" spans="1:16" s="30" customFormat="1" ht="24.95" customHeight="1" x14ac:dyDescent="0.3">
      <c r="A80" s="52" t="s">
        <v>160</v>
      </c>
      <c r="B80" s="53"/>
      <c r="C80" s="31" t="s">
        <v>161</v>
      </c>
      <c r="D80" s="33">
        <v>324300</v>
      </c>
      <c r="E80" s="33">
        <v>294370</v>
      </c>
      <c r="F80" s="33">
        <v>324700</v>
      </c>
      <c r="G80" s="33">
        <v>309000</v>
      </c>
      <c r="H80" s="33">
        <v>318780</v>
      </c>
      <c r="I80" s="33">
        <v>327010</v>
      </c>
      <c r="J80" s="33">
        <v>356320</v>
      </c>
      <c r="K80" s="33">
        <v>298380</v>
      </c>
      <c r="L80" s="33">
        <v>311830</v>
      </c>
      <c r="M80" s="33">
        <v>333490</v>
      </c>
      <c r="N80" s="33"/>
      <c r="O80" s="33"/>
      <c r="P80" s="35">
        <f t="shared" si="228"/>
        <v>3198180</v>
      </c>
    </row>
    <row r="81" spans="1:16" s="30" customFormat="1" ht="24.95" customHeight="1" x14ac:dyDescent="0.3">
      <c r="A81" s="54"/>
      <c r="B81" s="55"/>
      <c r="C81" s="31" t="s">
        <v>166</v>
      </c>
      <c r="D81" s="34">
        <f t="shared" ref="D81:P81" si="230">D80/D75</f>
        <v>23.646833125399674</v>
      </c>
      <c r="E81" s="34">
        <f t="shared" si="230"/>
        <v>25.801718478419975</v>
      </c>
      <c r="F81" s="34">
        <f t="shared" si="230"/>
        <v>24.415222707134628</v>
      </c>
      <c r="G81" s="34">
        <f t="shared" si="230"/>
        <v>23.95276421875618</v>
      </c>
      <c r="H81" s="34">
        <f t="shared" si="230"/>
        <v>25.222015928844765</v>
      </c>
      <c r="I81" s="34">
        <f t="shared" si="230"/>
        <v>24.058739787303701</v>
      </c>
      <c r="J81" s="34">
        <f t="shared" si="230"/>
        <v>23.662399085167237</v>
      </c>
      <c r="K81" s="34">
        <f t="shared" si="230"/>
        <v>24.033888120551239</v>
      </c>
      <c r="L81" s="34">
        <f t="shared" si="230"/>
        <v>23.957694689402004</v>
      </c>
      <c r="M81" s="34">
        <f t="shared" si="230"/>
        <v>24.448571053636716</v>
      </c>
      <c r="N81" s="34" t="e">
        <f t="shared" si="230"/>
        <v>#DIV/0!</v>
      </c>
      <c r="O81" s="34" t="e">
        <f t="shared" si="230"/>
        <v>#DIV/0!</v>
      </c>
      <c r="P81" s="36">
        <f t="shared" si="230"/>
        <v>24.286849734554661</v>
      </c>
    </row>
    <row r="82" spans="1:16" s="30" customFormat="1" ht="24.95" customHeight="1" x14ac:dyDescent="0.3">
      <c r="A82" s="54"/>
      <c r="B82" s="55"/>
      <c r="C82" s="50" t="s">
        <v>1418</v>
      </c>
      <c r="D82" s="48">
        <f t="shared" ref="D82:O82" si="231">D80/D76*1000</f>
        <v>79.726705801178653</v>
      </c>
      <c r="E82" s="48">
        <f t="shared" si="231"/>
        <v>87.594491512518687</v>
      </c>
      <c r="F82" s="48">
        <f t="shared" si="231"/>
        <v>81.184405517820764</v>
      </c>
      <c r="G82" s="48">
        <f t="shared" si="231"/>
        <v>78.315992532766288</v>
      </c>
      <c r="H82" s="48">
        <f t="shared" si="231"/>
        <v>77.054639090946978</v>
      </c>
      <c r="I82" s="48">
        <f t="shared" si="231"/>
        <v>75.92309570885179</v>
      </c>
      <c r="J82" s="48">
        <f t="shared" si="231"/>
        <v>76.138318894158701</v>
      </c>
      <c r="K82" s="48">
        <f t="shared" si="231"/>
        <v>79.836402363029293</v>
      </c>
      <c r="L82" s="48">
        <f t="shared" si="231"/>
        <v>82.081358197293866</v>
      </c>
      <c r="M82" s="48">
        <f t="shared" si="231"/>
        <v>80.456689239445552</v>
      </c>
      <c r="N82" s="48" t="e">
        <f t="shared" si="231"/>
        <v>#DIV/0!</v>
      </c>
      <c r="O82" s="48" t="e">
        <f t="shared" si="231"/>
        <v>#DIV/0!</v>
      </c>
      <c r="P82" s="48">
        <f>P80/P76*1000</f>
        <v>79.598659912016998</v>
      </c>
    </row>
    <row r="83" spans="1:16" s="30" customFormat="1" ht="24.95" customHeight="1" x14ac:dyDescent="0.3">
      <c r="A83" s="54"/>
      <c r="B83" s="55"/>
      <c r="C83" s="39" t="s">
        <v>537</v>
      </c>
      <c r="D83" s="33">
        <f>276832*1.2</f>
        <v>332198.39999999997</v>
      </c>
      <c r="E83" s="33">
        <f>236772*1.2</f>
        <v>284126.39999999997</v>
      </c>
      <c r="F83" s="33">
        <f>276134*1.2</f>
        <v>331360.8</v>
      </c>
      <c r="G83" s="33">
        <f>274503*1.2</f>
        <v>329403.59999999998</v>
      </c>
      <c r="H83" s="33"/>
      <c r="I83" s="33"/>
      <c r="J83" s="33"/>
      <c r="K83" s="33"/>
      <c r="L83" s="33"/>
      <c r="M83" s="33"/>
      <c r="N83" s="33"/>
      <c r="O83" s="33"/>
      <c r="P83" s="35">
        <f t="shared" si="228"/>
        <v>1277089.1999999997</v>
      </c>
    </row>
    <row r="84" spans="1:16" s="30" customFormat="1" ht="24.95" customHeight="1" x14ac:dyDescent="0.3">
      <c r="A84" s="54"/>
      <c r="B84" s="55"/>
      <c r="C84" s="39" t="s">
        <v>538</v>
      </c>
      <c r="D84" s="41">
        <f>D80/D83</f>
        <v>0.97622384695410946</v>
      </c>
      <c r="E84" s="41">
        <f t="shared" ref="E84:P84" si="232">E80/E83</f>
        <v>1.0360529679748169</v>
      </c>
      <c r="F84" s="41">
        <f t="shared" si="232"/>
        <v>0.97989864824082995</v>
      </c>
      <c r="G84" s="41">
        <f t="shared" si="232"/>
        <v>0.93805896474719774</v>
      </c>
      <c r="H84" s="41" t="e">
        <f t="shared" si="232"/>
        <v>#DIV/0!</v>
      </c>
      <c r="I84" s="41" t="e">
        <f t="shared" si="232"/>
        <v>#DIV/0!</v>
      </c>
      <c r="J84" s="41" t="e">
        <f t="shared" si="232"/>
        <v>#DIV/0!</v>
      </c>
      <c r="K84" s="41" t="e">
        <f t="shared" si="232"/>
        <v>#DIV/0!</v>
      </c>
      <c r="L84" s="41" t="e">
        <f t="shared" si="232"/>
        <v>#DIV/0!</v>
      </c>
      <c r="M84" s="41" t="e">
        <f t="shared" si="232"/>
        <v>#DIV/0!</v>
      </c>
      <c r="N84" s="41" t="e">
        <f t="shared" si="232"/>
        <v>#DIV/0!</v>
      </c>
      <c r="O84" s="41" t="e">
        <f t="shared" si="232"/>
        <v>#DIV/0!</v>
      </c>
      <c r="P84" s="41">
        <f t="shared" si="232"/>
        <v>2.5042729983152316</v>
      </c>
    </row>
    <row r="85" spans="1:16" s="30" customFormat="1" ht="24.95" customHeight="1" x14ac:dyDescent="0.3">
      <c r="A85" s="54"/>
      <c r="B85" s="55"/>
      <c r="C85" s="31" t="s">
        <v>162</v>
      </c>
      <c r="D85" s="33">
        <v>1229797100</v>
      </c>
      <c r="E85" s="33">
        <v>1117294500</v>
      </c>
      <c r="F85" s="33">
        <v>1221917100</v>
      </c>
      <c r="G85" s="33">
        <v>1162476000</v>
      </c>
      <c r="H85" s="33">
        <v>1215185200</v>
      </c>
      <c r="I85" s="33">
        <v>1298208100</v>
      </c>
      <c r="J85" s="33">
        <v>1388913300</v>
      </c>
      <c r="K85" s="33">
        <v>1197494800</v>
      </c>
      <c r="L85" s="33">
        <v>1231973160</v>
      </c>
      <c r="M85" s="33">
        <v>1342836900</v>
      </c>
      <c r="N85" s="33"/>
      <c r="O85" s="33"/>
      <c r="P85" s="35">
        <f t="shared" si="228"/>
        <v>12406096160</v>
      </c>
    </row>
    <row r="86" spans="1:16" s="30" customFormat="1" ht="24.95" customHeight="1" x14ac:dyDescent="0.3">
      <c r="A86" s="56"/>
      <c r="B86" s="57"/>
      <c r="C86" s="31" t="s">
        <v>165</v>
      </c>
      <c r="D86" s="33">
        <f t="shared" ref="D86:P86" si="233">D85/D75</f>
        <v>89672.546413199059</v>
      </c>
      <c r="E86" s="33">
        <f t="shared" si="233"/>
        <v>97931.576405499902</v>
      </c>
      <c r="F86" s="33">
        <f t="shared" si="233"/>
        <v>91879.821762106847</v>
      </c>
      <c r="G86" s="33">
        <f t="shared" si="233"/>
        <v>90111.69429761426</v>
      </c>
      <c r="H86" s="33">
        <f t="shared" si="233"/>
        <v>96145.995579698894</v>
      </c>
      <c r="I86" s="33">
        <f t="shared" si="233"/>
        <v>95511.607803033374</v>
      </c>
      <c r="J86" s="33">
        <f t="shared" si="233"/>
        <v>92234.566679660449</v>
      </c>
      <c r="K86" s="33">
        <f t="shared" si="233"/>
        <v>96455.714351303308</v>
      </c>
      <c r="L86" s="33">
        <f t="shared" si="233"/>
        <v>94651.691090715482</v>
      </c>
      <c r="M86" s="33">
        <f t="shared" si="233"/>
        <v>98445.060910657776</v>
      </c>
      <c r="N86" s="33" t="e">
        <f t="shared" si="233"/>
        <v>#DIV/0!</v>
      </c>
      <c r="O86" s="33" t="e">
        <f t="shared" si="233"/>
        <v>#DIV/0!</v>
      </c>
      <c r="P86" s="35">
        <f t="shared" si="233"/>
        <v>94211.393114319886</v>
      </c>
    </row>
    <row r="87" spans="1:16" s="30" customFormat="1" ht="24.95" customHeight="1" x14ac:dyDescent="0.3">
      <c r="A87" s="52" t="s">
        <v>155</v>
      </c>
      <c r="B87" s="53"/>
      <c r="C87" s="31" t="s">
        <v>161</v>
      </c>
      <c r="D87" s="35">
        <v>850</v>
      </c>
      <c r="E87" s="35">
        <v>530</v>
      </c>
      <c r="F87" s="35">
        <v>2290</v>
      </c>
      <c r="G87" s="35">
        <v>1320</v>
      </c>
      <c r="H87" s="35">
        <v>3410</v>
      </c>
      <c r="I87" s="35">
        <v>1930</v>
      </c>
      <c r="J87" s="35">
        <v>1630</v>
      </c>
      <c r="K87" s="35">
        <v>1760</v>
      </c>
      <c r="L87" s="35">
        <v>2320</v>
      </c>
      <c r="M87" s="35">
        <v>1070</v>
      </c>
      <c r="N87" s="35"/>
      <c r="O87" s="35"/>
      <c r="P87" s="35">
        <f t="shared" si="228"/>
        <v>17110</v>
      </c>
    </row>
    <row r="88" spans="1:16" s="30" customFormat="1" ht="24.95" customHeight="1" x14ac:dyDescent="0.3">
      <c r="A88" s="54"/>
      <c r="B88" s="55"/>
      <c r="C88" s="42" t="s">
        <v>732</v>
      </c>
      <c r="D88" s="35">
        <v>7</v>
      </c>
      <c r="E88" s="35">
        <v>2</v>
      </c>
      <c r="F88" s="35">
        <v>15</v>
      </c>
      <c r="G88" s="35">
        <v>10</v>
      </c>
      <c r="H88" s="35">
        <v>25</v>
      </c>
      <c r="I88" s="35">
        <v>6</v>
      </c>
      <c r="J88" s="35">
        <v>8</v>
      </c>
      <c r="K88" s="35">
        <v>10</v>
      </c>
      <c r="L88" s="35">
        <v>16</v>
      </c>
      <c r="M88" s="35">
        <v>7</v>
      </c>
      <c r="N88" s="35"/>
      <c r="O88" s="35"/>
      <c r="P88" s="35">
        <f t="shared" ref="P88" si="234">SUM(D88:O88)</f>
        <v>106</v>
      </c>
    </row>
    <row r="89" spans="1:16" s="30" customFormat="1" ht="24.95" customHeight="1" x14ac:dyDescent="0.3">
      <c r="A89" s="54"/>
      <c r="B89" s="55"/>
      <c r="C89" s="42" t="s">
        <v>733</v>
      </c>
      <c r="D89" s="35">
        <f t="shared" ref="D89" si="235">D87/D88</f>
        <v>121.42857142857143</v>
      </c>
      <c r="E89" s="35">
        <f t="shared" ref="E89" si="236">E87/E88</f>
        <v>265</v>
      </c>
      <c r="F89" s="35">
        <f t="shared" ref="F89" si="237">F87/F88</f>
        <v>152.66666666666666</v>
      </c>
      <c r="G89" s="35">
        <f>G87/G88</f>
        <v>132</v>
      </c>
      <c r="H89" s="35">
        <f t="shared" ref="H89" si="238">H87/H88</f>
        <v>136.4</v>
      </c>
      <c r="I89" s="35">
        <f t="shared" ref="I89" si="239">I87/I88</f>
        <v>321.66666666666669</v>
      </c>
      <c r="J89" s="35">
        <f t="shared" ref="J89" si="240">J87/J88</f>
        <v>203.75</v>
      </c>
      <c r="K89" s="35">
        <f t="shared" ref="K89" si="241">K87/K88</f>
        <v>176</v>
      </c>
      <c r="L89" s="35">
        <f t="shared" ref="L89" si="242">L87/L88</f>
        <v>145</v>
      </c>
      <c r="M89" s="35">
        <f t="shared" ref="M89" si="243">M87/M88</f>
        <v>152.85714285714286</v>
      </c>
      <c r="N89" s="35" t="e">
        <f t="shared" ref="N89" si="244">N87/N88</f>
        <v>#DIV/0!</v>
      </c>
      <c r="O89" s="35" t="e">
        <f t="shared" ref="O89" si="245">O87/O88</f>
        <v>#DIV/0!</v>
      </c>
      <c r="P89" s="35">
        <f t="shared" ref="P89" si="246">P87/P88</f>
        <v>161.41509433962264</v>
      </c>
    </row>
    <row r="90" spans="1:16" s="30" customFormat="1" ht="24.95" customHeight="1" x14ac:dyDescent="0.3">
      <c r="A90" s="54"/>
      <c r="B90" s="55"/>
      <c r="C90" s="31" t="s">
        <v>167</v>
      </c>
      <c r="D90" s="36">
        <f t="shared" ref="D90:P90" si="247">D87/D75</f>
        <v>6.1979056912086723E-2</v>
      </c>
      <c r="E90" s="36">
        <f t="shared" si="247"/>
        <v>4.6454838446725502E-2</v>
      </c>
      <c r="F90" s="36">
        <f t="shared" si="247"/>
        <v>0.17219236217843639</v>
      </c>
      <c r="G90" s="36">
        <f t="shared" si="247"/>
        <v>0.10232248792478367</v>
      </c>
      <c r="H90" s="36">
        <f t="shared" si="247"/>
        <v>0.26980072249626907</v>
      </c>
      <c r="I90" s="36">
        <f t="shared" si="247"/>
        <v>0.14199372431881638</v>
      </c>
      <c r="J90" s="36">
        <f t="shared" si="247"/>
        <v>0.10824458494842444</v>
      </c>
      <c r="K90" s="36">
        <f t="shared" si="247"/>
        <v>0.14176433773098124</v>
      </c>
      <c r="L90" s="36">
        <f t="shared" si="247"/>
        <v>0.17824408068310507</v>
      </c>
      <c r="M90" s="36">
        <f t="shared" si="247"/>
        <v>7.8443044851093838E-2</v>
      </c>
      <c r="N90" s="36" t="e">
        <f t="shared" si="247"/>
        <v>#DIV/0!</v>
      </c>
      <c r="O90" s="36" t="e">
        <f t="shared" si="247"/>
        <v>#DIV/0!</v>
      </c>
      <c r="P90" s="36">
        <f t="shared" si="247"/>
        <v>0.1299326488684909</v>
      </c>
    </row>
    <row r="91" spans="1:16" s="30" customFormat="1" ht="24.95" customHeight="1" x14ac:dyDescent="0.3">
      <c r="A91" s="54"/>
      <c r="B91" s="55"/>
      <c r="C91" s="31" t="s">
        <v>162</v>
      </c>
      <c r="D91" s="35">
        <v>4168000</v>
      </c>
      <c r="E91" s="35">
        <v>2093500</v>
      </c>
      <c r="F91" s="35">
        <v>10117400</v>
      </c>
      <c r="G91" s="35">
        <v>5664200</v>
      </c>
      <c r="H91" s="35">
        <v>16021000</v>
      </c>
      <c r="I91" s="35">
        <v>7895600</v>
      </c>
      <c r="J91" s="35">
        <v>6602000</v>
      </c>
      <c r="K91" s="35">
        <v>9015600</v>
      </c>
      <c r="L91" s="35">
        <v>10528600</v>
      </c>
      <c r="M91" s="35">
        <v>5132800</v>
      </c>
      <c r="N91" s="35"/>
      <c r="O91" s="35"/>
      <c r="P91" s="35">
        <f t="shared" si="228"/>
        <v>77238700</v>
      </c>
    </row>
    <row r="92" spans="1:16" s="30" customFormat="1" ht="24.95" customHeight="1" x14ac:dyDescent="0.3">
      <c r="A92" s="56"/>
      <c r="B92" s="57"/>
      <c r="C92" s="31" t="s">
        <v>165</v>
      </c>
      <c r="D92" s="35">
        <f t="shared" ref="D92:P92" si="248">D91/D75</f>
        <v>303.91612848185582</v>
      </c>
      <c r="E92" s="35">
        <f t="shared" si="248"/>
        <v>183.49661186456572</v>
      </c>
      <c r="F92" s="35">
        <f t="shared" si="248"/>
        <v>760.75939087515826</v>
      </c>
      <c r="G92" s="35">
        <f t="shared" si="248"/>
        <v>439.07199704815127</v>
      </c>
      <c r="H92" s="35">
        <f t="shared" si="248"/>
        <v>1267.5886730535856</v>
      </c>
      <c r="I92" s="35">
        <f t="shared" si="248"/>
        <v>580.89411903194127</v>
      </c>
      <c r="J92" s="35">
        <f t="shared" si="248"/>
        <v>438.42377290153263</v>
      </c>
      <c r="K92" s="35">
        <f t="shared" si="248"/>
        <v>726.18782002695139</v>
      </c>
      <c r="L92" s="35">
        <f t="shared" si="248"/>
        <v>808.90544305178446</v>
      </c>
      <c r="M92" s="35">
        <f t="shared" si="248"/>
        <v>376.2920192632659</v>
      </c>
      <c r="N92" s="35" t="e">
        <f t="shared" si="248"/>
        <v>#DIV/0!</v>
      </c>
      <c r="O92" s="35" t="e">
        <f t="shared" si="248"/>
        <v>#DIV/0!</v>
      </c>
      <c r="P92" s="35">
        <f t="shared" si="248"/>
        <v>586.54756786433131</v>
      </c>
    </row>
    <row r="93" spans="1:16" s="30" customFormat="1" ht="24.95" customHeight="1" x14ac:dyDescent="0.3">
      <c r="A93" s="58" t="s">
        <v>158</v>
      </c>
      <c r="B93" s="59" t="s">
        <v>156</v>
      </c>
      <c r="C93" s="31" t="s">
        <v>177</v>
      </c>
      <c r="D93" s="33">
        <v>666.54000000000008</v>
      </c>
      <c r="E93" s="33">
        <v>795</v>
      </c>
      <c r="F93" s="33">
        <v>595</v>
      </c>
      <c r="G93" s="33">
        <v>420</v>
      </c>
      <c r="H93" s="33">
        <v>2604</v>
      </c>
      <c r="I93" s="33">
        <v>1113</v>
      </c>
      <c r="J93" s="33">
        <v>2366</v>
      </c>
      <c r="K93" s="33">
        <v>1231.92</v>
      </c>
      <c r="L93" s="33">
        <v>1522.56</v>
      </c>
      <c r="M93" s="33">
        <v>1887.5</v>
      </c>
      <c r="N93" s="33"/>
      <c r="O93" s="33"/>
      <c r="P93" s="35">
        <f t="shared" si="228"/>
        <v>13201.52</v>
      </c>
    </row>
    <row r="94" spans="1:16" s="30" customFormat="1" ht="24.95" customHeight="1" x14ac:dyDescent="0.3">
      <c r="A94" s="58"/>
      <c r="B94" s="60"/>
      <c r="C94" s="31" t="s">
        <v>176</v>
      </c>
      <c r="D94" s="33">
        <v>3340</v>
      </c>
      <c r="E94" s="33">
        <v>3570</v>
      </c>
      <c r="F94" s="33">
        <v>2970</v>
      </c>
      <c r="G94" s="33">
        <v>2740</v>
      </c>
      <c r="H94" s="33">
        <v>7030</v>
      </c>
      <c r="I94" s="33">
        <v>5200</v>
      </c>
      <c r="J94" s="33">
        <v>7850</v>
      </c>
      <c r="K94" s="33">
        <v>5530</v>
      </c>
      <c r="L94" s="33">
        <v>7670</v>
      </c>
      <c r="M94" s="33">
        <v>7560</v>
      </c>
      <c r="N94" s="33"/>
      <c r="O94" s="33"/>
      <c r="P94" s="35">
        <f t="shared" si="228"/>
        <v>53460</v>
      </c>
    </row>
    <row r="95" spans="1:16" s="30" customFormat="1" ht="24.95" customHeight="1" x14ac:dyDescent="0.3">
      <c r="A95" s="58"/>
      <c r="B95" s="60"/>
      <c r="C95" s="42" t="s">
        <v>732</v>
      </c>
      <c r="D95" s="35">
        <v>20</v>
      </c>
      <c r="E95" s="35">
        <v>27</v>
      </c>
      <c r="F95" s="35">
        <v>32</v>
      </c>
      <c r="G95" s="35">
        <v>17</v>
      </c>
      <c r="H95" s="35">
        <v>36</v>
      </c>
      <c r="I95" s="35">
        <v>27</v>
      </c>
      <c r="J95" s="35">
        <v>43</v>
      </c>
      <c r="K95" s="35">
        <v>37</v>
      </c>
      <c r="L95" s="35">
        <v>40</v>
      </c>
      <c r="M95" s="35">
        <v>30</v>
      </c>
      <c r="N95" s="35"/>
      <c r="O95" s="35"/>
      <c r="P95" s="35">
        <f t="shared" ref="P95" si="249">SUM(D95:O95)</f>
        <v>309</v>
      </c>
    </row>
    <row r="96" spans="1:16" s="30" customFormat="1" ht="24.95" customHeight="1" x14ac:dyDescent="0.3">
      <c r="A96" s="58"/>
      <c r="B96" s="60"/>
      <c r="C96" s="42" t="s">
        <v>733</v>
      </c>
      <c r="D96" s="35">
        <f t="shared" ref="D96" si="250">D94/D95</f>
        <v>167</v>
      </c>
      <c r="E96" s="35">
        <f t="shared" ref="E96" si="251">E94/E95</f>
        <v>132.22222222222223</v>
      </c>
      <c r="F96" s="35">
        <f t="shared" ref="F96" si="252">F94/F95</f>
        <v>92.8125</v>
      </c>
      <c r="G96" s="35">
        <f>G94/G95</f>
        <v>161.1764705882353</v>
      </c>
      <c r="H96" s="35">
        <f t="shared" ref="H96" si="253">H94/H95</f>
        <v>195.27777777777777</v>
      </c>
      <c r="I96" s="35">
        <f t="shared" ref="I96" si="254">I94/I95</f>
        <v>192.59259259259258</v>
      </c>
      <c r="J96" s="35">
        <f t="shared" ref="J96" si="255">J94/J95</f>
        <v>182.55813953488371</v>
      </c>
      <c r="K96" s="35">
        <f t="shared" ref="K96" si="256">K94/K95</f>
        <v>149.45945945945945</v>
      </c>
      <c r="L96" s="35">
        <f t="shared" ref="L96" si="257">L94/L95</f>
        <v>191.75</v>
      </c>
      <c r="M96" s="35">
        <f t="shared" ref="M96" si="258">M94/M95</f>
        <v>252</v>
      </c>
      <c r="N96" s="35" t="e">
        <f t="shared" ref="N96" si="259">N94/N95</f>
        <v>#DIV/0!</v>
      </c>
      <c r="O96" s="35" t="e">
        <f t="shared" ref="O96" si="260">O94/O95</f>
        <v>#DIV/0!</v>
      </c>
      <c r="P96" s="35">
        <f t="shared" ref="P96" si="261">P94/P95</f>
        <v>173.00970873786409</v>
      </c>
    </row>
    <row r="97" spans="1:16" s="30" customFormat="1" ht="24.95" customHeight="1" x14ac:dyDescent="0.3">
      <c r="A97" s="58"/>
      <c r="B97" s="60"/>
      <c r="C97" s="31" t="s">
        <v>175</v>
      </c>
      <c r="D97" s="34">
        <f t="shared" ref="D97:P97" si="262">D94/D75</f>
        <v>0.243541235395729</v>
      </c>
      <c r="E97" s="34">
        <f t="shared" si="262"/>
        <v>0.31291277972605669</v>
      </c>
      <c r="F97" s="34">
        <f t="shared" si="262"/>
        <v>0.22332371863316861</v>
      </c>
      <c r="G97" s="34">
        <f t="shared" si="262"/>
        <v>0.21239667948023278</v>
      </c>
      <c r="H97" s="34">
        <f t="shared" si="262"/>
        <v>0.55621673875330546</v>
      </c>
      <c r="I97" s="34">
        <f t="shared" si="262"/>
        <v>0.38257376500406487</v>
      </c>
      <c r="J97" s="34">
        <f t="shared" si="262"/>
        <v>0.52130060849394599</v>
      </c>
      <c r="K97" s="34">
        <f t="shared" si="262"/>
        <v>0.44542999298427627</v>
      </c>
      <c r="L97" s="34">
        <f t="shared" si="262"/>
        <v>0.58928107708595512</v>
      </c>
      <c r="M97" s="34">
        <f t="shared" si="262"/>
        <v>0.55423310193856956</v>
      </c>
      <c r="N97" s="34" t="e">
        <f t="shared" si="262"/>
        <v>#DIV/0!</v>
      </c>
      <c r="O97" s="34" t="e">
        <f t="shared" si="262"/>
        <v>#DIV/0!</v>
      </c>
      <c r="P97" s="36">
        <f t="shared" si="262"/>
        <v>0.40597308056747655</v>
      </c>
    </row>
    <row r="98" spans="1:16" s="30" customFormat="1" ht="24.95" customHeight="1" x14ac:dyDescent="0.3">
      <c r="A98" s="58"/>
      <c r="B98" s="61"/>
      <c r="C98" s="31" t="s">
        <v>162</v>
      </c>
      <c r="D98" s="33">
        <v>16459200</v>
      </c>
      <c r="E98" s="33">
        <v>18471300</v>
      </c>
      <c r="F98" s="33">
        <v>28495700</v>
      </c>
      <c r="G98" s="33">
        <v>13529600</v>
      </c>
      <c r="H98" s="33">
        <v>38636600</v>
      </c>
      <c r="I98" s="33">
        <v>31847300</v>
      </c>
      <c r="J98" s="33">
        <v>46268200</v>
      </c>
      <c r="K98" s="33">
        <v>24369200</v>
      </c>
      <c r="L98" s="33">
        <v>39701020</v>
      </c>
      <c r="M98" s="33">
        <v>35056500</v>
      </c>
      <c r="N98" s="33"/>
      <c r="O98" s="33"/>
      <c r="P98" s="35">
        <f t="shared" si="228"/>
        <v>292834620</v>
      </c>
    </row>
    <row r="99" spans="1:16" s="30" customFormat="1" ht="24.95" customHeight="1" x14ac:dyDescent="0.3">
      <c r="A99" s="58"/>
      <c r="B99" s="59" t="s">
        <v>157</v>
      </c>
      <c r="C99" s="31" t="s">
        <v>161</v>
      </c>
      <c r="D99" s="35">
        <v>1230</v>
      </c>
      <c r="E99" s="35">
        <v>1860</v>
      </c>
      <c r="F99" s="35">
        <v>1560</v>
      </c>
      <c r="G99" s="35">
        <v>5120</v>
      </c>
      <c r="H99" s="35">
        <v>3000</v>
      </c>
      <c r="I99" s="35">
        <v>2930</v>
      </c>
      <c r="J99" s="35">
        <v>1510</v>
      </c>
      <c r="K99" s="35">
        <v>2910</v>
      </c>
      <c r="L99" s="35">
        <v>2020</v>
      </c>
      <c r="M99" s="35">
        <v>2380</v>
      </c>
      <c r="N99" s="35"/>
      <c r="O99" s="35"/>
      <c r="P99" s="35">
        <f t="shared" si="228"/>
        <v>24520</v>
      </c>
    </row>
    <row r="100" spans="1:16" s="30" customFormat="1" ht="24.95" customHeight="1" x14ac:dyDescent="0.3">
      <c r="A100" s="58"/>
      <c r="B100" s="60"/>
      <c r="C100" s="42" t="s">
        <v>732</v>
      </c>
      <c r="D100" s="35">
        <v>8</v>
      </c>
      <c r="E100" s="35">
        <v>12</v>
      </c>
      <c r="F100" s="35">
        <v>8</v>
      </c>
      <c r="G100" s="35">
        <v>35</v>
      </c>
      <c r="H100" s="35">
        <v>17</v>
      </c>
      <c r="I100" s="35">
        <v>17</v>
      </c>
      <c r="J100" s="35">
        <v>11</v>
      </c>
      <c r="K100" s="35">
        <v>21</v>
      </c>
      <c r="L100" s="35">
        <v>12</v>
      </c>
      <c r="M100" s="35">
        <v>19</v>
      </c>
      <c r="N100" s="35"/>
      <c r="O100" s="35"/>
      <c r="P100" s="35">
        <f t="shared" si="228"/>
        <v>160</v>
      </c>
    </row>
    <row r="101" spans="1:16" s="30" customFormat="1" ht="24.95" customHeight="1" x14ac:dyDescent="0.3">
      <c r="A101" s="58"/>
      <c r="B101" s="60"/>
      <c r="C101" s="42" t="s">
        <v>733</v>
      </c>
      <c r="D101" s="35">
        <f t="shared" ref="D101:F101" si="263">D99/D100</f>
        <v>153.75</v>
      </c>
      <c r="E101" s="35">
        <f t="shared" si="263"/>
        <v>155</v>
      </c>
      <c r="F101" s="35">
        <f t="shared" si="263"/>
        <v>195</v>
      </c>
      <c r="G101" s="35">
        <f>G99/G100</f>
        <v>146.28571428571428</v>
      </c>
      <c r="H101" s="35">
        <f t="shared" ref="H101:P101" si="264">H99/H100</f>
        <v>176.47058823529412</v>
      </c>
      <c r="I101" s="35">
        <f t="shared" si="264"/>
        <v>172.35294117647058</v>
      </c>
      <c r="J101" s="35">
        <f t="shared" si="264"/>
        <v>137.27272727272728</v>
      </c>
      <c r="K101" s="35">
        <f t="shared" si="264"/>
        <v>138.57142857142858</v>
      </c>
      <c r="L101" s="35">
        <f t="shared" si="264"/>
        <v>168.33333333333334</v>
      </c>
      <c r="M101" s="35">
        <f t="shared" si="264"/>
        <v>125.26315789473684</v>
      </c>
      <c r="N101" s="35" t="e">
        <f t="shared" si="264"/>
        <v>#DIV/0!</v>
      </c>
      <c r="O101" s="35" t="e">
        <f t="shared" si="264"/>
        <v>#DIV/0!</v>
      </c>
      <c r="P101" s="35">
        <f t="shared" si="264"/>
        <v>153.25</v>
      </c>
    </row>
    <row r="102" spans="1:16" s="30" customFormat="1" ht="24.95" customHeight="1" x14ac:dyDescent="0.3">
      <c r="A102" s="58"/>
      <c r="B102" s="60"/>
      <c r="C102" s="31" t="s">
        <v>178</v>
      </c>
      <c r="D102" s="37">
        <f>D99/D94</f>
        <v>0.36826347305389223</v>
      </c>
      <c r="E102" s="37">
        <f t="shared" ref="E102:P102" si="265">E99/E94</f>
        <v>0.52100840336134457</v>
      </c>
      <c r="F102" s="37">
        <f t="shared" si="265"/>
        <v>0.5252525252525253</v>
      </c>
      <c r="G102" s="37">
        <f t="shared" si="265"/>
        <v>1.8686131386861313</v>
      </c>
      <c r="H102" s="37">
        <f t="shared" si="265"/>
        <v>0.4267425320056899</v>
      </c>
      <c r="I102" s="37">
        <f t="shared" si="265"/>
        <v>0.56346153846153846</v>
      </c>
      <c r="J102" s="37">
        <f t="shared" si="265"/>
        <v>0.19235668789808918</v>
      </c>
      <c r="K102" s="37">
        <f t="shared" si="265"/>
        <v>0.52622061482820981</v>
      </c>
      <c r="L102" s="37">
        <f t="shared" si="265"/>
        <v>0.26336375488917863</v>
      </c>
      <c r="M102" s="37">
        <f t="shared" si="265"/>
        <v>0.31481481481481483</v>
      </c>
      <c r="N102" s="37" t="e">
        <f t="shared" si="265"/>
        <v>#DIV/0!</v>
      </c>
      <c r="O102" s="37" t="e">
        <f t="shared" si="265"/>
        <v>#DIV/0!</v>
      </c>
      <c r="P102" s="37">
        <f t="shared" si="265"/>
        <v>0.45866068088290313</v>
      </c>
    </row>
    <row r="103" spans="1:16" s="30" customFormat="1" ht="24.95" customHeight="1" x14ac:dyDescent="0.3">
      <c r="A103" s="58"/>
      <c r="B103" s="60"/>
      <c r="C103" s="31" t="s">
        <v>168</v>
      </c>
      <c r="D103" s="36">
        <f t="shared" ref="D103:P103" si="266">D99/D75</f>
        <v>8.9687341178666669E-2</v>
      </c>
      <c r="E103" s="36">
        <f t="shared" si="266"/>
        <v>0.16303018775643288</v>
      </c>
      <c r="F103" s="36">
        <f t="shared" si="266"/>
        <v>0.11730134716085625</v>
      </c>
      <c r="G103" s="36">
        <f t="shared" si="266"/>
        <v>0.39688722589007003</v>
      </c>
      <c r="H103" s="36">
        <f t="shared" si="266"/>
        <v>0.23736133943953291</v>
      </c>
      <c r="I103" s="36">
        <f t="shared" si="266"/>
        <v>0.21556560220421347</v>
      </c>
      <c r="J103" s="36">
        <f t="shared" si="266"/>
        <v>0.10027565844915394</v>
      </c>
      <c r="K103" s="36">
        <f t="shared" si="266"/>
        <v>0.23439444477111102</v>
      </c>
      <c r="L103" s="36">
        <f t="shared" si="266"/>
        <v>0.15519527714649664</v>
      </c>
      <c r="M103" s="36">
        <f t="shared" si="266"/>
        <v>0.17448079135103117</v>
      </c>
      <c r="N103" s="36" t="e">
        <f t="shared" si="266"/>
        <v>#DIV/0!</v>
      </c>
      <c r="O103" s="36" t="e">
        <f t="shared" si="266"/>
        <v>#DIV/0!</v>
      </c>
      <c r="P103" s="36">
        <f t="shared" si="266"/>
        <v>0.18620388955320846</v>
      </c>
    </row>
    <row r="104" spans="1:16" s="30" customFormat="1" ht="24.95" customHeight="1" x14ac:dyDescent="0.3">
      <c r="A104" s="58"/>
      <c r="B104" s="60"/>
      <c r="C104" s="31" t="s">
        <v>162</v>
      </c>
      <c r="D104" s="35">
        <v>6464500</v>
      </c>
      <c r="E104" s="35">
        <v>8656900</v>
      </c>
      <c r="F104" s="35">
        <v>6323400</v>
      </c>
      <c r="G104" s="35">
        <v>25977200</v>
      </c>
      <c r="H104" s="35">
        <v>17076600</v>
      </c>
      <c r="I104" s="35">
        <v>13924800</v>
      </c>
      <c r="J104" s="35">
        <v>9693700</v>
      </c>
      <c r="K104" s="35">
        <v>16946200</v>
      </c>
      <c r="L104" s="35">
        <v>10421400</v>
      </c>
      <c r="M104" s="35">
        <v>9375200</v>
      </c>
      <c r="N104" s="35"/>
      <c r="O104" s="35"/>
      <c r="P104" s="35">
        <f t="shared" si="228"/>
        <v>124859900</v>
      </c>
    </row>
    <row r="105" spans="1:16" s="30" customFormat="1" ht="24.95" customHeight="1" x14ac:dyDescent="0.3">
      <c r="A105" s="58"/>
      <c r="B105" s="61"/>
      <c r="C105" s="31" t="s">
        <v>165</v>
      </c>
      <c r="D105" s="35">
        <f t="shared" ref="D105:P105" si="267">D104/D75</f>
        <v>471.3689569508054</v>
      </c>
      <c r="E105" s="35">
        <f t="shared" si="267"/>
        <v>758.78281311218495</v>
      </c>
      <c r="F105" s="35">
        <f t="shared" si="267"/>
        <v>475.47649912625536</v>
      </c>
      <c r="G105" s="35">
        <f t="shared" si="267"/>
        <v>2013.67555554522</v>
      </c>
      <c r="H105" s="35">
        <f t="shared" si="267"/>
        <v>1351.1082163577091</v>
      </c>
      <c r="I105" s="35">
        <f t="shared" si="267"/>
        <v>1024.4736851785774</v>
      </c>
      <c r="J105" s="35">
        <f t="shared" si="267"/>
        <v>643.73652338315458</v>
      </c>
      <c r="K105" s="35">
        <f t="shared" si="267"/>
        <v>1364.9811477595194</v>
      </c>
      <c r="L105" s="35">
        <f t="shared" si="267"/>
        <v>800.66933725470312</v>
      </c>
      <c r="M105" s="35">
        <f t="shared" si="267"/>
        <v>687.30769540932249</v>
      </c>
      <c r="N105" s="35" t="e">
        <f t="shared" si="267"/>
        <v>#DIV/0!</v>
      </c>
      <c r="O105" s="35" t="e">
        <f t="shared" si="267"/>
        <v>#DIV/0!</v>
      </c>
      <c r="P105" s="35">
        <f t="shared" si="267"/>
        <v>948.1810370809402</v>
      </c>
    </row>
    <row r="106" spans="1:16" ht="24.95" customHeight="1" x14ac:dyDescent="0.3">
      <c r="A106" s="51" t="s">
        <v>178</v>
      </c>
      <c r="B106" s="51"/>
      <c r="C106" s="51"/>
      <c r="D106" s="38">
        <f>(D99+D87)/D78</f>
        <v>6.0629026146267525E-3</v>
      </c>
      <c r="E106" s="38">
        <f t="shared" ref="E106:P106" si="268">(E99+E87)/E78</f>
        <v>7.5688000760046866E-3</v>
      </c>
      <c r="F106" s="38">
        <f t="shared" si="268"/>
        <v>1.1177239076789084E-2</v>
      </c>
      <c r="G106" s="38">
        <f t="shared" si="268"/>
        <v>2.0426287744227355E-2</v>
      </c>
      <c r="H106" s="38">
        <f t="shared" si="268"/>
        <v>1.958806991810292E-2</v>
      </c>
      <c r="I106" s="38">
        <f t="shared" si="268"/>
        <v>1.4143119052469226E-2</v>
      </c>
      <c r="J106" s="38">
        <f t="shared" si="268"/>
        <v>8.5570241177272115E-3</v>
      </c>
      <c r="K106" s="38">
        <f t="shared" si="268"/>
        <v>1.4800963488843813E-2</v>
      </c>
      <c r="L106" s="38">
        <f t="shared" si="268"/>
        <v>1.3456112609679719E-2</v>
      </c>
      <c r="M106" s="38">
        <f t="shared" si="268"/>
        <v>9.5243353670319969E-3</v>
      </c>
      <c r="N106" s="38" t="e">
        <f t="shared" si="268"/>
        <v>#DIV/0!</v>
      </c>
      <c r="O106" s="38" t="e">
        <f t="shared" si="268"/>
        <v>#DIV/0!</v>
      </c>
      <c r="P106" s="38">
        <f t="shared" si="268"/>
        <v>1.2402172391089979E-2</v>
      </c>
    </row>
  </sheetData>
  <mergeCells count="30">
    <mergeCell ref="A4:C4"/>
    <mergeCell ref="A3:C3"/>
    <mergeCell ref="B22:B27"/>
    <mergeCell ref="B28:B34"/>
    <mergeCell ref="A16:B21"/>
    <mergeCell ref="A9:B15"/>
    <mergeCell ref="A7:B8"/>
    <mergeCell ref="A22:A34"/>
    <mergeCell ref="A5:B6"/>
    <mergeCell ref="A75:C75"/>
    <mergeCell ref="A78:B79"/>
    <mergeCell ref="A80:B86"/>
    <mergeCell ref="A52:B57"/>
    <mergeCell ref="A58:A70"/>
    <mergeCell ref="A76:B77"/>
    <mergeCell ref="A35:C35"/>
    <mergeCell ref="A71:C71"/>
    <mergeCell ref="B58:B63"/>
    <mergeCell ref="B64:B70"/>
    <mergeCell ref="A74:C74"/>
    <mergeCell ref="A43:B44"/>
    <mergeCell ref="A39:C39"/>
    <mergeCell ref="A40:C40"/>
    <mergeCell ref="A45:B51"/>
    <mergeCell ref="A41:B42"/>
    <mergeCell ref="A106:C106"/>
    <mergeCell ref="A87:B92"/>
    <mergeCell ref="A93:A105"/>
    <mergeCell ref="B93:B98"/>
    <mergeCell ref="B99:B105"/>
  </mergeCells>
  <phoneticPr fontId="3" type="noConversion"/>
  <pageMargins left="0.23622047244094491" right="0.23622047244094491" top="0.39370078740157483" bottom="0.39370078740157483" header="0.31496062992125984" footer="0.31496062992125984"/>
  <pageSetup paperSize="9" scale="5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opLeftCell="A28" workbookViewId="0">
      <selection activeCell="L35" sqref="L35:L50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1120</v>
      </c>
      <c r="J1" s="4" t="s">
        <v>1121</v>
      </c>
    </row>
    <row r="2" spans="1:15" s="9" customFormat="1" x14ac:dyDescent="0.3">
      <c r="A2" s="5" t="s">
        <v>895</v>
      </c>
      <c r="B2" s="5" t="s">
        <v>1122</v>
      </c>
      <c r="C2" s="5" t="s">
        <v>12</v>
      </c>
      <c r="D2" s="5" t="s">
        <v>13</v>
      </c>
      <c r="E2" s="5" t="s">
        <v>68</v>
      </c>
      <c r="F2" s="6" t="s">
        <v>1123</v>
      </c>
      <c r="G2" s="7">
        <v>7800</v>
      </c>
      <c r="H2" s="7">
        <v>360</v>
      </c>
      <c r="I2" s="8" t="s">
        <v>939</v>
      </c>
      <c r="J2" s="8" t="s">
        <v>219</v>
      </c>
      <c r="L2" s="10">
        <f>G2*H2</f>
        <v>2808000</v>
      </c>
      <c r="M2" s="10"/>
      <c r="O2"/>
    </row>
    <row r="3" spans="1:15" s="9" customFormat="1" x14ac:dyDescent="0.3">
      <c r="A3" s="5" t="s">
        <v>895</v>
      </c>
      <c r="B3" s="5" t="s">
        <v>1124</v>
      </c>
      <c r="C3" s="5" t="s">
        <v>53</v>
      </c>
      <c r="D3" s="5" t="s">
        <v>13</v>
      </c>
      <c r="E3" s="5" t="s">
        <v>24</v>
      </c>
      <c r="F3" s="6" t="s">
        <v>1125</v>
      </c>
      <c r="G3" s="7">
        <v>3840</v>
      </c>
      <c r="H3" s="7">
        <v>200</v>
      </c>
      <c r="I3" s="8" t="s">
        <v>939</v>
      </c>
      <c r="J3" s="8" t="s">
        <v>219</v>
      </c>
      <c r="L3" s="10">
        <f>G3*H3</f>
        <v>768000</v>
      </c>
      <c r="M3" s="10"/>
      <c r="O3"/>
    </row>
    <row r="4" spans="1:15" s="9" customFormat="1" x14ac:dyDescent="0.3">
      <c r="A4" s="5" t="s">
        <v>895</v>
      </c>
      <c r="B4" s="5" t="s">
        <v>1126</v>
      </c>
      <c r="C4" s="5" t="s">
        <v>19</v>
      </c>
      <c r="D4" s="5" t="s">
        <v>20</v>
      </c>
      <c r="E4" s="5" t="s">
        <v>295</v>
      </c>
      <c r="F4" s="6" t="s">
        <v>1127</v>
      </c>
      <c r="G4" s="7">
        <v>4700</v>
      </c>
      <c r="H4" s="7">
        <v>140</v>
      </c>
      <c r="I4" s="8" t="s">
        <v>939</v>
      </c>
      <c r="J4" s="8" t="s">
        <v>219</v>
      </c>
      <c r="L4" s="10">
        <f>G4*H4</f>
        <v>658000</v>
      </c>
      <c r="M4" s="10"/>
      <c r="O4"/>
    </row>
    <row r="5" spans="1:15" x14ac:dyDescent="0.3">
      <c r="A5" s="5" t="s">
        <v>895</v>
      </c>
      <c r="B5" s="5" t="s">
        <v>1128</v>
      </c>
      <c r="C5" s="5" t="s">
        <v>12</v>
      </c>
      <c r="D5" s="5" t="s">
        <v>20</v>
      </c>
      <c r="E5" s="5" t="s">
        <v>295</v>
      </c>
      <c r="F5" s="6" t="s">
        <v>1129</v>
      </c>
      <c r="G5" s="7">
        <v>4700</v>
      </c>
      <c r="H5" s="7">
        <v>180</v>
      </c>
      <c r="I5" s="8" t="s">
        <v>939</v>
      </c>
      <c r="J5" s="8" t="s">
        <v>1130</v>
      </c>
      <c r="K5" s="9"/>
      <c r="L5" s="10">
        <f>G5*H5</f>
        <v>846000</v>
      </c>
      <c r="M5" s="10"/>
    </row>
    <row r="6" spans="1:15" s="9" customFormat="1" x14ac:dyDescent="0.3">
      <c r="A6" s="5" t="s">
        <v>895</v>
      </c>
      <c r="B6" s="5" t="s">
        <v>1131</v>
      </c>
      <c r="C6" s="5" t="s">
        <v>12</v>
      </c>
      <c r="D6" s="5" t="s">
        <v>20</v>
      </c>
      <c r="E6" s="5" t="s">
        <v>295</v>
      </c>
      <c r="F6" s="6" t="s">
        <v>1132</v>
      </c>
      <c r="G6" s="7">
        <v>4700</v>
      </c>
      <c r="H6" s="7">
        <v>260</v>
      </c>
      <c r="I6" s="8" t="s">
        <v>939</v>
      </c>
      <c r="J6" s="8" t="s">
        <v>1130</v>
      </c>
      <c r="L6" s="10">
        <f t="shared" ref="L6:L11" si="0">G6*H6</f>
        <v>1222000</v>
      </c>
      <c r="M6" s="10"/>
      <c r="O6"/>
    </row>
    <row r="7" spans="1:15" s="9" customFormat="1" x14ac:dyDescent="0.3">
      <c r="A7" s="5" t="s">
        <v>895</v>
      </c>
      <c r="B7" s="5" t="s">
        <v>1133</v>
      </c>
      <c r="C7" s="5" t="s">
        <v>12</v>
      </c>
      <c r="D7" s="5" t="s">
        <v>20</v>
      </c>
      <c r="E7" s="5" t="s">
        <v>24</v>
      </c>
      <c r="F7" s="6" t="s">
        <v>1134</v>
      </c>
      <c r="G7" s="7">
        <v>5380</v>
      </c>
      <c r="H7" s="7">
        <v>110</v>
      </c>
      <c r="I7" s="8" t="s">
        <v>939</v>
      </c>
      <c r="J7" s="8" t="s">
        <v>1130</v>
      </c>
      <c r="L7" s="10">
        <f t="shared" si="0"/>
        <v>591800</v>
      </c>
      <c r="M7" s="10"/>
      <c r="O7"/>
    </row>
    <row r="8" spans="1:15" s="9" customFormat="1" x14ac:dyDescent="0.3">
      <c r="A8" s="5" t="s">
        <v>895</v>
      </c>
      <c r="B8" s="5" t="s">
        <v>1135</v>
      </c>
      <c r="C8" s="5" t="s">
        <v>12</v>
      </c>
      <c r="D8" s="5" t="s">
        <v>20</v>
      </c>
      <c r="E8" s="5" t="s">
        <v>24</v>
      </c>
      <c r="F8" s="6" t="s">
        <v>1136</v>
      </c>
      <c r="G8" s="7">
        <v>3840</v>
      </c>
      <c r="H8" s="7">
        <v>90</v>
      </c>
      <c r="I8" s="8" t="s">
        <v>939</v>
      </c>
      <c r="J8" s="8" t="s">
        <v>1130</v>
      </c>
      <c r="L8" s="10">
        <f t="shared" si="0"/>
        <v>345600</v>
      </c>
      <c r="M8" s="10"/>
      <c r="O8"/>
    </row>
    <row r="9" spans="1:15" s="9" customFormat="1" x14ac:dyDescent="0.3">
      <c r="A9" s="5" t="s">
        <v>895</v>
      </c>
      <c r="B9" s="5" t="s">
        <v>1137</v>
      </c>
      <c r="C9" s="5" t="s">
        <v>12</v>
      </c>
      <c r="D9" s="5" t="s">
        <v>20</v>
      </c>
      <c r="E9" s="5" t="s">
        <v>24</v>
      </c>
      <c r="F9" s="6" t="s">
        <v>1138</v>
      </c>
      <c r="G9" s="7">
        <v>3840</v>
      </c>
      <c r="H9" s="7">
        <v>150</v>
      </c>
      <c r="I9" s="8" t="s">
        <v>939</v>
      </c>
      <c r="J9" s="8" t="s">
        <v>1130</v>
      </c>
      <c r="L9" s="10">
        <f t="shared" si="0"/>
        <v>576000</v>
      </c>
      <c r="M9" s="10"/>
      <c r="O9"/>
    </row>
    <row r="10" spans="1:15" s="9" customFormat="1" x14ac:dyDescent="0.3">
      <c r="A10" s="5" t="s">
        <v>895</v>
      </c>
      <c r="B10" s="5" t="s">
        <v>1139</v>
      </c>
      <c r="C10" s="5" t="s">
        <v>12</v>
      </c>
      <c r="D10" s="5" t="s">
        <v>20</v>
      </c>
      <c r="E10" s="5" t="s">
        <v>24</v>
      </c>
      <c r="F10" s="6" t="s">
        <v>1140</v>
      </c>
      <c r="G10" s="7">
        <v>3840</v>
      </c>
      <c r="H10" s="7">
        <v>80</v>
      </c>
      <c r="I10" s="8" t="s">
        <v>939</v>
      </c>
      <c r="J10" s="8" t="s">
        <v>1130</v>
      </c>
      <c r="L10" s="10">
        <f t="shared" si="0"/>
        <v>307200</v>
      </c>
      <c r="M10" s="10"/>
      <c r="O10"/>
    </row>
    <row r="11" spans="1:15" s="9" customFormat="1" x14ac:dyDescent="0.3">
      <c r="A11" s="5" t="s">
        <v>895</v>
      </c>
      <c r="B11" s="5" t="s">
        <v>1141</v>
      </c>
      <c r="C11" s="5" t="s">
        <v>12</v>
      </c>
      <c r="D11" s="5" t="s">
        <v>20</v>
      </c>
      <c r="E11" s="5" t="s">
        <v>374</v>
      </c>
      <c r="F11" s="6" t="s">
        <v>1142</v>
      </c>
      <c r="G11" s="7">
        <v>4700</v>
      </c>
      <c r="H11" s="7">
        <v>190</v>
      </c>
      <c r="I11" s="8" t="s">
        <v>939</v>
      </c>
      <c r="J11" s="8" t="s">
        <v>1130</v>
      </c>
      <c r="L11" s="10">
        <f t="shared" si="0"/>
        <v>893000</v>
      </c>
      <c r="M11" s="10"/>
      <c r="O11"/>
    </row>
    <row r="12" spans="1:15" x14ac:dyDescent="0.3">
      <c r="A12" s="14" t="s">
        <v>895</v>
      </c>
      <c r="B12" s="14" t="s">
        <v>1143</v>
      </c>
      <c r="C12" s="14" t="s">
        <v>12</v>
      </c>
      <c r="D12" s="14" t="s">
        <v>20</v>
      </c>
      <c r="E12" s="14" t="s">
        <v>295</v>
      </c>
      <c r="F12" s="15" t="s">
        <v>1144</v>
      </c>
      <c r="G12" s="16">
        <v>4700</v>
      </c>
      <c r="H12" s="16">
        <v>150</v>
      </c>
      <c r="I12" s="17" t="s">
        <v>939</v>
      </c>
      <c r="J12" s="17" t="s">
        <v>1145</v>
      </c>
      <c r="K12" s="9"/>
      <c r="L12" s="10">
        <f>G12*H12</f>
        <v>705000</v>
      </c>
      <c r="M12" s="10"/>
    </row>
    <row r="13" spans="1:15" s="9" customFormat="1" x14ac:dyDescent="0.3">
      <c r="A13" s="14" t="s">
        <v>895</v>
      </c>
      <c r="B13" s="14" t="s">
        <v>1146</v>
      </c>
      <c r="C13" s="14" t="s">
        <v>12</v>
      </c>
      <c r="D13" s="14" t="s">
        <v>20</v>
      </c>
      <c r="E13" s="14" t="s">
        <v>68</v>
      </c>
      <c r="F13" s="15" t="s">
        <v>1147</v>
      </c>
      <c r="G13" s="16">
        <v>4510</v>
      </c>
      <c r="H13" s="16">
        <v>150</v>
      </c>
      <c r="I13" s="17" t="s">
        <v>939</v>
      </c>
      <c r="J13" s="17" t="s">
        <v>1145</v>
      </c>
      <c r="L13" s="10">
        <f>G13*H13</f>
        <v>676500</v>
      </c>
      <c r="M13" s="10"/>
      <c r="O13"/>
    </row>
    <row r="14" spans="1:15" s="9" customFormat="1" x14ac:dyDescent="0.3">
      <c r="A14" s="14" t="s">
        <v>895</v>
      </c>
      <c r="B14" s="14" t="s">
        <v>1148</v>
      </c>
      <c r="C14" s="14" t="s">
        <v>53</v>
      </c>
      <c r="D14" s="14" t="s">
        <v>13</v>
      </c>
      <c r="E14" s="14" t="s">
        <v>14</v>
      </c>
      <c r="F14" s="15" t="s">
        <v>1149</v>
      </c>
      <c r="G14" s="16">
        <v>3390</v>
      </c>
      <c r="H14" s="16">
        <v>100</v>
      </c>
      <c r="I14" s="17" t="s">
        <v>1150</v>
      </c>
      <c r="J14" s="17" t="s">
        <v>1145</v>
      </c>
      <c r="L14" s="10">
        <f t="shared" ref="L14:L32" si="1">G14*H14</f>
        <v>339000</v>
      </c>
      <c r="M14" s="10"/>
      <c r="O14"/>
    </row>
    <row r="15" spans="1:15" s="9" customFormat="1" x14ac:dyDescent="0.3">
      <c r="A15" s="14" t="s">
        <v>895</v>
      </c>
      <c r="B15" s="14" t="s">
        <v>1151</v>
      </c>
      <c r="C15" s="14" t="s">
        <v>19</v>
      </c>
      <c r="D15" s="14" t="s">
        <v>13</v>
      </c>
      <c r="E15" s="14" t="s">
        <v>188</v>
      </c>
      <c r="F15" s="15" t="s">
        <v>1152</v>
      </c>
      <c r="G15" s="16">
        <v>5180</v>
      </c>
      <c r="H15" s="16">
        <v>140</v>
      </c>
      <c r="I15" s="17" t="s">
        <v>1150</v>
      </c>
      <c r="J15" s="17" t="s">
        <v>1145</v>
      </c>
      <c r="L15" s="10">
        <f t="shared" si="1"/>
        <v>725200</v>
      </c>
      <c r="M15" s="10"/>
      <c r="O15"/>
    </row>
    <row r="16" spans="1:15" s="9" customFormat="1" x14ac:dyDescent="0.3">
      <c r="A16" s="14" t="s">
        <v>895</v>
      </c>
      <c r="B16" s="14" t="s">
        <v>1153</v>
      </c>
      <c r="C16" s="14" t="s">
        <v>12</v>
      </c>
      <c r="D16" s="14" t="s">
        <v>13</v>
      </c>
      <c r="E16" s="14" t="s">
        <v>24</v>
      </c>
      <c r="F16" s="15" t="s">
        <v>1154</v>
      </c>
      <c r="G16" s="16">
        <v>3840</v>
      </c>
      <c r="H16" s="16">
        <v>100</v>
      </c>
      <c r="I16" s="17" t="s">
        <v>1150</v>
      </c>
      <c r="J16" s="17" t="s">
        <v>1145</v>
      </c>
      <c r="L16" s="10">
        <f t="shared" si="1"/>
        <v>384000</v>
      </c>
      <c r="M16" s="10"/>
      <c r="O16"/>
    </row>
    <row r="17" spans="1:15" s="9" customFormat="1" x14ac:dyDescent="0.3">
      <c r="A17" s="14" t="s">
        <v>895</v>
      </c>
      <c r="B17" s="14" t="s">
        <v>1155</v>
      </c>
      <c r="C17" s="14" t="s">
        <v>12</v>
      </c>
      <c r="D17" s="14" t="s">
        <v>13</v>
      </c>
      <c r="E17" s="14" t="s">
        <v>188</v>
      </c>
      <c r="F17" s="15" t="s">
        <v>1156</v>
      </c>
      <c r="G17" s="16">
        <v>3840</v>
      </c>
      <c r="H17" s="16">
        <v>130</v>
      </c>
      <c r="I17" s="17" t="s">
        <v>1150</v>
      </c>
      <c r="J17" s="17" t="s">
        <v>1145</v>
      </c>
      <c r="L17" s="10">
        <f t="shared" si="1"/>
        <v>499200</v>
      </c>
      <c r="M17" s="10"/>
      <c r="O17"/>
    </row>
    <row r="18" spans="1:15" s="9" customFormat="1" x14ac:dyDescent="0.3">
      <c r="A18" s="14" t="s">
        <v>895</v>
      </c>
      <c r="B18" s="14" t="s">
        <v>1157</v>
      </c>
      <c r="C18" s="14" t="s">
        <v>12</v>
      </c>
      <c r="D18" s="14" t="s">
        <v>20</v>
      </c>
      <c r="E18" s="14" t="s">
        <v>295</v>
      </c>
      <c r="F18" s="15" t="s">
        <v>1158</v>
      </c>
      <c r="G18" s="16">
        <v>4700</v>
      </c>
      <c r="H18" s="16">
        <v>160</v>
      </c>
      <c r="I18" s="17" t="s">
        <v>1150</v>
      </c>
      <c r="J18" s="17" t="s">
        <v>1145</v>
      </c>
      <c r="L18" s="10">
        <f t="shared" si="1"/>
        <v>752000</v>
      </c>
      <c r="M18" s="10"/>
      <c r="O18"/>
    </row>
    <row r="19" spans="1:15" s="9" customFormat="1" x14ac:dyDescent="0.3">
      <c r="A19" s="14" t="s">
        <v>895</v>
      </c>
      <c r="B19" s="14" t="s">
        <v>1159</v>
      </c>
      <c r="C19" s="14" t="s">
        <v>12</v>
      </c>
      <c r="D19" s="14" t="s">
        <v>20</v>
      </c>
      <c r="E19" s="14" t="s">
        <v>68</v>
      </c>
      <c r="F19" s="15" t="s">
        <v>1160</v>
      </c>
      <c r="G19" s="16">
        <v>4850</v>
      </c>
      <c r="H19" s="16">
        <v>160</v>
      </c>
      <c r="I19" s="17" t="s">
        <v>1150</v>
      </c>
      <c r="J19" s="17" t="s">
        <v>1145</v>
      </c>
      <c r="L19" s="10">
        <f t="shared" si="1"/>
        <v>776000</v>
      </c>
      <c r="M19" s="10"/>
      <c r="O19"/>
    </row>
    <row r="20" spans="1:15" s="9" customFormat="1" x14ac:dyDescent="0.3">
      <c r="A20" s="14" t="s">
        <v>895</v>
      </c>
      <c r="B20" s="14" t="s">
        <v>1161</v>
      </c>
      <c r="C20" s="14" t="s">
        <v>12</v>
      </c>
      <c r="D20" s="14" t="s">
        <v>20</v>
      </c>
      <c r="E20" s="14" t="s">
        <v>68</v>
      </c>
      <c r="F20" s="15" t="s">
        <v>1162</v>
      </c>
      <c r="G20" s="16">
        <v>4850</v>
      </c>
      <c r="H20" s="16">
        <v>160</v>
      </c>
      <c r="I20" s="17" t="s">
        <v>1150</v>
      </c>
      <c r="J20" s="17" t="s">
        <v>1145</v>
      </c>
      <c r="L20" s="10">
        <f t="shared" si="1"/>
        <v>776000</v>
      </c>
      <c r="M20" s="10"/>
      <c r="O20"/>
    </row>
    <row r="21" spans="1:15" s="9" customFormat="1" x14ac:dyDescent="0.3">
      <c r="A21" s="14" t="s">
        <v>895</v>
      </c>
      <c r="B21" s="14" t="s">
        <v>1163</v>
      </c>
      <c r="C21" s="14" t="s">
        <v>12</v>
      </c>
      <c r="D21" s="14" t="s">
        <v>20</v>
      </c>
      <c r="E21" s="14" t="s">
        <v>57</v>
      </c>
      <c r="F21" s="15" t="s">
        <v>1164</v>
      </c>
      <c r="G21" s="16">
        <v>11520</v>
      </c>
      <c r="H21" s="16">
        <v>170</v>
      </c>
      <c r="I21" s="17" t="s">
        <v>1150</v>
      </c>
      <c r="J21" s="17" t="s">
        <v>1145</v>
      </c>
      <c r="L21" s="10">
        <f t="shared" si="1"/>
        <v>1958400</v>
      </c>
      <c r="M21" s="10"/>
      <c r="O21"/>
    </row>
    <row r="22" spans="1:15" s="9" customFormat="1" x14ac:dyDescent="0.3">
      <c r="A22" s="14" t="s">
        <v>895</v>
      </c>
      <c r="B22" s="14" t="s">
        <v>1165</v>
      </c>
      <c r="C22" s="14" t="s">
        <v>12</v>
      </c>
      <c r="D22" s="14" t="s">
        <v>20</v>
      </c>
      <c r="E22" s="14" t="s">
        <v>57</v>
      </c>
      <c r="F22" s="15" t="s">
        <v>1166</v>
      </c>
      <c r="G22" s="16">
        <v>11520</v>
      </c>
      <c r="H22" s="16">
        <v>130</v>
      </c>
      <c r="I22" s="17" t="s">
        <v>1150</v>
      </c>
      <c r="J22" s="17" t="s">
        <v>1145</v>
      </c>
      <c r="L22" s="10">
        <f t="shared" si="1"/>
        <v>1497600</v>
      </c>
      <c r="M22" s="10"/>
      <c r="O22"/>
    </row>
    <row r="23" spans="1:15" s="9" customFormat="1" x14ac:dyDescent="0.3">
      <c r="A23" s="14" t="s">
        <v>895</v>
      </c>
      <c r="B23" s="14" t="s">
        <v>1167</v>
      </c>
      <c r="C23" s="14" t="s">
        <v>12</v>
      </c>
      <c r="D23" s="14" t="s">
        <v>20</v>
      </c>
      <c r="E23" s="14" t="s">
        <v>24</v>
      </c>
      <c r="F23" s="15" t="s">
        <v>1168</v>
      </c>
      <c r="G23" s="16">
        <v>3840</v>
      </c>
      <c r="H23" s="16">
        <v>170</v>
      </c>
      <c r="I23" s="17" t="s">
        <v>1150</v>
      </c>
      <c r="J23" s="17" t="s">
        <v>1145</v>
      </c>
      <c r="L23" s="10">
        <f t="shared" si="1"/>
        <v>652800</v>
      </c>
      <c r="M23" s="10"/>
      <c r="O23"/>
    </row>
    <row r="24" spans="1:15" s="9" customFormat="1" x14ac:dyDescent="0.3">
      <c r="A24" s="14" t="s">
        <v>895</v>
      </c>
      <c r="B24" s="14" t="s">
        <v>1169</v>
      </c>
      <c r="C24" s="14" t="s">
        <v>12</v>
      </c>
      <c r="D24" s="14" t="s">
        <v>20</v>
      </c>
      <c r="E24" s="14" t="s">
        <v>188</v>
      </c>
      <c r="F24" s="15" t="s">
        <v>1170</v>
      </c>
      <c r="G24" s="16">
        <v>5380</v>
      </c>
      <c r="H24" s="16">
        <v>100</v>
      </c>
      <c r="I24" s="17" t="s">
        <v>1150</v>
      </c>
      <c r="J24" s="17" t="s">
        <v>1145</v>
      </c>
      <c r="L24" s="10">
        <f t="shared" si="1"/>
        <v>538000</v>
      </c>
      <c r="M24" s="10"/>
      <c r="O24"/>
    </row>
    <row r="25" spans="1:15" s="9" customFormat="1" x14ac:dyDescent="0.3">
      <c r="A25" s="14" t="s">
        <v>895</v>
      </c>
      <c r="B25" s="14" t="s">
        <v>1171</v>
      </c>
      <c r="C25" s="14" t="s">
        <v>12</v>
      </c>
      <c r="D25" s="14" t="s">
        <v>20</v>
      </c>
      <c r="E25" s="14" t="s">
        <v>24</v>
      </c>
      <c r="F25" s="15" t="s">
        <v>1172</v>
      </c>
      <c r="G25" s="16">
        <v>5380</v>
      </c>
      <c r="H25" s="16">
        <v>100</v>
      </c>
      <c r="I25" s="17" t="s">
        <v>1150</v>
      </c>
      <c r="J25" s="17" t="s">
        <v>1145</v>
      </c>
      <c r="L25" s="10">
        <f t="shared" si="1"/>
        <v>538000</v>
      </c>
      <c r="M25" s="10"/>
      <c r="O25"/>
    </row>
    <row r="26" spans="1:15" s="9" customFormat="1" x14ac:dyDescent="0.3">
      <c r="A26" s="14" t="s">
        <v>895</v>
      </c>
      <c r="B26" s="14" t="s">
        <v>1173</v>
      </c>
      <c r="C26" s="14" t="s">
        <v>12</v>
      </c>
      <c r="D26" s="14" t="s">
        <v>20</v>
      </c>
      <c r="E26" s="14" t="s">
        <v>24</v>
      </c>
      <c r="F26" s="15" t="s">
        <v>1174</v>
      </c>
      <c r="G26" s="16">
        <v>3950</v>
      </c>
      <c r="H26" s="16">
        <v>150</v>
      </c>
      <c r="I26" s="17" t="s">
        <v>1150</v>
      </c>
      <c r="J26" s="17" t="s">
        <v>1145</v>
      </c>
      <c r="L26" s="10">
        <f t="shared" si="1"/>
        <v>592500</v>
      </c>
      <c r="M26" s="10"/>
      <c r="O26"/>
    </row>
    <row r="27" spans="1:15" s="9" customFormat="1" x14ac:dyDescent="0.3">
      <c r="A27" s="14" t="s">
        <v>895</v>
      </c>
      <c r="B27" s="14" t="s">
        <v>1175</v>
      </c>
      <c r="C27" s="14" t="s">
        <v>19</v>
      </c>
      <c r="D27" s="14" t="s">
        <v>20</v>
      </c>
      <c r="E27" s="14" t="s">
        <v>24</v>
      </c>
      <c r="F27" s="15" t="s">
        <v>1176</v>
      </c>
      <c r="G27" s="16">
        <v>3840</v>
      </c>
      <c r="H27" s="16">
        <v>120</v>
      </c>
      <c r="I27" s="17" t="s">
        <v>1150</v>
      </c>
      <c r="J27" s="17" t="s">
        <v>1145</v>
      </c>
      <c r="L27" s="10">
        <f t="shared" si="1"/>
        <v>460800</v>
      </c>
      <c r="M27" s="10"/>
      <c r="O27"/>
    </row>
    <row r="28" spans="1:15" s="9" customFormat="1" x14ac:dyDescent="0.3">
      <c r="A28" s="14" t="s">
        <v>895</v>
      </c>
      <c r="B28" s="14" t="s">
        <v>1177</v>
      </c>
      <c r="C28" s="14" t="s">
        <v>19</v>
      </c>
      <c r="D28" s="14" t="s">
        <v>31</v>
      </c>
      <c r="E28" s="14" t="s">
        <v>57</v>
      </c>
      <c r="F28" s="15" t="s">
        <v>1178</v>
      </c>
      <c r="G28" s="16">
        <v>11100</v>
      </c>
      <c r="H28" s="16">
        <v>150</v>
      </c>
      <c r="I28" s="17" t="s">
        <v>1150</v>
      </c>
      <c r="J28" s="17" t="s">
        <v>1145</v>
      </c>
      <c r="L28" s="10">
        <f t="shared" si="1"/>
        <v>1665000</v>
      </c>
      <c r="M28" s="10"/>
      <c r="O28"/>
    </row>
    <row r="29" spans="1:15" s="9" customFormat="1" x14ac:dyDescent="0.3">
      <c r="A29" s="14" t="s">
        <v>895</v>
      </c>
      <c r="B29" s="14" t="s">
        <v>1179</v>
      </c>
      <c r="C29" s="14" t="s">
        <v>12</v>
      </c>
      <c r="D29" s="14" t="s">
        <v>31</v>
      </c>
      <c r="E29" s="14" t="s">
        <v>57</v>
      </c>
      <c r="F29" s="15" t="s">
        <v>1180</v>
      </c>
      <c r="G29" s="16">
        <v>11100</v>
      </c>
      <c r="H29" s="16">
        <v>150</v>
      </c>
      <c r="I29" s="17" t="s">
        <v>1181</v>
      </c>
      <c r="J29" s="17" t="s">
        <v>156</v>
      </c>
      <c r="L29" s="10">
        <f t="shared" si="1"/>
        <v>1665000</v>
      </c>
      <c r="M29" s="10"/>
      <c r="O29"/>
    </row>
    <row r="30" spans="1:15" s="9" customFormat="1" x14ac:dyDescent="0.3">
      <c r="A30" s="14" t="s">
        <v>895</v>
      </c>
      <c r="B30" s="14" t="s">
        <v>1182</v>
      </c>
      <c r="C30" s="14" t="s">
        <v>12</v>
      </c>
      <c r="D30" s="14" t="s">
        <v>31</v>
      </c>
      <c r="E30" s="14" t="s">
        <v>24</v>
      </c>
      <c r="F30" s="15" t="s">
        <v>1183</v>
      </c>
      <c r="G30" s="16">
        <v>4890</v>
      </c>
      <c r="H30" s="16">
        <v>90</v>
      </c>
      <c r="I30" s="17" t="s">
        <v>1181</v>
      </c>
      <c r="J30" s="17" t="s">
        <v>156</v>
      </c>
      <c r="L30" s="10">
        <f t="shared" si="1"/>
        <v>440100</v>
      </c>
      <c r="M30" s="10"/>
      <c r="O30"/>
    </row>
    <row r="31" spans="1:15" s="9" customFormat="1" x14ac:dyDescent="0.3">
      <c r="A31" s="14" t="s">
        <v>895</v>
      </c>
      <c r="B31" s="14" t="s">
        <v>1184</v>
      </c>
      <c r="C31" s="14" t="s">
        <v>12</v>
      </c>
      <c r="D31" s="14" t="s">
        <v>31</v>
      </c>
      <c r="E31" s="14" t="s">
        <v>802</v>
      </c>
      <c r="F31" s="15" t="s">
        <v>1185</v>
      </c>
      <c r="G31" s="16">
        <v>6160</v>
      </c>
      <c r="H31" s="16">
        <v>140</v>
      </c>
      <c r="I31" s="17" t="s">
        <v>1181</v>
      </c>
      <c r="J31" s="17" t="s">
        <v>156</v>
      </c>
      <c r="L31" s="10">
        <f t="shared" si="1"/>
        <v>862400</v>
      </c>
      <c r="M31" s="10"/>
      <c r="O31"/>
    </row>
    <row r="32" spans="1:15" s="9" customFormat="1" x14ac:dyDescent="0.3">
      <c r="A32" s="14" t="s">
        <v>895</v>
      </c>
      <c r="B32" s="14" t="s">
        <v>1186</v>
      </c>
      <c r="C32" s="14" t="s">
        <v>53</v>
      </c>
      <c r="D32" s="14" t="s">
        <v>31</v>
      </c>
      <c r="E32" s="14" t="s">
        <v>1187</v>
      </c>
      <c r="F32" s="15" t="s">
        <v>1188</v>
      </c>
      <c r="G32" s="16">
        <v>2330</v>
      </c>
      <c r="H32" s="16">
        <v>190</v>
      </c>
      <c r="I32" s="17" t="s">
        <v>1181</v>
      </c>
      <c r="J32" s="17" t="s">
        <v>156</v>
      </c>
      <c r="L32" s="10">
        <f t="shared" si="1"/>
        <v>442700</v>
      </c>
      <c r="M32" s="10"/>
      <c r="O32"/>
    </row>
    <row r="33" spans="1:15" x14ac:dyDescent="0.3">
      <c r="H33" s="45">
        <f>SUM(H2:H32)</f>
        <v>4670</v>
      </c>
    </row>
    <row r="34" spans="1:15" x14ac:dyDescent="0.3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2" t="s">
        <v>5</v>
      </c>
      <c r="G34" s="3" t="s">
        <v>6</v>
      </c>
      <c r="H34" s="3" t="s">
        <v>7</v>
      </c>
      <c r="I34" s="4" t="s">
        <v>1189</v>
      </c>
      <c r="J34" s="4" t="s">
        <v>1190</v>
      </c>
    </row>
    <row r="35" spans="1:15" s="9" customFormat="1" x14ac:dyDescent="0.3">
      <c r="A35" s="5" t="s">
        <v>950</v>
      </c>
      <c r="B35" s="5" t="s">
        <v>1191</v>
      </c>
      <c r="C35" s="5" t="s">
        <v>12</v>
      </c>
      <c r="D35" s="5" t="s">
        <v>20</v>
      </c>
      <c r="E35" s="5" t="s">
        <v>24</v>
      </c>
      <c r="F35" s="6" t="s">
        <v>1192</v>
      </c>
      <c r="G35" s="7">
        <v>25670</v>
      </c>
      <c r="H35" s="7">
        <v>50</v>
      </c>
      <c r="I35" s="8" t="s">
        <v>939</v>
      </c>
      <c r="J35" s="8" t="s">
        <v>1193</v>
      </c>
      <c r="L35" s="10">
        <f>G35*H35</f>
        <v>1283500</v>
      </c>
      <c r="M35" s="10"/>
      <c r="O35"/>
    </row>
    <row r="36" spans="1:15" s="9" customFormat="1" x14ac:dyDescent="0.3">
      <c r="A36" s="5" t="s">
        <v>950</v>
      </c>
      <c r="B36" s="5" t="s">
        <v>1194</v>
      </c>
      <c r="C36" s="5" t="s">
        <v>12</v>
      </c>
      <c r="D36" s="5" t="s">
        <v>20</v>
      </c>
      <c r="E36" s="5" t="s">
        <v>24</v>
      </c>
      <c r="F36" s="6" t="s">
        <v>1195</v>
      </c>
      <c r="G36" s="7">
        <v>8110</v>
      </c>
      <c r="H36" s="7">
        <v>90</v>
      </c>
      <c r="I36" s="8" t="s">
        <v>939</v>
      </c>
      <c r="J36" s="8" t="s">
        <v>1193</v>
      </c>
      <c r="L36" s="10">
        <f>G36*H36</f>
        <v>729900</v>
      </c>
      <c r="M36" s="18"/>
    </row>
    <row r="37" spans="1:15" s="9" customFormat="1" x14ac:dyDescent="0.3">
      <c r="A37" s="5" t="s">
        <v>950</v>
      </c>
      <c r="B37" s="5" t="s">
        <v>1196</v>
      </c>
      <c r="C37" s="5" t="s">
        <v>12</v>
      </c>
      <c r="D37" s="5" t="s">
        <v>20</v>
      </c>
      <c r="E37" s="5" t="s">
        <v>68</v>
      </c>
      <c r="F37" s="6" t="s">
        <v>1197</v>
      </c>
      <c r="G37" s="7">
        <v>8110</v>
      </c>
      <c r="H37" s="7">
        <v>200</v>
      </c>
      <c r="I37" s="8" t="s">
        <v>939</v>
      </c>
      <c r="J37" s="8" t="s">
        <v>1193</v>
      </c>
      <c r="L37" s="10">
        <f t="shared" ref="L37:L83" si="2">G37*H37</f>
        <v>1622000</v>
      </c>
      <c r="M37" s="10"/>
      <c r="O37"/>
    </row>
    <row r="38" spans="1:15" s="9" customFormat="1" x14ac:dyDescent="0.3">
      <c r="A38" s="5" t="s">
        <v>950</v>
      </c>
      <c r="B38" s="5" t="s">
        <v>1198</v>
      </c>
      <c r="C38" s="5" t="s">
        <v>12</v>
      </c>
      <c r="D38" s="5" t="s">
        <v>20</v>
      </c>
      <c r="E38" s="5" t="s">
        <v>68</v>
      </c>
      <c r="F38" s="6" t="s">
        <v>1199</v>
      </c>
      <c r="G38" s="7">
        <v>8110</v>
      </c>
      <c r="H38" s="7">
        <v>50</v>
      </c>
      <c r="I38" s="8" t="s">
        <v>939</v>
      </c>
      <c r="J38" s="8" t="s">
        <v>1193</v>
      </c>
      <c r="L38" s="10">
        <f t="shared" si="2"/>
        <v>405500</v>
      </c>
      <c r="M38" s="10"/>
      <c r="O38"/>
    </row>
    <row r="39" spans="1:15" s="9" customFormat="1" x14ac:dyDescent="0.3">
      <c r="A39" s="5" t="s">
        <v>950</v>
      </c>
      <c r="B39" s="5" t="s">
        <v>1200</v>
      </c>
      <c r="C39" s="5" t="s">
        <v>12</v>
      </c>
      <c r="D39" s="5" t="s">
        <v>20</v>
      </c>
      <c r="E39" s="5" t="s">
        <v>68</v>
      </c>
      <c r="F39" s="6" t="s">
        <v>1201</v>
      </c>
      <c r="G39" s="7">
        <v>8110</v>
      </c>
      <c r="H39" s="7">
        <v>50</v>
      </c>
      <c r="I39" s="8" t="s">
        <v>939</v>
      </c>
      <c r="J39" s="8" t="s">
        <v>1193</v>
      </c>
      <c r="L39" s="10">
        <f>G39*H39</f>
        <v>405500</v>
      </c>
      <c r="M39" s="10"/>
      <c r="O39"/>
    </row>
    <row r="40" spans="1:15" s="9" customFormat="1" x14ac:dyDescent="0.3">
      <c r="A40" s="5" t="s">
        <v>950</v>
      </c>
      <c r="B40" s="5" t="s">
        <v>1202</v>
      </c>
      <c r="C40" s="5" t="s">
        <v>12</v>
      </c>
      <c r="D40" s="5" t="s">
        <v>20</v>
      </c>
      <c r="E40" s="5" t="s">
        <v>68</v>
      </c>
      <c r="F40" s="6" t="s">
        <v>1203</v>
      </c>
      <c r="G40" s="7">
        <v>8110</v>
      </c>
      <c r="H40" s="7">
        <v>200</v>
      </c>
      <c r="I40" s="8" t="s">
        <v>939</v>
      </c>
      <c r="J40" s="8" t="s">
        <v>1193</v>
      </c>
      <c r="L40" s="10">
        <f t="shared" si="2"/>
        <v>1622000</v>
      </c>
      <c r="M40" s="10"/>
      <c r="O40"/>
    </row>
    <row r="41" spans="1:15" s="9" customFormat="1" x14ac:dyDescent="0.3">
      <c r="A41" s="5" t="s">
        <v>950</v>
      </c>
      <c r="B41" s="5" t="s">
        <v>1204</v>
      </c>
      <c r="C41" s="5" t="s">
        <v>12</v>
      </c>
      <c r="D41" s="5" t="s">
        <v>20</v>
      </c>
      <c r="E41" s="5" t="s">
        <v>68</v>
      </c>
      <c r="F41" s="6" t="s">
        <v>1205</v>
      </c>
      <c r="G41" s="7">
        <v>8110</v>
      </c>
      <c r="H41" s="7">
        <v>50</v>
      </c>
      <c r="I41" s="8" t="s">
        <v>939</v>
      </c>
      <c r="J41" s="8" t="s">
        <v>1193</v>
      </c>
      <c r="L41" s="10">
        <f t="shared" si="2"/>
        <v>405500</v>
      </c>
      <c r="M41" s="10"/>
      <c r="O41"/>
    </row>
    <row r="42" spans="1:15" s="9" customFormat="1" x14ac:dyDescent="0.3">
      <c r="A42" s="5" t="s">
        <v>950</v>
      </c>
      <c r="B42" s="5" t="s">
        <v>1206</v>
      </c>
      <c r="C42" s="5" t="s">
        <v>12</v>
      </c>
      <c r="D42" s="5" t="s">
        <v>20</v>
      </c>
      <c r="E42" s="5" t="s">
        <v>68</v>
      </c>
      <c r="F42" s="6" t="s">
        <v>1207</v>
      </c>
      <c r="G42" s="7">
        <v>8110</v>
      </c>
      <c r="H42" s="7">
        <v>50</v>
      </c>
      <c r="I42" s="8" t="s">
        <v>939</v>
      </c>
      <c r="J42" s="8" t="s">
        <v>1193</v>
      </c>
      <c r="L42" s="10">
        <f t="shared" si="2"/>
        <v>405500</v>
      </c>
      <c r="M42" s="10"/>
      <c r="O42"/>
    </row>
    <row r="43" spans="1:15" s="9" customFormat="1" x14ac:dyDescent="0.3">
      <c r="A43" s="5" t="s">
        <v>950</v>
      </c>
      <c r="B43" s="5" t="s">
        <v>1208</v>
      </c>
      <c r="C43" s="5" t="s">
        <v>12</v>
      </c>
      <c r="D43" s="5" t="s">
        <v>20</v>
      </c>
      <c r="E43" s="5" t="s">
        <v>68</v>
      </c>
      <c r="F43" s="6" t="s">
        <v>1209</v>
      </c>
      <c r="G43" s="7">
        <v>8110</v>
      </c>
      <c r="H43" s="7">
        <v>110</v>
      </c>
      <c r="I43" s="8" t="s">
        <v>939</v>
      </c>
      <c r="J43" s="8" t="s">
        <v>1193</v>
      </c>
      <c r="L43" s="10">
        <f t="shared" si="2"/>
        <v>892100</v>
      </c>
      <c r="M43" s="10"/>
      <c r="O43"/>
    </row>
    <row r="44" spans="1:15" s="9" customFormat="1" x14ac:dyDescent="0.3">
      <c r="A44" s="5" t="s">
        <v>950</v>
      </c>
      <c r="B44" s="5" t="s">
        <v>1210</v>
      </c>
      <c r="C44" s="5" t="s">
        <v>12</v>
      </c>
      <c r="D44" s="5" t="s">
        <v>20</v>
      </c>
      <c r="E44" s="5" t="s">
        <v>68</v>
      </c>
      <c r="F44" s="6" t="s">
        <v>1211</v>
      </c>
      <c r="G44" s="7">
        <v>8110</v>
      </c>
      <c r="H44" s="7">
        <v>220</v>
      </c>
      <c r="I44" s="8" t="s">
        <v>939</v>
      </c>
      <c r="J44" s="8" t="s">
        <v>1193</v>
      </c>
      <c r="L44" s="10">
        <f t="shared" si="2"/>
        <v>1784200</v>
      </c>
      <c r="M44" s="10"/>
      <c r="O44"/>
    </row>
    <row r="45" spans="1:15" s="9" customFormat="1" x14ac:dyDescent="0.3">
      <c r="A45" s="5" t="s">
        <v>950</v>
      </c>
      <c r="B45" s="5" t="s">
        <v>1212</v>
      </c>
      <c r="C45" s="5" t="s">
        <v>12</v>
      </c>
      <c r="D45" s="5" t="s">
        <v>20</v>
      </c>
      <c r="E45" s="5" t="s">
        <v>24</v>
      </c>
      <c r="F45" s="6" t="s">
        <v>1213</v>
      </c>
      <c r="G45" s="7">
        <v>8110</v>
      </c>
      <c r="H45" s="7">
        <v>30</v>
      </c>
      <c r="I45" s="8" t="s">
        <v>939</v>
      </c>
      <c r="J45" s="8" t="s">
        <v>1193</v>
      </c>
      <c r="L45" s="10">
        <f t="shared" si="2"/>
        <v>243300</v>
      </c>
      <c r="M45" s="18"/>
    </row>
    <row r="46" spans="1:15" s="9" customFormat="1" x14ac:dyDescent="0.3">
      <c r="A46" s="5" t="s">
        <v>950</v>
      </c>
      <c r="B46" s="5" t="s">
        <v>1214</v>
      </c>
      <c r="C46" s="5" t="s">
        <v>12</v>
      </c>
      <c r="D46" s="5" t="s">
        <v>20</v>
      </c>
      <c r="E46" s="5" t="s">
        <v>24</v>
      </c>
      <c r="F46" s="6" t="s">
        <v>1215</v>
      </c>
      <c r="G46" s="7">
        <v>8110</v>
      </c>
      <c r="H46" s="7">
        <v>80</v>
      </c>
      <c r="I46" s="8" t="s">
        <v>939</v>
      </c>
      <c r="J46" s="8" t="s">
        <v>1193</v>
      </c>
      <c r="L46" s="10">
        <f t="shared" si="2"/>
        <v>648800</v>
      </c>
      <c r="M46" s="18"/>
    </row>
    <row r="47" spans="1:15" s="9" customFormat="1" x14ac:dyDescent="0.3">
      <c r="A47" s="5" t="s">
        <v>950</v>
      </c>
      <c r="B47" s="5" t="s">
        <v>1216</v>
      </c>
      <c r="C47" s="5" t="s">
        <v>12</v>
      </c>
      <c r="D47" s="5" t="s">
        <v>20</v>
      </c>
      <c r="E47" s="5" t="s">
        <v>295</v>
      </c>
      <c r="F47" s="6" t="s">
        <v>1217</v>
      </c>
      <c r="G47" s="7">
        <v>4790</v>
      </c>
      <c r="H47" s="7">
        <v>140</v>
      </c>
      <c r="I47" s="8" t="s">
        <v>939</v>
      </c>
      <c r="J47" s="8" t="s">
        <v>1193</v>
      </c>
      <c r="L47" s="10">
        <f t="shared" si="2"/>
        <v>670600</v>
      </c>
      <c r="M47" s="18"/>
    </row>
    <row r="48" spans="1:15" s="9" customFormat="1" x14ac:dyDescent="0.3">
      <c r="A48" s="5" t="s">
        <v>950</v>
      </c>
      <c r="B48" s="5" t="s">
        <v>1218</v>
      </c>
      <c r="C48" s="5" t="s">
        <v>12</v>
      </c>
      <c r="D48" s="5" t="s">
        <v>20</v>
      </c>
      <c r="E48" s="5" t="s">
        <v>68</v>
      </c>
      <c r="F48" s="6" t="s">
        <v>1219</v>
      </c>
      <c r="G48" s="7">
        <v>4940</v>
      </c>
      <c r="H48" s="7">
        <v>150</v>
      </c>
      <c r="I48" s="8" t="s">
        <v>939</v>
      </c>
      <c r="J48" s="8" t="s">
        <v>1193</v>
      </c>
      <c r="L48" s="10">
        <f t="shared" si="2"/>
        <v>741000</v>
      </c>
      <c r="M48" s="18"/>
    </row>
    <row r="49" spans="1:13" s="9" customFormat="1" x14ac:dyDescent="0.3">
      <c r="A49" s="5" t="s">
        <v>950</v>
      </c>
      <c r="B49" s="5" t="s">
        <v>1220</v>
      </c>
      <c r="C49" s="5" t="s">
        <v>12</v>
      </c>
      <c r="D49" s="5" t="s">
        <v>20</v>
      </c>
      <c r="E49" s="5" t="s">
        <v>68</v>
      </c>
      <c r="F49" s="6" t="s">
        <v>1221</v>
      </c>
      <c r="G49" s="7">
        <v>4850</v>
      </c>
      <c r="H49" s="7">
        <v>110</v>
      </c>
      <c r="I49" s="8" t="s">
        <v>939</v>
      </c>
      <c r="J49" s="8" t="s">
        <v>1193</v>
      </c>
      <c r="L49" s="10">
        <f t="shared" si="2"/>
        <v>533500</v>
      </c>
      <c r="M49" s="18"/>
    </row>
    <row r="50" spans="1:13" s="9" customFormat="1" x14ac:dyDescent="0.3">
      <c r="A50" s="5" t="s">
        <v>950</v>
      </c>
      <c r="B50" s="5" t="s">
        <v>1222</v>
      </c>
      <c r="C50" s="5" t="s">
        <v>12</v>
      </c>
      <c r="D50" s="5" t="s">
        <v>31</v>
      </c>
      <c r="E50" s="5" t="s">
        <v>57</v>
      </c>
      <c r="F50" s="6" t="s">
        <v>1223</v>
      </c>
      <c r="G50" s="7">
        <v>11100</v>
      </c>
      <c r="H50" s="7">
        <v>120</v>
      </c>
      <c r="I50" s="8" t="s">
        <v>939</v>
      </c>
      <c r="J50" s="8" t="s">
        <v>1193</v>
      </c>
      <c r="L50" s="18">
        <f>G50*H50</f>
        <v>1332000</v>
      </c>
      <c r="M50" s="18"/>
    </row>
    <row r="51" spans="1:13" s="9" customFormat="1" x14ac:dyDescent="0.3">
      <c r="A51" s="14" t="s">
        <v>950</v>
      </c>
      <c r="B51" s="14" t="s">
        <v>1224</v>
      </c>
      <c r="C51" s="14" t="s">
        <v>12</v>
      </c>
      <c r="D51" s="14" t="s">
        <v>31</v>
      </c>
      <c r="E51" s="14" t="s">
        <v>57</v>
      </c>
      <c r="F51" s="15" t="s">
        <v>1225</v>
      </c>
      <c r="G51" s="16">
        <v>11100</v>
      </c>
      <c r="H51" s="16">
        <v>140</v>
      </c>
      <c r="I51" s="17" t="s">
        <v>939</v>
      </c>
      <c r="J51" s="17" t="s">
        <v>1226</v>
      </c>
      <c r="L51" s="10">
        <f t="shared" si="2"/>
        <v>1554000</v>
      </c>
      <c r="M51" s="18"/>
    </row>
    <row r="52" spans="1:13" s="9" customFormat="1" x14ac:dyDescent="0.3">
      <c r="A52" s="14" t="s">
        <v>950</v>
      </c>
      <c r="B52" s="14" t="s">
        <v>1227</v>
      </c>
      <c r="C52" s="14" t="s">
        <v>12</v>
      </c>
      <c r="D52" s="14" t="s">
        <v>31</v>
      </c>
      <c r="E52" s="14" t="s">
        <v>57</v>
      </c>
      <c r="F52" s="15" t="s">
        <v>1228</v>
      </c>
      <c r="G52" s="16">
        <v>11100</v>
      </c>
      <c r="H52" s="16">
        <v>150</v>
      </c>
      <c r="I52" s="17" t="s">
        <v>939</v>
      </c>
      <c r="J52" s="17" t="s">
        <v>1226</v>
      </c>
      <c r="L52" s="10">
        <f t="shared" si="2"/>
        <v>1665000</v>
      </c>
      <c r="M52" s="18"/>
    </row>
    <row r="53" spans="1:13" s="9" customFormat="1" x14ac:dyDescent="0.3">
      <c r="A53" s="14" t="s">
        <v>950</v>
      </c>
      <c r="B53" s="14" t="s">
        <v>1229</v>
      </c>
      <c r="C53" s="14" t="s">
        <v>12</v>
      </c>
      <c r="D53" s="14" t="s">
        <v>31</v>
      </c>
      <c r="E53" s="14" t="s">
        <v>533</v>
      </c>
      <c r="F53" s="15" t="s">
        <v>1230</v>
      </c>
      <c r="G53" s="16">
        <v>16930</v>
      </c>
      <c r="H53" s="16">
        <v>110</v>
      </c>
      <c r="I53" s="17" t="s">
        <v>939</v>
      </c>
      <c r="J53" s="17" t="s">
        <v>1226</v>
      </c>
      <c r="L53" s="10">
        <f t="shared" si="2"/>
        <v>1862300</v>
      </c>
      <c r="M53" s="18"/>
    </row>
    <row r="54" spans="1:13" s="9" customFormat="1" x14ac:dyDescent="0.3">
      <c r="A54" s="14" t="s">
        <v>950</v>
      </c>
      <c r="B54" s="14" t="s">
        <v>1231</v>
      </c>
      <c r="C54" s="14" t="s">
        <v>12</v>
      </c>
      <c r="D54" s="14" t="s">
        <v>31</v>
      </c>
      <c r="E54" s="14" t="s">
        <v>533</v>
      </c>
      <c r="F54" s="15" t="s">
        <v>1232</v>
      </c>
      <c r="G54" s="16">
        <v>11100</v>
      </c>
      <c r="H54" s="16">
        <v>100</v>
      </c>
      <c r="I54" s="17" t="s">
        <v>939</v>
      </c>
      <c r="J54" s="17" t="s">
        <v>1226</v>
      </c>
      <c r="L54" s="10">
        <f t="shared" si="2"/>
        <v>1110000</v>
      </c>
      <c r="M54" s="18"/>
    </row>
    <row r="55" spans="1:13" s="9" customFormat="1" x14ac:dyDescent="0.3">
      <c r="A55" s="14" t="s">
        <v>950</v>
      </c>
      <c r="B55" s="14" t="s">
        <v>1233</v>
      </c>
      <c r="C55" s="14" t="s">
        <v>12</v>
      </c>
      <c r="D55" s="14" t="s">
        <v>13</v>
      </c>
      <c r="E55" s="14" t="s">
        <v>68</v>
      </c>
      <c r="F55" s="15" t="s">
        <v>1234</v>
      </c>
      <c r="G55" s="16">
        <v>7940</v>
      </c>
      <c r="H55" s="16">
        <v>80</v>
      </c>
      <c r="I55" s="17" t="s">
        <v>1235</v>
      </c>
      <c r="J55" s="17" t="s">
        <v>1226</v>
      </c>
      <c r="L55" s="10">
        <f t="shared" si="2"/>
        <v>635200</v>
      </c>
      <c r="M55" s="18"/>
    </row>
    <row r="56" spans="1:13" s="9" customFormat="1" x14ac:dyDescent="0.3">
      <c r="A56" s="14" t="s">
        <v>950</v>
      </c>
      <c r="B56" s="14" t="s">
        <v>1236</v>
      </c>
      <c r="C56" s="14" t="s">
        <v>12</v>
      </c>
      <c r="D56" s="14" t="s">
        <v>20</v>
      </c>
      <c r="E56" s="14" t="s">
        <v>24</v>
      </c>
      <c r="F56" s="15" t="s">
        <v>1237</v>
      </c>
      <c r="G56" s="16">
        <v>3930</v>
      </c>
      <c r="H56" s="16">
        <v>120</v>
      </c>
      <c r="I56" s="17" t="s">
        <v>1235</v>
      </c>
      <c r="J56" s="17" t="s">
        <v>1226</v>
      </c>
      <c r="L56" s="10">
        <f t="shared" si="2"/>
        <v>471600</v>
      </c>
      <c r="M56" s="18"/>
    </row>
    <row r="57" spans="1:13" s="9" customFormat="1" x14ac:dyDescent="0.3">
      <c r="A57" s="14" t="s">
        <v>950</v>
      </c>
      <c r="B57" s="14" t="s">
        <v>1238</v>
      </c>
      <c r="C57" s="14" t="s">
        <v>12</v>
      </c>
      <c r="D57" s="14" t="s">
        <v>20</v>
      </c>
      <c r="E57" s="14" t="s">
        <v>24</v>
      </c>
      <c r="F57" s="15" t="s">
        <v>1239</v>
      </c>
      <c r="G57" s="16">
        <v>7960</v>
      </c>
      <c r="H57" s="16">
        <v>40</v>
      </c>
      <c r="I57" s="17" t="s">
        <v>1235</v>
      </c>
      <c r="J57" s="17" t="s">
        <v>1226</v>
      </c>
      <c r="L57" s="10">
        <f t="shared" si="2"/>
        <v>318400</v>
      </c>
      <c r="M57" s="18"/>
    </row>
    <row r="58" spans="1:13" s="9" customFormat="1" x14ac:dyDescent="0.3">
      <c r="A58" s="14" t="s">
        <v>950</v>
      </c>
      <c r="B58" s="14" t="s">
        <v>1240</v>
      </c>
      <c r="C58" s="14" t="s">
        <v>12</v>
      </c>
      <c r="D58" s="14" t="s">
        <v>20</v>
      </c>
      <c r="E58" s="14" t="s">
        <v>24</v>
      </c>
      <c r="F58" s="15" t="s">
        <v>1241</v>
      </c>
      <c r="G58" s="16">
        <v>8800</v>
      </c>
      <c r="H58" s="16">
        <v>50</v>
      </c>
      <c r="I58" s="17" t="s">
        <v>1235</v>
      </c>
      <c r="J58" s="17" t="s">
        <v>1226</v>
      </c>
      <c r="L58" s="10">
        <f t="shared" si="2"/>
        <v>440000</v>
      </c>
      <c r="M58" s="18"/>
    </row>
    <row r="59" spans="1:13" s="9" customFormat="1" x14ac:dyDescent="0.3">
      <c r="A59" s="14" t="s">
        <v>950</v>
      </c>
      <c r="B59" s="14" t="s">
        <v>1242</v>
      </c>
      <c r="C59" s="14" t="s">
        <v>12</v>
      </c>
      <c r="D59" s="14" t="s">
        <v>20</v>
      </c>
      <c r="E59" s="14" t="s">
        <v>68</v>
      </c>
      <c r="F59" s="15" t="s">
        <v>1243</v>
      </c>
      <c r="G59" s="16">
        <v>8120</v>
      </c>
      <c r="H59" s="16">
        <v>180</v>
      </c>
      <c r="I59" s="17" t="s">
        <v>1235</v>
      </c>
      <c r="J59" s="17" t="s">
        <v>1226</v>
      </c>
      <c r="L59" s="10">
        <f t="shared" si="2"/>
        <v>1461600</v>
      </c>
      <c r="M59" s="18"/>
    </row>
    <row r="60" spans="1:13" s="9" customFormat="1" x14ac:dyDescent="0.3">
      <c r="A60" s="14" t="s">
        <v>950</v>
      </c>
      <c r="B60" s="14" t="s">
        <v>1244</v>
      </c>
      <c r="C60" s="14" t="s">
        <v>12</v>
      </c>
      <c r="D60" s="14" t="s">
        <v>20</v>
      </c>
      <c r="E60" s="14" t="s">
        <v>68</v>
      </c>
      <c r="F60" s="15" t="s">
        <v>1245</v>
      </c>
      <c r="G60" s="16">
        <v>7960</v>
      </c>
      <c r="H60" s="16">
        <v>40</v>
      </c>
      <c r="I60" s="17" t="s">
        <v>1235</v>
      </c>
      <c r="J60" s="17" t="s">
        <v>1226</v>
      </c>
      <c r="L60" s="10">
        <f t="shared" si="2"/>
        <v>318400</v>
      </c>
      <c r="M60" s="18"/>
    </row>
    <row r="61" spans="1:13" s="9" customFormat="1" x14ac:dyDescent="0.3">
      <c r="A61" s="14" t="s">
        <v>950</v>
      </c>
      <c r="B61" s="14" t="s">
        <v>1246</v>
      </c>
      <c r="C61" s="14" t="s">
        <v>12</v>
      </c>
      <c r="D61" s="14" t="s">
        <v>20</v>
      </c>
      <c r="E61" s="14" t="s">
        <v>68</v>
      </c>
      <c r="F61" s="15" t="s">
        <v>1247</v>
      </c>
      <c r="G61" s="16">
        <v>8800</v>
      </c>
      <c r="H61" s="16">
        <v>30</v>
      </c>
      <c r="I61" s="17" t="s">
        <v>1235</v>
      </c>
      <c r="J61" s="17" t="s">
        <v>1226</v>
      </c>
      <c r="L61" s="10">
        <f t="shared" si="2"/>
        <v>264000</v>
      </c>
      <c r="M61" s="18"/>
    </row>
    <row r="62" spans="1:13" s="9" customFormat="1" x14ac:dyDescent="0.3">
      <c r="A62" s="14" t="s">
        <v>950</v>
      </c>
      <c r="B62" s="14" t="s">
        <v>1248</v>
      </c>
      <c r="C62" s="14" t="s">
        <v>12</v>
      </c>
      <c r="D62" s="14" t="s">
        <v>20</v>
      </c>
      <c r="E62" s="14" t="s">
        <v>802</v>
      </c>
      <c r="F62" s="15" t="s">
        <v>1249</v>
      </c>
      <c r="G62" s="16">
        <v>8110</v>
      </c>
      <c r="H62" s="16">
        <v>30</v>
      </c>
      <c r="I62" s="17" t="s">
        <v>1235</v>
      </c>
      <c r="J62" s="17" t="s">
        <v>1226</v>
      </c>
      <c r="L62" s="10">
        <f t="shared" si="2"/>
        <v>243300</v>
      </c>
      <c r="M62" s="18"/>
    </row>
    <row r="63" spans="1:13" s="9" customFormat="1" x14ac:dyDescent="0.3">
      <c r="A63" s="14" t="s">
        <v>950</v>
      </c>
      <c r="B63" s="14" t="s">
        <v>1250</v>
      </c>
      <c r="C63" s="14" t="s">
        <v>12</v>
      </c>
      <c r="D63" s="14" t="s">
        <v>20</v>
      </c>
      <c r="E63" s="14" t="s">
        <v>802</v>
      </c>
      <c r="F63" s="15" t="s">
        <v>1251</v>
      </c>
      <c r="G63" s="16">
        <v>8110</v>
      </c>
      <c r="H63" s="16">
        <v>50</v>
      </c>
      <c r="I63" s="17" t="s">
        <v>1235</v>
      </c>
      <c r="J63" s="17" t="s">
        <v>1226</v>
      </c>
      <c r="L63" s="10">
        <f t="shared" si="2"/>
        <v>405500</v>
      </c>
      <c r="M63" s="18"/>
    </row>
    <row r="64" spans="1:13" s="9" customFormat="1" x14ac:dyDescent="0.3">
      <c r="A64" s="14" t="s">
        <v>950</v>
      </c>
      <c r="B64" s="14" t="s">
        <v>1252</v>
      </c>
      <c r="C64" s="14" t="s">
        <v>53</v>
      </c>
      <c r="D64" s="14" t="s">
        <v>31</v>
      </c>
      <c r="E64" s="14" t="s">
        <v>24</v>
      </c>
      <c r="F64" s="15" t="s">
        <v>1253</v>
      </c>
      <c r="G64" s="16">
        <v>5600</v>
      </c>
      <c r="H64" s="16">
        <v>60</v>
      </c>
      <c r="I64" s="17" t="s">
        <v>1235</v>
      </c>
      <c r="J64" s="17" t="s">
        <v>1226</v>
      </c>
      <c r="L64" s="10">
        <f t="shared" si="2"/>
        <v>336000</v>
      </c>
      <c r="M64" s="18"/>
    </row>
    <row r="65" spans="1:13" s="9" customFormat="1" x14ac:dyDescent="0.3">
      <c r="A65" s="14" t="s">
        <v>950</v>
      </c>
      <c r="B65" s="14" t="s">
        <v>1254</v>
      </c>
      <c r="C65" s="14" t="s">
        <v>53</v>
      </c>
      <c r="D65" s="14" t="s">
        <v>31</v>
      </c>
      <c r="E65" s="14" t="s">
        <v>24</v>
      </c>
      <c r="F65" s="15" t="s">
        <v>1255</v>
      </c>
      <c r="G65" s="16">
        <v>8050</v>
      </c>
      <c r="H65" s="16">
        <v>10</v>
      </c>
      <c r="I65" s="17" t="s">
        <v>1235</v>
      </c>
      <c r="J65" s="17" t="s">
        <v>1226</v>
      </c>
      <c r="L65" s="10">
        <f t="shared" si="2"/>
        <v>80500</v>
      </c>
      <c r="M65" s="18"/>
    </row>
    <row r="66" spans="1:13" s="9" customFormat="1" x14ac:dyDescent="0.3">
      <c r="A66" s="14" t="s">
        <v>950</v>
      </c>
      <c r="B66" s="14" t="s">
        <v>1256</v>
      </c>
      <c r="C66" s="14" t="s">
        <v>53</v>
      </c>
      <c r="D66" s="14" t="s">
        <v>31</v>
      </c>
      <c r="E66" s="14" t="s">
        <v>24</v>
      </c>
      <c r="F66" s="15" t="s">
        <v>1257</v>
      </c>
      <c r="G66" s="16">
        <v>8050</v>
      </c>
      <c r="H66" s="16">
        <v>50</v>
      </c>
      <c r="I66" s="17" t="s">
        <v>1235</v>
      </c>
      <c r="J66" s="17" t="s">
        <v>1226</v>
      </c>
      <c r="L66" s="10">
        <f t="shared" si="2"/>
        <v>402500</v>
      </c>
      <c r="M66" s="18"/>
    </row>
    <row r="67" spans="1:13" s="9" customFormat="1" x14ac:dyDescent="0.3">
      <c r="A67" s="14" t="s">
        <v>950</v>
      </c>
      <c r="B67" s="14" t="s">
        <v>1258</v>
      </c>
      <c r="C67" s="14" t="s">
        <v>12</v>
      </c>
      <c r="D67" s="14" t="s">
        <v>56</v>
      </c>
      <c r="E67" s="14" t="s">
        <v>57</v>
      </c>
      <c r="F67" s="15" t="s">
        <v>1259</v>
      </c>
      <c r="G67" s="16">
        <v>11100</v>
      </c>
      <c r="H67" s="16">
        <v>110</v>
      </c>
      <c r="I67" s="17" t="s">
        <v>1235</v>
      </c>
      <c r="J67" s="17" t="s">
        <v>1226</v>
      </c>
      <c r="L67" s="10">
        <f t="shared" si="2"/>
        <v>1221000</v>
      </c>
      <c r="M67" s="18"/>
    </row>
    <row r="68" spans="1:13" s="9" customFormat="1" x14ac:dyDescent="0.3">
      <c r="A68" s="14" t="s">
        <v>950</v>
      </c>
      <c r="B68" s="14" t="s">
        <v>1260</v>
      </c>
      <c r="C68" s="14" t="s">
        <v>12</v>
      </c>
      <c r="D68" s="14" t="s">
        <v>56</v>
      </c>
      <c r="E68" s="14" t="s">
        <v>57</v>
      </c>
      <c r="F68" s="15" t="s">
        <v>1261</v>
      </c>
      <c r="G68" s="16">
        <v>11100</v>
      </c>
      <c r="H68" s="16">
        <v>130</v>
      </c>
      <c r="I68" s="17" t="s">
        <v>1235</v>
      </c>
      <c r="J68" s="17" t="s">
        <v>1226</v>
      </c>
      <c r="L68" s="10">
        <f t="shared" si="2"/>
        <v>1443000</v>
      </c>
      <c r="M68" s="18"/>
    </row>
    <row r="69" spans="1:13" s="9" customFormat="1" x14ac:dyDescent="0.3">
      <c r="A69" s="14" t="s">
        <v>950</v>
      </c>
      <c r="B69" s="14" t="s">
        <v>1262</v>
      </c>
      <c r="C69" s="14" t="s">
        <v>12</v>
      </c>
      <c r="D69" s="14" t="s">
        <v>56</v>
      </c>
      <c r="E69" s="14" t="s">
        <v>57</v>
      </c>
      <c r="F69" s="15" t="s">
        <v>1263</v>
      </c>
      <c r="G69" s="16">
        <v>11100</v>
      </c>
      <c r="H69" s="16">
        <v>130</v>
      </c>
      <c r="I69" s="17" t="s">
        <v>1235</v>
      </c>
      <c r="J69" s="17" t="s">
        <v>1226</v>
      </c>
      <c r="L69" s="10">
        <f t="shared" si="2"/>
        <v>1443000</v>
      </c>
      <c r="M69" s="18"/>
    </row>
    <row r="70" spans="1:13" s="9" customFormat="1" x14ac:dyDescent="0.3">
      <c r="A70" s="14" t="s">
        <v>950</v>
      </c>
      <c r="B70" s="14" t="s">
        <v>1264</v>
      </c>
      <c r="C70" s="14" t="s">
        <v>12</v>
      </c>
      <c r="D70" s="14" t="s">
        <v>56</v>
      </c>
      <c r="E70" s="14" t="s">
        <v>1265</v>
      </c>
      <c r="F70" s="15" t="s">
        <v>1266</v>
      </c>
      <c r="G70" s="16">
        <v>16930</v>
      </c>
      <c r="H70" s="16">
        <v>100</v>
      </c>
      <c r="I70" s="17" t="s">
        <v>1235</v>
      </c>
      <c r="J70" s="17" t="s">
        <v>1226</v>
      </c>
      <c r="L70" s="10">
        <f t="shared" si="2"/>
        <v>1693000</v>
      </c>
      <c r="M70" s="18"/>
    </row>
    <row r="71" spans="1:13" s="9" customFormat="1" x14ac:dyDescent="0.3">
      <c r="A71" s="14" t="s">
        <v>950</v>
      </c>
      <c r="B71" s="14" t="s">
        <v>1267</v>
      </c>
      <c r="C71" s="14" t="s">
        <v>12</v>
      </c>
      <c r="D71" s="14" t="s">
        <v>35</v>
      </c>
      <c r="E71" s="14" t="s">
        <v>1268</v>
      </c>
      <c r="F71" s="15" t="s">
        <v>1269</v>
      </c>
      <c r="G71" s="16">
        <v>25000</v>
      </c>
      <c r="H71" s="16">
        <v>200</v>
      </c>
      <c r="I71" s="17" t="s">
        <v>1235</v>
      </c>
      <c r="J71" s="17" t="s">
        <v>1226</v>
      </c>
      <c r="L71" s="10">
        <f t="shared" si="2"/>
        <v>5000000</v>
      </c>
      <c r="M71" s="18"/>
    </row>
    <row r="72" spans="1:13" s="9" customFormat="1" x14ac:dyDescent="0.3">
      <c r="A72" s="14" t="s">
        <v>950</v>
      </c>
      <c r="B72" s="14" t="s">
        <v>1270</v>
      </c>
      <c r="C72" s="14" t="s">
        <v>53</v>
      </c>
      <c r="D72" s="14" t="s">
        <v>35</v>
      </c>
      <c r="E72" s="14" t="s">
        <v>42</v>
      </c>
      <c r="F72" s="15" t="s">
        <v>1271</v>
      </c>
      <c r="G72" s="16">
        <v>3950</v>
      </c>
      <c r="H72" s="16">
        <v>140</v>
      </c>
      <c r="I72" s="17" t="s">
        <v>1235</v>
      </c>
      <c r="J72" s="17" t="s">
        <v>1226</v>
      </c>
      <c r="L72" s="10">
        <f t="shared" si="2"/>
        <v>553000</v>
      </c>
      <c r="M72" s="18"/>
    </row>
    <row r="73" spans="1:13" s="9" customFormat="1" x14ac:dyDescent="0.3">
      <c r="A73" s="14" t="s">
        <v>950</v>
      </c>
      <c r="B73" s="14" t="s">
        <v>1272</v>
      </c>
      <c r="C73" s="14" t="s">
        <v>53</v>
      </c>
      <c r="D73" s="14" t="s">
        <v>35</v>
      </c>
      <c r="E73" s="14" t="s">
        <v>42</v>
      </c>
      <c r="F73" s="15" t="s">
        <v>1273</v>
      </c>
      <c r="G73" s="16">
        <v>3950</v>
      </c>
      <c r="H73" s="16">
        <v>30</v>
      </c>
      <c r="I73" s="17" t="s">
        <v>1235</v>
      </c>
      <c r="J73" s="17" t="s">
        <v>1226</v>
      </c>
      <c r="L73" s="10">
        <f t="shared" si="2"/>
        <v>118500</v>
      </c>
      <c r="M73" s="18"/>
    </row>
    <row r="74" spans="1:13" s="9" customFormat="1" x14ac:dyDescent="0.3">
      <c r="A74" s="14" t="s">
        <v>950</v>
      </c>
      <c r="B74" s="14" t="s">
        <v>1274</v>
      </c>
      <c r="C74" s="14" t="s">
        <v>53</v>
      </c>
      <c r="D74" s="14" t="s">
        <v>35</v>
      </c>
      <c r="E74" s="14" t="s">
        <v>42</v>
      </c>
      <c r="F74" s="15" t="s">
        <v>1275</v>
      </c>
      <c r="G74" s="16">
        <v>3950</v>
      </c>
      <c r="H74" s="16">
        <v>30</v>
      </c>
      <c r="I74" s="17" t="s">
        <v>1235</v>
      </c>
      <c r="J74" s="17" t="s">
        <v>1226</v>
      </c>
      <c r="L74" s="10">
        <f t="shared" si="2"/>
        <v>118500</v>
      </c>
      <c r="M74" s="18"/>
    </row>
    <row r="75" spans="1:13" s="9" customFormat="1" x14ac:dyDescent="0.3">
      <c r="A75" s="14" t="s">
        <v>950</v>
      </c>
      <c r="B75" s="14" t="s">
        <v>1276</v>
      </c>
      <c r="C75" s="14" t="s">
        <v>53</v>
      </c>
      <c r="D75" s="14" t="s">
        <v>35</v>
      </c>
      <c r="E75" s="14" t="s">
        <v>42</v>
      </c>
      <c r="F75" s="15" t="s">
        <v>1277</v>
      </c>
      <c r="G75" s="16">
        <v>3950</v>
      </c>
      <c r="H75" s="16">
        <v>30</v>
      </c>
      <c r="I75" s="17" t="s">
        <v>1235</v>
      </c>
      <c r="J75" s="17" t="s">
        <v>1226</v>
      </c>
      <c r="L75" s="10">
        <f t="shared" si="2"/>
        <v>118500</v>
      </c>
      <c r="M75" s="18"/>
    </row>
    <row r="76" spans="1:13" s="9" customFormat="1" x14ac:dyDescent="0.3">
      <c r="A76" s="14" t="s">
        <v>950</v>
      </c>
      <c r="B76" s="14" t="s">
        <v>1278</v>
      </c>
      <c r="C76" s="14" t="s">
        <v>53</v>
      </c>
      <c r="D76" s="14" t="s">
        <v>35</v>
      </c>
      <c r="E76" s="14" t="s">
        <v>42</v>
      </c>
      <c r="F76" s="15" t="s">
        <v>1279</v>
      </c>
      <c r="G76" s="16">
        <v>3950</v>
      </c>
      <c r="H76" s="16">
        <v>30</v>
      </c>
      <c r="I76" s="17" t="s">
        <v>1235</v>
      </c>
      <c r="J76" s="17" t="s">
        <v>1226</v>
      </c>
      <c r="L76" s="10">
        <f t="shared" si="2"/>
        <v>118500</v>
      </c>
      <c r="M76" s="18"/>
    </row>
    <row r="77" spans="1:13" s="9" customFormat="1" x14ac:dyDescent="0.3">
      <c r="A77" s="14" t="s">
        <v>950</v>
      </c>
      <c r="B77" s="14" t="s">
        <v>1280</v>
      </c>
      <c r="C77" s="14" t="s">
        <v>53</v>
      </c>
      <c r="D77" s="14" t="s">
        <v>35</v>
      </c>
      <c r="E77" s="14" t="s">
        <v>42</v>
      </c>
      <c r="F77" s="15" t="s">
        <v>1281</v>
      </c>
      <c r="G77" s="16">
        <v>3950</v>
      </c>
      <c r="H77" s="16">
        <v>30</v>
      </c>
      <c r="I77" s="17" t="s">
        <v>1235</v>
      </c>
      <c r="J77" s="17" t="s">
        <v>1226</v>
      </c>
      <c r="L77" s="10">
        <f t="shared" si="2"/>
        <v>118500</v>
      </c>
      <c r="M77" s="18"/>
    </row>
    <row r="78" spans="1:13" s="9" customFormat="1" x14ac:dyDescent="0.3">
      <c r="A78" s="14" t="s">
        <v>950</v>
      </c>
      <c r="B78" s="14" t="s">
        <v>1282</v>
      </c>
      <c r="C78" s="14" t="s">
        <v>53</v>
      </c>
      <c r="D78" s="14" t="s">
        <v>35</v>
      </c>
      <c r="E78" s="14" t="s">
        <v>42</v>
      </c>
      <c r="F78" s="15" t="s">
        <v>1283</v>
      </c>
      <c r="G78" s="16">
        <v>3950</v>
      </c>
      <c r="H78" s="16">
        <v>30</v>
      </c>
      <c r="I78" s="17" t="s">
        <v>1235</v>
      </c>
      <c r="J78" s="17" t="s">
        <v>1226</v>
      </c>
      <c r="L78" s="10">
        <f t="shared" si="2"/>
        <v>118500</v>
      </c>
      <c r="M78" s="18"/>
    </row>
    <row r="79" spans="1:13" s="9" customFormat="1" x14ac:dyDescent="0.3">
      <c r="A79" s="14" t="s">
        <v>950</v>
      </c>
      <c r="B79" s="14" t="s">
        <v>1284</v>
      </c>
      <c r="C79" s="14" t="s">
        <v>53</v>
      </c>
      <c r="D79" s="14" t="s">
        <v>35</v>
      </c>
      <c r="E79" s="14" t="s">
        <v>42</v>
      </c>
      <c r="F79" s="15" t="s">
        <v>1285</v>
      </c>
      <c r="G79" s="16">
        <v>3950</v>
      </c>
      <c r="H79" s="16">
        <v>120</v>
      </c>
      <c r="I79" s="17" t="s">
        <v>1235</v>
      </c>
      <c r="J79" s="17" t="s">
        <v>1226</v>
      </c>
      <c r="L79" s="10">
        <f t="shared" si="2"/>
        <v>474000</v>
      </c>
      <c r="M79" s="18"/>
    </row>
    <row r="80" spans="1:13" s="9" customFormat="1" x14ac:dyDescent="0.3">
      <c r="A80" s="14" t="s">
        <v>950</v>
      </c>
      <c r="B80" s="14" t="s">
        <v>1286</v>
      </c>
      <c r="C80" s="14" t="s">
        <v>53</v>
      </c>
      <c r="D80" s="14" t="s">
        <v>35</v>
      </c>
      <c r="E80" s="14" t="s">
        <v>42</v>
      </c>
      <c r="F80" s="15" t="s">
        <v>1287</v>
      </c>
      <c r="G80" s="16">
        <v>3950</v>
      </c>
      <c r="H80" s="16">
        <v>30</v>
      </c>
      <c r="I80" s="17" t="s">
        <v>1235</v>
      </c>
      <c r="J80" s="17" t="s">
        <v>1226</v>
      </c>
      <c r="L80" s="10">
        <f t="shared" si="2"/>
        <v>118500</v>
      </c>
      <c r="M80" s="18"/>
    </row>
    <row r="81" spans="1:13" s="9" customFormat="1" x14ac:dyDescent="0.3">
      <c r="A81" s="14" t="s">
        <v>950</v>
      </c>
      <c r="B81" s="14" t="s">
        <v>1288</v>
      </c>
      <c r="C81" s="14" t="s">
        <v>53</v>
      </c>
      <c r="D81" s="14" t="s">
        <v>35</v>
      </c>
      <c r="E81" s="14" t="s">
        <v>42</v>
      </c>
      <c r="F81" s="15" t="s">
        <v>1289</v>
      </c>
      <c r="G81" s="16">
        <v>3950</v>
      </c>
      <c r="H81" s="16">
        <v>30</v>
      </c>
      <c r="I81" s="17" t="s">
        <v>1235</v>
      </c>
      <c r="J81" s="17" t="s">
        <v>1226</v>
      </c>
      <c r="L81" s="10">
        <f t="shared" si="2"/>
        <v>118500</v>
      </c>
      <c r="M81" s="18"/>
    </row>
    <row r="82" spans="1:13" s="9" customFormat="1" x14ac:dyDescent="0.3">
      <c r="A82" s="14" t="s">
        <v>950</v>
      </c>
      <c r="B82" s="14" t="s">
        <v>1290</v>
      </c>
      <c r="C82" s="14" t="s">
        <v>53</v>
      </c>
      <c r="D82" s="14" t="s">
        <v>35</v>
      </c>
      <c r="E82" s="14" t="s">
        <v>42</v>
      </c>
      <c r="F82" s="15" t="s">
        <v>1291</v>
      </c>
      <c r="G82" s="16">
        <v>3950</v>
      </c>
      <c r="H82" s="16">
        <v>110</v>
      </c>
      <c r="I82" s="17" t="s">
        <v>1235</v>
      </c>
      <c r="J82" s="17" t="s">
        <v>1226</v>
      </c>
      <c r="L82" s="10">
        <f t="shared" si="2"/>
        <v>434500</v>
      </c>
      <c r="M82" s="18"/>
    </row>
    <row r="83" spans="1:13" s="9" customFormat="1" x14ac:dyDescent="0.3">
      <c r="A83" s="14" t="s">
        <v>950</v>
      </c>
      <c r="B83" s="14" t="s">
        <v>1292</v>
      </c>
      <c r="C83" s="14" t="s">
        <v>53</v>
      </c>
      <c r="D83" s="14" t="s">
        <v>35</v>
      </c>
      <c r="E83" s="14" t="s">
        <v>42</v>
      </c>
      <c r="F83" s="15" t="s">
        <v>1293</v>
      </c>
      <c r="G83" s="16">
        <v>3950</v>
      </c>
      <c r="H83" s="16">
        <v>30</v>
      </c>
      <c r="I83" s="17" t="s">
        <v>1235</v>
      </c>
      <c r="J83" s="17" t="s">
        <v>1226</v>
      </c>
      <c r="L83" s="10">
        <f t="shared" si="2"/>
        <v>118500</v>
      </c>
      <c r="M83" s="18"/>
    </row>
    <row r="84" spans="1:13" x14ac:dyDescent="0.3">
      <c r="H84" s="45">
        <f>SUM(H35:H83)</f>
        <v>4250</v>
      </c>
    </row>
  </sheetData>
  <phoneticPr fontId="3" type="noConversion"/>
  <pageMargins left="0.7" right="0.7" top="0.75" bottom="0.75" header="0.3" footer="0.3"/>
  <pageSetup paperSize="9" scale="71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>
      <selection activeCell="E13" sqref="E13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1294</v>
      </c>
      <c r="J1" s="4" t="s">
        <v>1295</v>
      </c>
    </row>
    <row r="2" spans="1:15" s="9" customFormat="1" x14ac:dyDescent="0.3">
      <c r="A2" s="5" t="s">
        <v>895</v>
      </c>
      <c r="B2" s="5" t="s">
        <v>1296</v>
      </c>
      <c r="C2" s="5" t="s">
        <v>12</v>
      </c>
      <c r="D2" s="5" t="s">
        <v>13</v>
      </c>
      <c r="E2" s="5" t="s">
        <v>295</v>
      </c>
      <c r="F2" s="6" t="s">
        <v>1297</v>
      </c>
      <c r="G2" s="7">
        <v>4200</v>
      </c>
      <c r="H2" s="7">
        <v>250</v>
      </c>
      <c r="I2" s="8" t="s">
        <v>1298</v>
      </c>
      <c r="J2" s="8" t="s">
        <v>219</v>
      </c>
      <c r="L2" s="10">
        <f>G2*H2</f>
        <v>1050000</v>
      </c>
      <c r="M2" s="10"/>
      <c r="O2"/>
    </row>
    <row r="3" spans="1:15" s="9" customFormat="1" x14ac:dyDescent="0.3">
      <c r="A3" s="5" t="s">
        <v>895</v>
      </c>
      <c r="B3" s="5" t="s">
        <v>1299</v>
      </c>
      <c r="C3" s="5" t="s">
        <v>19</v>
      </c>
      <c r="D3" s="5" t="s">
        <v>13</v>
      </c>
      <c r="E3" s="5" t="s">
        <v>24</v>
      </c>
      <c r="F3" s="6" t="s">
        <v>1300</v>
      </c>
      <c r="G3" s="7">
        <v>4110</v>
      </c>
      <c r="H3" s="7">
        <v>170</v>
      </c>
      <c r="I3" s="8" t="s">
        <v>1298</v>
      </c>
      <c r="J3" s="8" t="s">
        <v>219</v>
      </c>
      <c r="L3" s="10">
        <f>G3*H3</f>
        <v>698700</v>
      </c>
      <c r="M3" s="10"/>
      <c r="O3"/>
    </row>
    <row r="4" spans="1:15" s="9" customFormat="1" x14ac:dyDescent="0.3">
      <c r="A4" s="5" t="s">
        <v>895</v>
      </c>
      <c r="B4" s="5" t="s">
        <v>1301</v>
      </c>
      <c r="C4" s="5" t="s">
        <v>12</v>
      </c>
      <c r="D4" s="5" t="s">
        <v>20</v>
      </c>
      <c r="E4" s="5" t="s">
        <v>295</v>
      </c>
      <c r="F4" s="6" t="s">
        <v>1302</v>
      </c>
      <c r="G4" s="7">
        <v>4700</v>
      </c>
      <c r="H4" s="7">
        <v>100</v>
      </c>
      <c r="I4" s="8" t="s">
        <v>1298</v>
      </c>
      <c r="J4" s="8" t="s">
        <v>219</v>
      </c>
      <c r="L4" s="10">
        <f>G4*H4</f>
        <v>470000</v>
      </c>
      <c r="M4" s="10"/>
      <c r="O4"/>
    </row>
    <row r="5" spans="1:15" x14ac:dyDescent="0.3">
      <c r="A5" s="5" t="s">
        <v>895</v>
      </c>
      <c r="B5" s="5" t="s">
        <v>1303</v>
      </c>
      <c r="C5" s="5" t="s">
        <v>12</v>
      </c>
      <c r="D5" s="5" t="s">
        <v>20</v>
      </c>
      <c r="E5" s="5" t="s">
        <v>42</v>
      </c>
      <c r="F5" s="6" t="s">
        <v>1304</v>
      </c>
      <c r="G5" s="7">
        <v>4220</v>
      </c>
      <c r="H5" s="7">
        <v>100</v>
      </c>
      <c r="I5" s="8" t="s">
        <v>1298</v>
      </c>
      <c r="J5" s="8" t="s">
        <v>1305</v>
      </c>
      <c r="K5" s="9"/>
      <c r="L5" s="10">
        <f>G5*H5</f>
        <v>422000</v>
      </c>
      <c r="M5" s="10"/>
    </row>
    <row r="6" spans="1:15" s="9" customFormat="1" x14ac:dyDescent="0.3">
      <c r="A6" s="5" t="s">
        <v>895</v>
      </c>
      <c r="B6" s="5" t="s">
        <v>1306</v>
      </c>
      <c r="C6" s="5" t="s">
        <v>12</v>
      </c>
      <c r="D6" s="5" t="s">
        <v>20</v>
      </c>
      <c r="E6" s="5" t="s">
        <v>68</v>
      </c>
      <c r="F6" s="6" t="s">
        <v>1307</v>
      </c>
      <c r="G6" s="7">
        <v>4850</v>
      </c>
      <c r="H6" s="7">
        <v>230</v>
      </c>
      <c r="I6" s="8" t="s">
        <v>1298</v>
      </c>
      <c r="J6" s="8" t="s">
        <v>1305</v>
      </c>
      <c r="L6" s="10">
        <f t="shared" ref="L6:L10" si="0">G6*H6</f>
        <v>1115500</v>
      </c>
      <c r="M6" s="10"/>
      <c r="O6"/>
    </row>
    <row r="7" spans="1:15" s="9" customFormat="1" x14ac:dyDescent="0.3">
      <c r="A7" s="5" t="s">
        <v>895</v>
      </c>
      <c r="B7" s="5" t="s">
        <v>1308</v>
      </c>
      <c r="C7" s="5" t="s">
        <v>12</v>
      </c>
      <c r="D7" s="5" t="s">
        <v>20</v>
      </c>
      <c r="E7" s="5" t="s">
        <v>24</v>
      </c>
      <c r="F7" s="6" t="s">
        <v>1309</v>
      </c>
      <c r="G7" s="7">
        <v>5380</v>
      </c>
      <c r="H7" s="7">
        <v>100</v>
      </c>
      <c r="I7" s="8" t="s">
        <v>1298</v>
      </c>
      <c r="J7" s="8" t="s">
        <v>1305</v>
      </c>
      <c r="L7" s="10">
        <f t="shared" si="0"/>
        <v>538000</v>
      </c>
      <c r="M7" s="10"/>
      <c r="O7"/>
    </row>
    <row r="8" spans="1:15" s="9" customFormat="1" x14ac:dyDescent="0.3">
      <c r="A8" s="5" t="s">
        <v>895</v>
      </c>
      <c r="B8" s="5" t="s">
        <v>1310</v>
      </c>
      <c r="C8" s="5" t="s">
        <v>12</v>
      </c>
      <c r="D8" s="5" t="s">
        <v>20</v>
      </c>
      <c r="E8" s="5" t="s">
        <v>188</v>
      </c>
      <c r="F8" s="6" t="s">
        <v>1311</v>
      </c>
      <c r="G8" s="7">
        <v>3840</v>
      </c>
      <c r="H8" s="7">
        <v>80</v>
      </c>
      <c r="I8" s="8" t="s">
        <v>1298</v>
      </c>
      <c r="J8" s="8" t="s">
        <v>1305</v>
      </c>
      <c r="L8" s="10">
        <f t="shared" si="0"/>
        <v>307200</v>
      </c>
      <c r="M8" s="10"/>
      <c r="O8"/>
    </row>
    <row r="9" spans="1:15" s="9" customFormat="1" x14ac:dyDescent="0.3">
      <c r="A9" s="5" t="s">
        <v>895</v>
      </c>
      <c r="B9" s="5" t="s">
        <v>1312</v>
      </c>
      <c r="C9" s="5" t="s">
        <v>12</v>
      </c>
      <c r="D9" s="5" t="s">
        <v>20</v>
      </c>
      <c r="E9" s="5" t="s">
        <v>188</v>
      </c>
      <c r="F9" s="6" t="s">
        <v>1313</v>
      </c>
      <c r="G9" s="7">
        <v>5380</v>
      </c>
      <c r="H9" s="7">
        <v>140</v>
      </c>
      <c r="I9" s="8" t="s">
        <v>1298</v>
      </c>
      <c r="J9" s="8" t="s">
        <v>1305</v>
      </c>
      <c r="L9" s="10">
        <f t="shared" si="0"/>
        <v>753200</v>
      </c>
      <c r="M9" s="10"/>
      <c r="O9"/>
    </row>
    <row r="10" spans="1:15" s="9" customFormat="1" x14ac:dyDescent="0.3">
      <c r="A10" s="5" t="s">
        <v>895</v>
      </c>
      <c r="B10" s="5" t="s">
        <v>1314</v>
      </c>
      <c r="C10" s="5" t="s">
        <v>12</v>
      </c>
      <c r="D10" s="5" t="s">
        <v>20</v>
      </c>
      <c r="E10" s="5" t="s">
        <v>24</v>
      </c>
      <c r="F10" s="6" t="s">
        <v>1315</v>
      </c>
      <c r="G10" s="7">
        <v>5380</v>
      </c>
      <c r="H10" s="7">
        <v>120</v>
      </c>
      <c r="I10" s="8" t="s">
        <v>1298</v>
      </c>
      <c r="J10" s="8" t="s">
        <v>1305</v>
      </c>
      <c r="L10" s="10">
        <f t="shared" si="0"/>
        <v>645600</v>
      </c>
      <c r="M10" s="10"/>
      <c r="O10"/>
    </row>
    <row r="11" spans="1:15" x14ac:dyDescent="0.3">
      <c r="A11" s="5" t="s">
        <v>895</v>
      </c>
      <c r="B11" s="5" t="s">
        <v>1316</v>
      </c>
      <c r="C11" s="5" t="s">
        <v>12</v>
      </c>
      <c r="D11" s="5" t="s">
        <v>20</v>
      </c>
      <c r="E11" s="5" t="s">
        <v>24</v>
      </c>
      <c r="F11" s="6" t="s">
        <v>1317</v>
      </c>
      <c r="G11" s="7">
        <v>3840</v>
      </c>
      <c r="H11" s="7">
        <v>70</v>
      </c>
      <c r="I11" s="8" t="s">
        <v>1298</v>
      </c>
      <c r="J11" s="8" t="s">
        <v>1305</v>
      </c>
      <c r="K11" s="9"/>
      <c r="L11" s="10">
        <f>G11*H11</f>
        <v>268800</v>
      </c>
      <c r="M11" s="10"/>
    </row>
    <row r="12" spans="1:15" s="9" customFormat="1" x14ac:dyDescent="0.3">
      <c r="A12" s="5" t="s">
        <v>895</v>
      </c>
      <c r="B12" s="5" t="s">
        <v>1318</v>
      </c>
      <c r="C12" s="5" t="s">
        <v>12</v>
      </c>
      <c r="D12" s="5" t="s">
        <v>20</v>
      </c>
      <c r="E12" s="5" t="s">
        <v>24</v>
      </c>
      <c r="F12" s="6" t="s">
        <v>1319</v>
      </c>
      <c r="G12" s="7">
        <v>3950</v>
      </c>
      <c r="H12" s="7">
        <v>170</v>
      </c>
      <c r="I12" s="8" t="s">
        <v>1298</v>
      </c>
      <c r="J12" s="8" t="s">
        <v>1305</v>
      </c>
      <c r="L12" s="10">
        <f>G12*H12</f>
        <v>671500</v>
      </c>
      <c r="M12" s="10"/>
      <c r="O12"/>
    </row>
    <row r="13" spans="1:15" s="9" customFormat="1" x14ac:dyDescent="0.3">
      <c r="A13" s="5" t="s">
        <v>895</v>
      </c>
      <c r="B13" s="5" t="s">
        <v>1320</v>
      </c>
      <c r="C13" s="5" t="s">
        <v>12</v>
      </c>
      <c r="D13" s="5" t="s">
        <v>20</v>
      </c>
      <c r="E13" s="5" t="s">
        <v>24</v>
      </c>
      <c r="F13" s="6" t="s">
        <v>1321</v>
      </c>
      <c r="G13" s="7">
        <v>3840</v>
      </c>
      <c r="H13" s="7">
        <v>190</v>
      </c>
      <c r="I13" s="8" t="s">
        <v>1298</v>
      </c>
      <c r="J13" s="8" t="s">
        <v>1305</v>
      </c>
      <c r="L13" s="10">
        <f t="shared" ref="L13:L17" si="1">G13*H13</f>
        <v>729600</v>
      </c>
      <c r="M13" s="10"/>
      <c r="O13"/>
    </row>
    <row r="14" spans="1:15" s="9" customFormat="1" x14ac:dyDescent="0.3">
      <c r="A14" s="5" t="s">
        <v>895</v>
      </c>
      <c r="B14" s="5" t="s">
        <v>48</v>
      </c>
      <c r="C14" s="5" t="s">
        <v>12</v>
      </c>
      <c r="D14" s="5" t="s">
        <v>20</v>
      </c>
      <c r="E14" s="5" t="s">
        <v>24</v>
      </c>
      <c r="F14" s="6" t="s">
        <v>49</v>
      </c>
      <c r="G14" s="7">
        <v>3950</v>
      </c>
      <c r="H14" s="7">
        <v>160</v>
      </c>
      <c r="I14" s="8" t="s">
        <v>1298</v>
      </c>
      <c r="J14" s="8" t="s">
        <v>1305</v>
      </c>
      <c r="L14" s="10">
        <f t="shared" si="1"/>
        <v>632000</v>
      </c>
      <c r="M14" s="10"/>
      <c r="O14"/>
    </row>
    <row r="15" spans="1:15" s="9" customFormat="1" x14ac:dyDescent="0.3">
      <c r="A15" s="5" t="s">
        <v>895</v>
      </c>
      <c r="B15" s="5" t="s">
        <v>1322</v>
      </c>
      <c r="C15" s="5" t="s">
        <v>19</v>
      </c>
      <c r="D15" s="5" t="s">
        <v>20</v>
      </c>
      <c r="E15" s="5" t="s">
        <v>24</v>
      </c>
      <c r="F15" s="6" t="s">
        <v>1323</v>
      </c>
      <c r="G15" s="7">
        <v>3840</v>
      </c>
      <c r="H15" s="7">
        <v>130</v>
      </c>
      <c r="I15" s="8" t="s">
        <v>1298</v>
      </c>
      <c r="J15" s="8" t="s">
        <v>1305</v>
      </c>
      <c r="L15" s="10">
        <f t="shared" si="1"/>
        <v>499200</v>
      </c>
      <c r="M15" s="10"/>
      <c r="O15"/>
    </row>
    <row r="16" spans="1:15" s="9" customFormat="1" x14ac:dyDescent="0.3">
      <c r="A16" s="5" t="s">
        <v>895</v>
      </c>
      <c r="B16" s="5" t="s">
        <v>1324</v>
      </c>
      <c r="C16" s="5" t="s">
        <v>12</v>
      </c>
      <c r="D16" s="5" t="s">
        <v>31</v>
      </c>
      <c r="E16" s="5" t="s">
        <v>32</v>
      </c>
      <c r="F16" s="6" t="s">
        <v>1325</v>
      </c>
      <c r="G16" s="7">
        <v>7970</v>
      </c>
      <c r="H16" s="7">
        <v>130</v>
      </c>
      <c r="I16" s="8" t="s">
        <v>1298</v>
      </c>
      <c r="J16" s="8" t="s">
        <v>1305</v>
      </c>
      <c r="L16" s="10">
        <f t="shared" si="1"/>
        <v>1036100</v>
      </c>
      <c r="M16" s="10"/>
      <c r="O16"/>
    </row>
    <row r="17" spans="1:15" s="9" customFormat="1" x14ac:dyDescent="0.3">
      <c r="A17" s="5" t="s">
        <v>895</v>
      </c>
      <c r="B17" s="5" t="s">
        <v>1326</v>
      </c>
      <c r="C17" s="5" t="s">
        <v>12</v>
      </c>
      <c r="D17" s="5" t="s">
        <v>35</v>
      </c>
      <c r="E17" s="5" t="s">
        <v>68</v>
      </c>
      <c r="F17" s="6" t="s">
        <v>1327</v>
      </c>
      <c r="G17" s="7">
        <v>3840</v>
      </c>
      <c r="H17" s="7">
        <v>180</v>
      </c>
      <c r="I17" s="8" t="s">
        <v>1298</v>
      </c>
      <c r="J17" s="8" t="s">
        <v>1305</v>
      </c>
      <c r="L17" s="10">
        <f t="shared" si="1"/>
        <v>691200</v>
      </c>
      <c r="M17" s="10"/>
      <c r="O17"/>
    </row>
    <row r="18" spans="1:15" s="9" customFormat="1" x14ac:dyDescent="0.3">
      <c r="A18" s="14" t="s">
        <v>895</v>
      </c>
      <c r="B18" s="14" t="s">
        <v>1328</v>
      </c>
      <c r="C18" s="14" t="s">
        <v>19</v>
      </c>
      <c r="D18" s="14" t="s">
        <v>13</v>
      </c>
      <c r="E18" s="14" t="s">
        <v>68</v>
      </c>
      <c r="F18" s="15" t="s">
        <v>1329</v>
      </c>
      <c r="G18" s="16">
        <v>3980</v>
      </c>
      <c r="H18" s="16">
        <v>150</v>
      </c>
      <c r="I18" s="17" t="s">
        <v>1330</v>
      </c>
      <c r="J18" s="17" t="s">
        <v>1331</v>
      </c>
      <c r="L18" s="10">
        <f t="shared" ref="L18:L28" si="2">G18*H18</f>
        <v>597000</v>
      </c>
      <c r="M18" s="10"/>
      <c r="O18"/>
    </row>
    <row r="19" spans="1:15" s="9" customFormat="1" x14ac:dyDescent="0.3">
      <c r="A19" s="14" t="s">
        <v>895</v>
      </c>
      <c r="B19" s="14" t="s">
        <v>126</v>
      </c>
      <c r="C19" s="14" t="s">
        <v>12</v>
      </c>
      <c r="D19" s="14" t="s">
        <v>13</v>
      </c>
      <c r="E19" s="14" t="s">
        <v>68</v>
      </c>
      <c r="F19" s="15" t="s">
        <v>127</v>
      </c>
      <c r="G19" s="16">
        <v>4760</v>
      </c>
      <c r="H19" s="16">
        <v>150</v>
      </c>
      <c r="I19" s="17" t="s">
        <v>1330</v>
      </c>
      <c r="J19" s="17" t="s">
        <v>1331</v>
      </c>
      <c r="L19" s="10">
        <f t="shared" si="2"/>
        <v>714000</v>
      </c>
      <c r="M19" s="10"/>
      <c r="O19"/>
    </row>
    <row r="20" spans="1:15" s="9" customFormat="1" x14ac:dyDescent="0.3">
      <c r="A20" s="14" t="s">
        <v>895</v>
      </c>
      <c r="B20" s="14" t="s">
        <v>1332</v>
      </c>
      <c r="C20" s="14" t="s">
        <v>12</v>
      </c>
      <c r="D20" s="14" t="s">
        <v>13</v>
      </c>
      <c r="E20" s="14" t="s">
        <v>24</v>
      </c>
      <c r="F20" s="15" t="s">
        <v>1333</v>
      </c>
      <c r="G20" s="16">
        <v>3840</v>
      </c>
      <c r="H20" s="16">
        <v>150</v>
      </c>
      <c r="I20" s="17" t="s">
        <v>1330</v>
      </c>
      <c r="J20" s="17" t="s">
        <v>1331</v>
      </c>
      <c r="L20" s="10">
        <f t="shared" si="2"/>
        <v>576000</v>
      </c>
      <c r="M20" s="10"/>
      <c r="O20"/>
    </row>
    <row r="21" spans="1:15" s="9" customFormat="1" x14ac:dyDescent="0.3">
      <c r="A21" s="14" t="s">
        <v>895</v>
      </c>
      <c r="B21" s="14" t="s">
        <v>1334</v>
      </c>
      <c r="C21" s="14" t="s">
        <v>12</v>
      </c>
      <c r="D21" s="14" t="s">
        <v>13</v>
      </c>
      <c r="E21" s="14" t="s">
        <v>24</v>
      </c>
      <c r="F21" s="15" t="s">
        <v>1335</v>
      </c>
      <c r="G21" s="16">
        <v>3840</v>
      </c>
      <c r="H21" s="16">
        <v>180</v>
      </c>
      <c r="I21" s="17" t="s">
        <v>1330</v>
      </c>
      <c r="J21" s="17" t="s">
        <v>1331</v>
      </c>
      <c r="L21" s="10">
        <f t="shared" si="2"/>
        <v>691200</v>
      </c>
      <c r="M21" s="10"/>
      <c r="O21"/>
    </row>
    <row r="22" spans="1:15" s="9" customFormat="1" x14ac:dyDescent="0.3">
      <c r="A22" s="14" t="s">
        <v>895</v>
      </c>
      <c r="B22" s="14" t="s">
        <v>1336</v>
      </c>
      <c r="C22" s="14" t="s">
        <v>12</v>
      </c>
      <c r="D22" s="14" t="s">
        <v>20</v>
      </c>
      <c r="E22" s="14" t="s">
        <v>42</v>
      </c>
      <c r="F22" s="15" t="s">
        <v>1337</v>
      </c>
      <c r="G22" s="16">
        <v>4220</v>
      </c>
      <c r="H22" s="16">
        <v>150</v>
      </c>
      <c r="I22" s="17" t="s">
        <v>1330</v>
      </c>
      <c r="J22" s="17" t="s">
        <v>1331</v>
      </c>
      <c r="L22" s="10">
        <f t="shared" si="2"/>
        <v>633000</v>
      </c>
      <c r="M22" s="10"/>
      <c r="O22"/>
    </row>
    <row r="23" spans="1:15" s="9" customFormat="1" x14ac:dyDescent="0.3">
      <c r="A23" s="14" t="s">
        <v>895</v>
      </c>
      <c r="B23" s="14" t="s">
        <v>1338</v>
      </c>
      <c r="C23" s="14" t="s">
        <v>53</v>
      </c>
      <c r="D23" s="14" t="s">
        <v>20</v>
      </c>
      <c r="E23" s="14" t="s">
        <v>24</v>
      </c>
      <c r="F23" s="15" t="s">
        <v>1339</v>
      </c>
      <c r="G23" s="16">
        <v>3840</v>
      </c>
      <c r="H23" s="16">
        <v>150</v>
      </c>
      <c r="I23" s="17" t="s">
        <v>1330</v>
      </c>
      <c r="J23" s="17" t="s">
        <v>1331</v>
      </c>
      <c r="L23" s="10">
        <f t="shared" si="2"/>
        <v>576000</v>
      </c>
      <c r="M23" s="10"/>
      <c r="O23"/>
    </row>
    <row r="24" spans="1:15" s="9" customFormat="1" x14ac:dyDescent="0.3">
      <c r="A24" s="14" t="s">
        <v>895</v>
      </c>
      <c r="B24" s="14" t="s">
        <v>1340</v>
      </c>
      <c r="C24" s="14" t="s">
        <v>12</v>
      </c>
      <c r="D24" s="14" t="s">
        <v>20</v>
      </c>
      <c r="E24" s="14" t="s">
        <v>24</v>
      </c>
      <c r="F24" s="15" t="s">
        <v>1341</v>
      </c>
      <c r="G24" s="16">
        <v>5380</v>
      </c>
      <c r="H24" s="16">
        <v>100</v>
      </c>
      <c r="I24" s="17" t="s">
        <v>1330</v>
      </c>
      <c r="J24" s="17" t="s">
        <v>1331</v>
      </c>
      <c r="L24" s="10">
        <f t="shared" si="2"/>
        <v>538000</v>
      </c>
      <c r="M24" s="10"/>
      <c r="O24"/>
    </row>
    <row r="25" spans="1:15" s="9" customFormat="1" x14ac:dyDescent="0.3">
      <c r="A25" s="14" t="s">
        <v>895</v>
      </c>
      <c r="B25" s="14" t="s">
        <v>1342</v>
      </c>
      <c r="C25" s="14" t="s">
        <v>12</v>
      </c>
      <c r="D25" s="14" t="s">
        <v>20</v>
      </c>
      <c r="E25" s="14" t="s">
        <v>24</v>
      </c>
      <c r="F25" s="15" t="s">
        <v>1343</v>
      </c>
      <c r="G25" s="16">
        <v>5380</v>
      </c>
      <c r="H25" s="16">
        <v>130</v>
      </c>
      <c r="I25" s="17" t="s">
        <v>1330</v>
      </c>
      <c r="J25" s="17" t="s">
        <v>1331</v>
      </c>
      <c r="L25" s="10">
        <f t="shared" si="2"/>
        <v>699400</v>
      </c>
      <c r="M25" s="10"/>
      <c r="O25"/>
    </row>
    <row r="26" spans="1:15" s="9" customFormat="1" x14ac:dyDescent="0.3">
      <c r="A26" s="14" t="s">
        <v>895</v>
      </c>
      <c r="B26" s="14" t="s">
        <v>1344</v>
      </c>
      <c r="C26" s="14" t="s">
        <v>12</v>
      </c>
      <c r="D26" s="14" t="s">
        <v>20</v>
      </c>
      <c r="E26" s="14" t="s">
        <v>24</v>
      </c>
      <c r="F26" s="15" t="s">
        <v>1345</v>
      </c>
      <c r="G26" s="16">
        <v>3840</v>
      </c>
      <c r="H26" s="16">
        <v>180</v>
      </c>
      <c r="I26" s="17" t="s">
        <v>1330</v>
      </c>
      <c r="J26" s="17" t="s">
        <v>1331</v>
      </c>
      <c r="L26" s="10">
        <f t="shared" si="2"/>
        <v>691200</v>
      </c>
      <c r="M26" s="10"/>
      <c r="O26"/>
    </row>
    <row r="27" spans="1:15" s="9" customFormat="1" x14ac:dyDescent="0.3">
      <c r="A27" s="14" t="s">
        <v>895</v>
      </c>
      <c r="B27" s="14" t="s">
        <v>1346</v>
      </c>
      <c r="C27" s="14" t="s">
        <v>12</v>
      </c>
      <c r="D27" s="14" t="s">
        <v>20</v>
      </c>
      <c r="E27" s="14" t="s">
        <v>24</v>
      </c>
      <c r="F27" s="15" t="s">
        <v>1347</v>
      </c>
      <c r="G27" s="16">
        <v>3840</v>
      </c>
      <c r="H27" s="16">
        <v>160</v>
      </c>
      <c r="I27" s="17" t="s">
        <v>1330</v>
      </c>
      <c r="J27" s="17" t="s">
        <v>1331</v>
      </c>
      <c r="L27" s="10">
        <f t="shared" si="2"/>
        <v>614400</v>
      </c>
      <c r="M27" s="10"/>
      <c r="O27"/>
    </row>
    <row r="28" spans="1:15" s="9" customFormat="1" x14ac:dyDescent="0.3">
      <c r="A28" s="14" t="s">
        <v>895</v>
      </c>
      <c r="B28" s="14" t="s">
        <v>1348</v>
      </c>
      <c r="C28" s="14" t="s">
        <v>12</v>
      </c>
      <c r="D28" s="14" t="s">
        <v>31</v>
      </c>
      <c r="E28" s="14" t="s">
        <v>57</v>
      </c>
      <c r="F28" s="15" t="s">
        <v>1349</v>
      </c>
      <c r="G28" s="16">
        <v>16930</v>
      </c>
      <c r="H28" s="16">
        <v>160</v>
      </c>
      <c r="I28" s="17" t="s">
        <v>1330</v>
      </c>
      <c r="J28" s="17" t="s">
        <v>1331</v>
      </c>
      <c r="L28" s="10">
        <f t="shared" si="2"/>
        <v>2708800</v>
      </c>
      <c r="M28" s="10"/>
      <c r="O28"/>
    </row>
    <row r="29" spans="1:15" s="9" customFormat="1" x14ac:dyDescent="0.3">
      <c r="A29" s="14" t="s">
        <v>895</v>
      </c>
      <c r="B29" s="14" t="s">
        <v>1350</v>
      </c>
      <c r="C29" s="14" t="s">
        <v>12</v>
      </c>
      <c r="D29" s="14" t="s">
        <v>35</v>
      </c>
      <c r="E29" s="14" t="s">
        <v>24</v>
      </c>
      <c r="F29" s="15" t="s">
        <v>1351</v>
      </c>
      <c r="G29" s="16">
        <v>3840</v>
      </c>
      <c r="H29" s="16">
        <v>360</v>
      </c>
      <c r="I29" s="17" t="s">
        <v>1330</v>
      </c>
      <c r="J29" s="17" t="s">
        <v>1331</v>
      </c>
      <c r="L29" s="10">
        <f>G29*H29</f>
        <v>1382400</v>
      </c>
      <c r="M29" s="10"/>
      <c r="O29"/>
    </row>
    <row r="30" spans="1:15" x14ac:dyDescent="0.3">
      <c r="H30" s="45">
        <f>SUM(H2:H29)</f>
        <v>4340</v>
      </c>
    </row>
    <row r="31" spans="1:15" x14ac:dyDescent="0.3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2" t="s">
        <v>5</v>
      </c>
      <c r="G31" s="3" t="s">
        <v>6</v>
      </c>
      <c r="H31" s="3" t="s">
        <v>7</v>
      </c>
      <c r="I31" s="4" t="s">
        <v>1294</v>
      </c>
      <c r="J31" s="4" t="s">
        <v>1295</v>
      </c>
    </row>
    <row r="32" spans="1:15" s="9" customFormat="1" x14ac:dyDescent="0.3">
      <c r="A32" s="5" t="s">
        <v>950</v>
      </c>
      <c r="B32" s="5" t="s">
        <v>1352</v>
      </c>
      <c r="C32" s="5" t="s">
        <v>12</v>
      </c>
      <c r="D32" s="5" t="s">
        <v>20</v>
      </c>
      <c r="E32" s="5" t="s">
        <v>57</v>
      </c>
      <c r="F32" s="6" t="s">
        <v>1353</v>
      </c>
      <c r="G32" s="7">
        <v>33200</v>
      </c>
      <c r="H32" s="7">
        <v>80</v>
      </c>
      <c r="I32" s="8" t="s">
        <v>1298</v>
      </c>
      <c r="J32" s="8" t="s">
        <v>1305</v>
      </c>
      <c r="L32" s="10">
        <f t="shared" ref="L32:L38" si="3">G32*H32</f>
        <v>2656000</v>
      </c>
      <c r="M32" s="10"/>
      <c r="O32"/>
    </row>
    <row r="33" spans="1:15" s="9" customFormat="1" x14ac:dyDescent="0.3">
      <c r="A33" s="5" t="s">
        <v>950</v>
      </c>
      <c r="B33" s="5" t="s">
        <v>1354</v>
      </c>
      <c r="C33" s="5" t="s">
        <v>12</v>
      </c>
      <c r="D33" s="5" t="s">
        <v>20</v>
      </c>
      <c r="E33" s="5" t="s">
        <v>68</v>
      </c>
      <c r="F33" s="6" t="s">
        <v>1355</v>
      </c>
      <c r="G33" s="7">
        <v>25670</v>
      </c>
      <c r="H33" s="7">
        <v>15</v>
      </c>
      <c r="I33" s="8" t="s">
        <v>1298</v>
      </c>
      <c r="J33" s="8" t="s">
        <v>1305</v>
      </c>
      <c r="L33" s="10">
        <f t="shared" si="3"/>
        <v>385050</v>
      </c>
      <c r="M33" s="10"/>
      <c r="O33"/>
    </row>
    <row r="34" spans="1:15" s="9" customFormat="1" x14ac:dyDescent="0.3">
      <c r="A34" s="5" t="s">
        <v>950</v>
      </c>
      <c r="B34" s="5" t="s">
        <v>1301</v>
      </c>
      <c r="C34" s="5" t="s">
        <v>12</v>
      </c>
      <c r="D34" s="5" t="s">
        <v>20</v>
      </c>
      <c r="E34" s="5" t="s">
        <v>295</v>
      </c>
      <c r="F34" s="6" t="s">
        <v>1302</v>
      </c>
      <c r="G34" s="7">
        <v>4790</v>
      </c>
      <c r="H34" s="7">
        <v>140</v>
      </c>
      <c r="I34" s="8" t="s">
        <v>1298</v>
      </c>
      <c r="J34" s="8" t="s">
        <v>1305</v>
      </c>
      <c r="L34" s="10">
        <f t="shared" si="3"/>
        <v>670600</v>
      </c>
      <c r="M34" s="10"/>
      <c r="O34"/>
    </row>
    <row r="35" spans="1:15" s="9" customFormat="1" x14ac:dyDescent="0.3">
      <c r="A35" s="5" t="s">
        <v>950</v>
      </c>
      <c r="B35" s="5" t="s">
        <v>1356</v>
      </c>
      <c r="C35" s="5" t="s">
        <v>12</v>
      </c>
      <c r="D35" s="5" t="s">
        <v>20</v>
      </c>
      <c r="E35" s="5" t="s">
        <v>68</v>
      </c>
      <c r="F35" s="6" t="s">
        <v>1357</v>
      </c>
      <c r="G35" s="7">
        <v>4850</v>
      </c>
      <c r="H35" s="7">
        <v>90</v>
      </c>
      <c r="I35" s="8" t="s">
        <v>1298</v>
      </c>
      <c r="J35" s="8" t="s">
        <v>1305</v>
      </c>
      <c r="L35" s="10">
        <f t="shared" si="3"/>
        <v>436500</v>
      </c>
      <c r="M35" s="10"/>
      <c r="O35"/>
    </row>
    <row r="36" spans="1:15" s="9" customFormat="1" x14ac:dyDescent="0.3">
      <c r="A36" s="5" t="s">
        <v>950</v>
      </c>
      <c r="B36" s="5" t="s">
        <v>297</v>
      </c>
      <c r="C36" s="5" t="s">
        <v>12</v>
      </c>
      <c r="D36" s="5" t="s">
        <v>20</v>
      </c>
      <c r="E36" s="5" t="s">
        <v>24</v>
      </c>
      <c r="F36" s="6" t="s">
        <v>298</v>
      </c>
      <c r="G36" s="7">
        <v>3840</v>
      </c>
      <c r="H36" s="7">
        <v>150</v>
      </c>
      <c r="I36" s="8" t="s">
        <v>1298</v>
      </c>
      <c r="J36" s="8" t="s">
        <v>1305</v>
      </c>
      <c r="L36" s="10">
        <f t="shared" si="3"/>
        <v>576000</v>
      </c>
      <c r="M36" s="10"/>
      <c r="O36"/>
    </row>
    <row r="37" spans="1:15" s="9" customFormat="1" x14ac:dyDescent="0.3">
      <c r="A37" s="5" t="s">
        <v>950</v>
      </c>
      <c r="B37" s="5" t="s">
        <v>1358</v>
      </c>
      <c r="C37" s="5" t="s">
        <v>12</v>
      </c>
      <c r="D37" s="5" t="s">
        <v>20</v>
      </c>
      <c r="E37" s="5" t="s">
        <v>24</v>
      </c>
      <c r="F37" s="6" t="s">
        <v>1359</v>
      </c>
      <c r="G37" s="7">
        <v>3950</v>
      </c>
      <c r="H37" s="7">
        <v>90</v>
      </c>
      <c r="I37" s="8" t="s">
        <v>1298</v>
      </c>
      <c r="J37" s="8" t="s">
        <v>1305</v>
      </c>
      <c r="L37" s="10">
        <f t="shared" si="3"/>
        <v>355500</v>
      </c>
      <c r="M37" s="10"/>
      <c r="O37"/>
    </row>
    <row r="38" spans="1:15" s="9" customFormat="1" x14ac:dyDescent="0.3">
      <c r="A38" s="5" t="s">
        <v>950</v>
      </c>
      <c r="B38" s="5" t="s">
        <v>1360</v>
      </c>
      <c r="C38" s="5" t="s">
        <v>53</v>
      </c>
      <c r="D38" s="5" t="s">
        <v>20</v>
      </c>
      <c r="E38" s="5" t="s">
        <v>24</v>
      </c>
      <c r="F38" s="6" t="s">
        <v>1361</v>
      </c>
      <c r="G38" s="7">
        <v>3840</v>
      </c>
      <c r="H38" s="7">
        <v>150</v>
      </c>
      <c r="I38" s="8" t="s">
        <v>1298</v>
      </c>
      <c r="J38" s="8" t="s">
        <v>1305</v>
      </c>
      <c r="L38" s="10">
        <f t="shared" si="3"/>
        <v>576000</v>
      </c>
      <c r="M38" s="10"/>
      <c r="O38"/>
    </row>
    <row r="39" spans="1:15" s="9" customFormat="1" x14ac:dyDescent="0.3">
      <c r="A39" s="5" t="s">
        <v>950</v>
      </c>
      <c r="B39" s="5" t="s">
        <v>1362</v>
      </c>
      <c r="C39" s="5" t="s">
        <v>12</v>
      </c>
      <c r="D39" s="5" t="s">
        <v>13</v>
      </c>
      <c r="E39" s="5" t="s">
        <v>68</v>
      </c>
      <c r="F39" s="6" t="s">
        <v>1363</v>
      </c>
      <c r="G39" s="7">
        <v>25150</v>
      </c>
      <c r="H39" s="7">
        <v>40</v>
      </c>
      <c r="I39" s="8" t="s">
        <v>1330</v>
      </c>
      <c r="J39" s="8" t="s">
        <v>1305</v>
      </c>
      <c r="L39" s="10">
        <f t="shared" ref="L39:L45" si="4">G39*H39</f>
        <v>1006000</v>
      </c>
      <c r="M39" s="10"/>
      <c r="O39"/>
    </row>
    <row r="40" spans="1:15" s="9" customFormat="1" x14ac:dyDescent="0.3">
      <c r="A40" s="5" t="s">
        <v>950</v>
      </c>
      <c r="B40" s="5" t="s">
        <v>1364</v>
      </c>
      <c r="C40" s="5" t="s">
        <v>12</v>
      </c>
      <c r="D40" s="5" t="s">
        <v>13</v>
      </c>
      <c r="E40" s="5" t="s">
        <v>68</v>
      </c>
      <c r="F40" s="6" t="s">
        <v>1365</v>
      </c>
      <c r="G40" s="7">
        <v>3930</v>
      </c>
      <c r="H40" s="7">
        <v>80</v>
      </c>
      <c r="I40" s="8" t="s">
        <v>1330</v>
      </c>
      <c r="J40" s="8" t="s">
        <v>1305</v>
      </c>
      <c r="L40" s="10">
        <f t="shared" si="4"/>
        <v>314400</v>
      </c>
      <c r="M40" s="10"/>
      <c r="O40"/>
    </row>
    <row r="41" spans="1:15" s="9" customFormat="1" x14ac:dyDescent="0.3">
      <c r="A41" s="5" t="s">
        <v>950</v>
      </c>
      <c r="B41" s="5" t="s">
        <v>1366</v>
      </c>
      <c r="C41" s="5" t="s">
        <v>12</v>
      </c>
      <c r="D41" s="5" t="s">
        <v>13</v>
      </c>
      <c r="E41" s="5" t="s">
        <v>57</v>
      </c>
      <c r="F41" s="6" t="s">
        <v>1367</v>
      </c>
      <c r="G41" s="7">
        <v>25150</v>
      </c>
      <c r="H41" s="7">
        <v>190</v>
      </c>
      <c r="I41" s="8" t="s">
        <v>1330</v>
      </c>
      <c r="J41" s="8" t="s">
        <v>1305</v>
      </c>
      <c r="L41" s="10">
        <f t="shared" si="4"/>
        <v>4778500</v>
      </c>
      <c r="M41" s="10"/>
      <c r="O41"/>
    </row>
    <row r="42" spans="1:15" s="9" customFormat="1" x14ac:dyDescent="0.3">
      <c r="A42" s="5" t="s">
        <v>950</v>
      </c>
      <c r="B42" s="5" t="s">
        <v>1368</v>
      </c>
      <c r="C42" s="5" t="s">
        <v>12</v>
      </c>
      <c r="D42" s="5" t="s">
        <v>13</v>
      </c>
      <c r="E42" s="5" t="s">
        <v>57</v>
      </c>
      <c r="F42" s="6" t="s">
        <v>1369</v>
      </c>
      <c r="G42" s="7">
        <v>3930</v>
      </c>
      <c r="H42" s="7">
        <v>40</v>
      </c>
      <c r="I42" s="8" t="s">
        <v>1330</v>
      </c>
      <c r="J42" s="8" t="s">
        <v>1305</v>
      </c>
      <c r="L42" s="10">
        <f t="shared" si="4"/>
        <v>157200</v>
      </c>
      <c r="M42" s="10"/>
      <c r="O42"/>
    </row>
    <row r="43" spans="1:15" s="9" customFormat="1" x14ac:dyDescent="0.3">
      <c r="A43" s="5" t="s">
        <v>950</v>
      </c>
      <c r="B43" s="5" t="s">
        <v>1370</v>
      </c>
      <c r="C43" s="5" t="s">
        <v>12</v>
      </c>
      <c r="D43" s="5" t="s">
        <v>13</v>
      </c>
      <c r="E43" s="5" t="s">
        <v>57</v>
      </c>
      <c r="F43" s="6" t="s">
        <v>1371</v>
      </c>
      <c r="G43" s="7">
        <v>3930</v>
      </c>
      <c r="H43" s="7">
        <v>40</v>
      </c>
      <c r="I43" s="8" t="s">
        <v>1330</v>
      </c>
      <c r="J43" s="8" t="s">
        <v>1305</v>
      </c>
      <c r="L43" s="10">
        <f t="shared" si="4"/>
        <v>157200</v>
      </c>
      <c r="M43" s="10"/>
      <c r="O43"/>
    </row>
    <row r="44" spans="1:15" s="9" customFormat="1" x14ac:dyDescent="0.3">
      <c r="A44" s="5" t="s">
        <v>950</v>
      </c>
      <c r="B44" s="5" t="s">
        <v>1372</v>
      </c>
      <c r="C44" s="5" t="s">
        <v>12</v>
      </c>
      <c r="D44" s="5" t="s">
        <v>13</v>
      </c>
      <c r="E44" s="5" t="s">
        <v>57</v>
      </c>
      <c r="F44" s="6" t="s">
        <v>1373</v>
      </c>
      <c r="G44" s="7">
        <v>7940</v>
      </c>
      <c r="H44" s="7">
        <v>40</v>
      </c>
      <c r="I44" s="8" t="s">
        <v>1330</v>
      </c>
      <c r="J44" s="8" t="s">
        <v>1305</v>
      </c>
      <c r="L44" s="10">
        <f t="shared" si="4"/>
        <v>317600</v>
      </c>
      <c r="M44" s="10"/>
      <c r="O44"/>
    </row>
    <row r="45" spans="1:15" s="9" customFormat="1" x14ac:dyDescent="0.3">
      <c r="A45" s="5" t="s">
        <v>950</v>
      </c>
      <c r="B45" s="5" t="s">
        <v>406</v>
      </c>
      <c r="C45" s="5" t="s">
        <v>12</v>
      </c>
      <c r="D45" s="5" t="s">
        <v>13</v>
      </c>
      <c r="E45" s="5" t="s">
        <v>57</v>
      </c>
      <c r="F45" s="6" t="s">
        <v>407</v>
      </c>
      <c r="G45" s="7">
        <v>7940</v>
      </c>
      <c r="H45" s="7">
        <v>50</v>
      </c>
      <c r="I45" s="8" t="s">
        <v>1330</v>
      </c>
      <c r="J45" s="8" t="s">
        <v>1305</v>
      </c>
      <c r="L45" s="10">
        <f t="shared" si="4"/>
        <v>397000</v>
      </c>
      <c r="M45" s="10"/>
      <c r="O45"/>
    </row>
    <row r="46" spans="1:15" s="9" customFormat="1" x14ac:dyDescent="0.3">
      <c r="A46" s="14" t="s">
        <v>950</v>
      </c>
      <c r="B46" s="14" t="s">
        <v>1374</v>
      </c>
      <c r="C46" s="14" t="s">
        <v>12</v>
      </c>
      <c r="D46" s="14" t="s">
        <v>20</v>
      </c>
      <c r="E46" s="14" t="s">
        <v>68</v>
      </c>
      <c r="F46" s="15" t="s">
        <v>1375</v>
      </c>
      <c r="G46" s="16">
        <v>4850</v>
      </c>
      <c r="H46" s="16">
        <v>150</v>
      </c>
      <c r="I46" s="17" t="s">
        <v>1330</v>
      </c>
      <c r="J46" s="17" t="s">
        <v>1331</v>
      </c>
      <c r="L46" s="10">
        <f t="shared" ref="L46:L71" si="5">G46*H46</f>
        <v>727500</v>
      </c>
      <c r="M46" s="10"/>
      <c r="O46"/>
    </row>
    <row r="47" spans="1:15" s="9" customFormat="1" x14ac:dyDescent="0.3">
      <c r="A47" s="14" t="s">
        <v>950</v>
      </c>
      <c r="B47" s="14" t="s">
        <v>1376</v>
      </c>
      <c r="C47" s="14" t="s">
        <v>12</v>
      </c>
      <c r="D47" s="14" t="s">
        <v>20</v>
      </c>
      <c r="E47" s="14" t="s">
        <v>68</v>
      </c>
      <c r="F47" s="15" t="s">
        <v>1377</v>
      </c>
      <c r="G47" s="16">
        <v>4850</v>
      </c>
      <c r="H47" s="16">
        <v>90</v>
      </c>
      <c r="I47" s="17" t="s">
        <v>1330</v>
      </c>
      <c r="J47" s="17" t="s">
        <v>1331</v>
      </c>
      <c r="L47" s="10">
        <f t="shared" si="5"/>
        <v>436500</v>
      </c>
      <c r="M47" s="10"/>
      <c r="O47"/>
    </row>
    <row r="48" spans="1:15" s="9" customFormat="1" x14ac:dyDescent="0.3">
      <c r="A48" s="14" t="s">
        <v>950</v>
      </c>
      <c r="B48" s="14" t="s">
        <v>1378</v>
      </c>
      <c r="C48" s="14" t="s">
        <v>12</v>
      </c>
      <c r="D48" s="14" t="s">
        <v>20</v>
      </c>
      <c r="E48" s="14" t="s">
        <v>68</v>
      </c>
      <c r="F48" s="15" t="s">
        <v>1379</v>
      </c>
      <c r="G48" s="16">
        <v>4850</v>
      </c>
      <c r="H48" s="16">
        <v>180</v>
      </c>
      <c r="I48" s="17" t="s">
        <v>1330</v>
      </c>
      <c r="J48" s="17" t="s">
        <v>1331</v>
      </c>
      <c r="L48" s="10">
        <f t="shared" si="5"/>
        <v>873000</v>
      </c>
      <c r="M48" s="10"/>
      <c r="O48"/>
    </row>
    <row r="49" spans="1:15" s="9" customFormat="1" x14ac:dyDescent="0.3">
      <c r="A49" s="14" t="s">
        <v>950</v>
      </c>
      <c r="B49" s="14" t="s">
        <v>1380</v>
      </c>
      <c r="C49" s="14" t="s">
        <v>12</v>
      </c>
      <c r="D49" s="14" t="s">
        <v>20</v>
      </c>
      <c r="E49" s="14" t="s">
        <v>68</v>
      </c>
      <c r="F49" s="15" t="s">
        <v>1381</v>
      </c>
      <c r="G49" s="16">
        <v>4850</v>
      </c>
      <c r="H49" s="16">
        <v>80</v>
      </c>
      <c r="I49" s="17" t="s">
        <v>1330</v>
      </c>
      <c r="J49" s="17" t="s">
        <v>1331</v>
      </c>
      <c r="L49" s="10">
        <f t="shared" si="5"/>
        <v>388000</v>
      </c>
      <c r="M49" s="10"/>
      <c r="O49"/>
    </row>
    <row r="50" spans="1:15" s="9" customFormat="1" x14ac:dyDescent="0.3">
      <c r="A50" s="14" t="s">
        <v>950</v>
      </c>
      <c r="B50" s="14" t="s">
        <v>1382</v>
      </c>
      <c r="C50" s="14" t="s">
        <v>12</v>
      </c>
      <c r="D50" s="14" t="s">
        <v>31</v>
      </c>
      <c r="E50" s="14" t="s">
        <v>57</v>
      </c>
      <c r="F50" s="15" t="s">
        <v>1383</v>
      </c>
      <c r="G50" s="16">
        <v>16930</v>
      </c>
      <c r="H50" s="16">
        <v>160</v>
      </c>
      <c r="I50" s="17" t="s">
        <v>1330</v>
      </c>
      <c r="J50" s="17" t="s">
        <v>1331</v>
      </c>
      <c r="L50" s="10">
        <f t="shared" si="5"/>
        <v>2708800</v>
      </c>
      <c r="M50" s="10"/>
      <c r="O50"/>
    </row>
    <row r="51" spans="1:15" s="9" customFormat="1" x14ac:dyDescent="0.3">
      <c r="A51" s="14" t="s">
        <v>950</v>
      </c>
      <c r="B51" s="14" t="s">
        <v>1384</v>
      </c>
      <c r="C51" s="14" t="s">
        <v>12</v>
      </c>
      <c r="D51" s="14" t="s">
        <v>31</v>
      </c>
      <c r="E51" s="14" t="s">
        <v>57</v>
      </c>
      <c r="F51" s="15" t="s">
        <v>1385</v>
      </c>
      <c r="G51" s="16">
        <v>11100</v>
      </c>
      <c r="H51" s="16">
        <v>110</v>
      </c>
      <c r="I51" s="17" t="s">
        <v>1330</v>
      </c>
      <c r="J51" s="17" t="s">
        <v>1331</v>
      </c>
      <c r="L51" s="10">
        <f t="shared" si="5"/>
        <v>1221000</v>
      </c>
      <c r="M51" s="10"/>
      <c r="O51"/>
    </row>
    <row r="52" spans="1:15" s="9" customFormat="1" x14ac:dyDescent="0.3">
      <c r="A52" s="14" t="s">
        <v>950</v>
      </c>
      <c r="B52" s="14" t="s">
        <v>1386</v>
      </c>
      <c r="C52" s="14" t="s">
        <v>12</v>
      </c>
      <c r="D52" s="14" t="s">
        <v>31</v>
      </c>
      <c r="E52" s="14" t="s">
        <v>57</v>
      </c>
      <c r="F52" s="15" t="s">
        <v>1387</v>
      </c>
      <c r="G52" s="16">
        <v>11100</v>
      </c>
      <c r="H52" s="16">
        <v>90</v>
      </c>
      <c r="I52" s="17" t="s">
        <v>1330</v>
      </c>
      <c r="J52" s="17" t="s">
        <v>1331</v>
      </c>
      <c r="L52" s="10">
        <f t="shared" si="5"/>
        <v>999000</v>
      </c>
      <c r="M52" s="10"/>
      <c r="O52"/>
    </row>
    <row r="53" spans="1:15" s="9" customFormat="1" x14ac:dyDescent="0.3">
      <c r="A53" s="14" t="s">
        <v>950</v>
      </c>
      <c r="B53" s="14" t="s">
        <v>1388</v>
      </c>
      <c r="C53" s="14" t="s">
        <v>12</v>
      </c>
      <c r="D53" s="14" t="s">
        <v>31</v>
      </c>
      <c r="E53" s="14" t="s">
        <v>57</v>
      </c>
      <c r="F53" s="15" t="s">
        <v>1389</v>
      </c>
      <c r="G53" s="16">
        <v>11100</v>
      </c>
      <c r="H53" s="16">
        <v>100</v>
      </c>
      <c r="I53" s="17" t="s">
        <v>1330</v>
      </c>
      <c r="J53" s="17" t="s">
        <v>1331</v>
      </c>
      <c r="L53" s="10">
        <f t="shared" si="5"/>
        <v>1110000</v>
      </c>
      <c r="M53" s="10"/>
      <c r="O53"/>
    </row>
    <row r="54" spans="1:15" s="9" customFormat="1" x14ac:dyDescent="0.3">
      <c r="A54" s="14" t="s">
        <v>950</v>
      </c>
      <c r="B54" s="14" t="s">
        <v>1390</v>
      </c>
      <c r="C54" s="14" t="s">
        <v>12</v>
      </c>
      <c r="D54" s="14" t="s">
        <v>31</v>
      </c>
      <c r="E54" s="14" t="s">
        <v>57</v>
      </c>
      <c r="F54" s="15" t="s">
        <v>1391</v>
      </c>
      <c r="G54" s="16">
        <v>11100</v>
      </c>
      <c r="H54" s="16">
        <v>110</v>
      </c>
      <c r="I54" s="17" t="s">
        <v>1330</v>
      </c>
      <c r="J54" s="17" t="s">
        <v>1331</v>
      </c>
      <c r="L54" s="10">
        <f t="shared" si="5"/>
        <v>1221000</v>
      </c>
      <c r="M54" s="10"/>
      <c r="O54"/>
    </row>
    <row r="55" spans="1:15" s="9" customFormat="1" x14ac:dyDescent="0.3">
      <c r="A55" s="14" t="s">
        <v>950</v>
      </c>
      <c r="B55" s="14" t="s">
        <v>1392</v>
      </c>
      <c r="C55" s="14" t="s">
        <v>12</v>
      </c>
      <c r="D55" s="14" t="s">
        <v>31</v>
      </c>
      <c r="E55" s="14" t="s">
        <v>57</v>
      </c>
      <c r="F55" s="15" t="s">
        <v>1393</v>
      </c>
      <c r="G55" s="16">
        <v>11100</v>
      </c>
      <c r="H55" s="16">
        <v>100</v>
      </c>
      <c r="I55" s="17" t="s">
        <v>1330</v>
      </c>
      <c r="J55" s="17" t="s">
        <v>1331</v>
      </c>
      <c r="L55" s="10">
        <f t="shared" si="5"/>
        <v>1110000</v>
      </c>
      <c r="M55" s="10"/>
      <c r="O55"/>
    </row>
    <row r="56" spans="1:15" s="9" customFormat="1" x14ac:dyDescent="0.3">
      <c r="A56" s="14" t="s">
        <v>950</v>
      </c>
      <c r="B56" s="14" t="s">
        <v>1394</v>
      </c>
      <c r="C56" s="14" t="s">
        <v>12</v>
      </c>
      <c r="D56" s="14" t="s">
        <v>31</v>
      </c>
      <c r="E56" s="14" t="s">
        <v>57</v>
      </c>
      <c r="F56" s="15" t="s">
        <v>1395</v>
      </c>
      <c r="G56" s="16">
        <v>16930</v>
      </c>
      <c r="H56" s="16">
        <v>150</v>
      </c>
      <c r="I56" s="17" t="s">
        <v>1330</v>
      </c>
      <c r="J56" s="17" t="s">
        <v>1331</v>
      </c>
      <c r="L56" s="10">
        <f t="shared" si="5"/>
        <v>2539500</v>
      </c>
      <c r="M56" s="10"/>
      <c r="O56"/>
    </row>
    <row r="57" spans="1:15" s="9" customFormat="1" x14ac:dyDescent="0.3">
      <c r="A57" s="14" t="s">
        <v>950</v>
      </c>
      <c r="B57" s="14" t="s">
        <v>1396</v>
      </c>
      <c r="C57" s="14" t="s">
        <v>12</v>
      </c>
      <c r="D57" s="14" t="s">
        <v>31</v>
      </c>
      <c r="E57" s="14" t="s">
        <v>57</v>
      </c>
      <c r="F57" s="15" t="s">
        <v>1397</v>
      </c>
      <c r="G57" s="16">
        <v>16930</v>
      </c>
      <c r="H57" s="16">
        <v>110</v>
      </c>
      <c r="I57" s="17" t="s">
        <v>1330</v>
      </c>
      <c r="J57" s="17" t="s">
        <v>1331</v>
      </c>
      <c r="L57" s="10">
        <f t="shared" si="5"/>
        <v>1862300</v>
      </c>
      <c r="M57" s="10"/>
      <c r="O57"/>
    </row>
    <row r="58" spans="1:15" s="9" customFormat="1" x14ac:dyDescent="0.3">
      <c r="A58" s="14" t="s">
        <v>950</v>
      </c>
      <c r="B58" s="14" t="s">
        <v>1398</v>
      </c>
      <c r="C58" s="14" t="s">
        <v>12</v>
      </c>
      <c r="D58" s="14" t="s">
        <v>31</v>
      </c>
      <c r="E58" s="14" t="s">
        <v>57</v>
      </c>
      <c r="F58" s="15" t="s">
        <v>1399</v>
      </c>
      <c r="G58" s="16">
        <v>16930</v>
      </c>
      <c r="H58" s="16">
        <v>130</v>
      </c>
      <c r="I58" s="17" t="s">
        <v>1330</v>
      </c>
      <c r="J58" s="17" t="s">
        <v>1331</v>
      </c>
      <c r="L58" s="10">
        <f t="shared" si="5"/>
        <v>2200900</v>
      </c>
      <c r="M58" s="10"/>
      <c r="O58"/>
    </row>
    <row r="59" spans="1:15" s="9" customFormat="1" x14ac:dyDescent="0.3">
      <c r="A59" s="14" t="s">
        <v>950</v>
      </c>
      <c r="B59" s="14" t="s">
        <v>1400</v>
      </c>
      <c r="C59" s="14" t="s">
        <v>12</v>
      </c>
      <c r="D59" s="14" t="s">
        <v>31</v>
      </c>
      <c r="E59" s="14" t="s">
        <v>57</v>
      </c>
      <c r="F59" s="15" t="s">
        <v>1401</v>
      </c>
      <c r="G59" s="16">
        <v>16930</v>
      </c>
      <c r="H59" s="16">
        <v>140</v>
      </c>
      <c r="I59" s="17" t="s">
        <v>1330</v>
      </c>
      <c r="J59" s="17" t="s">
        <v>1331</v>
      </c>
      <c r="L59" s="10">
        <f t="shared" si="5"/>
        <v>2370200</v>
      </c>
      <c r="M59" s="10"/>
      <c r="O59"/>
    </row>
    <row r="60" spans="1:15" s="9" customFormat="1" x14ac:dyDescent="0.3">
      <c r="A60" s="14" t="s">
        <v>950</v>
      </c>
      <c r="B60" s="14" t="s">
        <v>1402</v>
      </c>
      <c r="C60" s="14" t="s">
        <v>12</v>
      </c>
      <c r="D60" s="14" t="s">
        <v>31</v>
      </c>
      <c r="E60" s="14" t="s">
        <v>24</v>
      </c>
      <c r="F60" s="15" t="s">
        <v>1403</v>
      </c>
      <c r="G60" s="16">
        <v>4330</v>
      </c>
      <c r="H60" s="16">
        <v>160</v>
      </c>
      <c r="I60" s="17" t="s">
        <v>1330</v>
      </c>
      <c r="J60" s="17" t="s">
        <v>1331</v>
      </c>
      <c r="L60" s="10">
        <f t="shared" si="5"/>
        <v>692800</v>
      </c>
      <c r="M60" s="10"/>
      <c r="O60"/>
    </row>
    <row r="61" spans="1:15" s="9" customFormat="1" x14ac:dyDescent="0.3">
      <c r="A61" s="14" t="s">
        <v>950</v>
      </c>
      <c r="B61" s="14" t="s">
        <v>1404</v>
      </c>
      <c r="C61" s="14" t="s">
        <v>12</v>
      </c>
      <c r="D61" s="14" t="s">
        <v>13</v>
      </c>
      <c r="E61" s="14" t="s">
        <v>57</v>
      </c>
      <c r="F61" s="15" t="s">
        <v>1405</v>
      </c>
      <c r="G61" s="16">
        <v>3930</v>
      </c>
      <c r="H61" s="16">
        <v>160</v>
      </c>
      <c r="I61" s="17" t="s">
        <v>1406</v>
      </c>
      <c r="J61" s="17" t="s">
        <v>1331</v>
      </c>
      <c r="L61" s="10">
        <f t="shared" si="5"/>
        <v>628800</v>
      </c>
      <c r="M61" s="10"/>
      <c r="O61"/>
    </row>
    <row r="62" spans="1:15" s="9" customFormat="1" x14ac:dyDescent="0.3">
      <c r="A62" s="14" t="s">
        <v>950</v>
      </c>
      <c r="B62" s="14" t="s">
        <v>1407</v>
      </c>
      <c r="C62" s="14" t="s">
        <v>12</v>
      </c>
      <c r="D62" s="14" t="s">
        <v>13</v>
      </c>
      <c r="E62" s="14" t="s">
        <v>57</v>
      </c>
      <c r="F62" s="15" t="s">
        <v>1408</v>
      </c>
      <c r="G62" s="16">
        <v>7940</v>
      </c>
      <c r="H62" s="16">
        <v>45</v>
      </c>
      <c r="I62" s="17" t="s">
        <v>1406</v>
      </c>
      <c r="J62" s="17" t="s">
        <v>1331</v>
      </c>
      <c r="L62" s="10">
        <f t="shared" si="5"/>
        <v>357300</v>
      </c>
      <c r="M62" s="10"/>
      <c r="O62"/>
    </row>
    <row r="63" spans="1:15" s="9" customFormat="1" x14ac:dyDescent="0.3">
      <c r="A63" s="14" t="s">
        <v>950</v>
      </c>
      <c r="B63" s="14" t="s">
        <v>1409</v>
      </c>
      <c r="C63" s="14" t="s">
        <v>12</v>
      </c>
      <c r="D63" s="14" t="s">
        <v>13</v>
      </c>
      <c r="E63" s="14" t="s">
        <v>57</v>
      </c>
      <c r="F63" s="15" t="s">
        <v>1410</v>
      </c>
      <c r="G63" s="16">
        <v>7940</v>
      </c>
      <c r="H63" s="16">
        <v>50</v>
      </c>
      <c r="I63" s="17" t="s">
        <v>1406</v>
      </c>
      <c r="J63" s="17" t="s">
        <v>1331</v>
      </c>
      <c r="L63" s="10">
        <f t="shared" si="5"/>
        <v>397000</v>
      </c>
      <c r="M63" s="10"/>
      <c r="O63"/>
    </row>
    <row r="64" spans="1:15" s="9" customFormat="1" x14ac:dyDescent="0.3">
      <c r="A64" s="14" t="s">
        <v>950</v>
      </c>
      <c r="B64" s="14" t="s">
        <v>1411</v>
      </c>
      <c r="C64" s="14" t="s">
        <v>12</v>
      </c>
      <c r="D64" s="14" t="s">
        <v>13</v>
      </c>
      <c r="E64" s="14" t="s">
        <v>57</v>
      </c>
      <c r="F64" s="15" t="s">
        <v>1412</v>
      </c>
      <c r="G64" s="16">
        <v>7940</v>
      </c>
      <c r="H64" s="16">
        <v>50</v>
      </c>
      <c r="I64" s="17" t="s">
        <v>1406</v>
      </c>
      <c r="J64" s="17" t="s">
        <v>1331</v>
      </c>
      <c r="L64" s="10">
        <f t="shared" si="5"/>
        <v>397000</v>
      </c>
      <c r="M64" s="10"/>
      <c r="O64"/>
    </row>
    <row r="65" spans="1:15" s="9" customFormat="1" x14ac:dyDescent="0.3">
      <c r="A65" s="14" t="s">
        <v>950</v>
      </c>
      <c r="B65" s="14" t="s">
        <v>104</v>
      </c>
      <c r="C65" s="14" t="s">
        <v>12</v>
      </c>
      <c r="D65" s="14" t="s">
        <v>13</v>
      </c>
      <c r="E65" s="14" t="s">
        <v>57</v>
      </c>
      <c r="F65" s="15" t="s">
        <v>105</v>
      </c>
      <c r="G65" s="16">
        <v>3930</v>
      </c>
      <c r="H65" s="16">
        <v>160</v>
      </c>
      <c r="I65" s="17" t="s">
        <v>1406</v>
      </c>
      <c r="J65" s="17" t="s">
        <v>1331</v>
      </c>
      <c r="L65" s="10">
        <f t="shared" si="5"/>
        <v>628800</v>
      </c>
      <c r="M65" s="10"/>
      <c r="O65"/>
    </row>
    <row r="66" spans="1:15" s="9" customFormat="1" x14ac:dyDescent="0.3">
      <c r="A66" s="14" t="s">
        <v>950</v>
      </c>
      <c r="B66" s="14" t="s">
        <v>106</v>
      </c>
      <c r="C66" s="14" t="s">
        <v>12</v>
      </c>
      <c r="D66" s="14" t="s">
        <v>13</v>
      </c>
      <c r="E66" s="14" t="s">
        <v>57</v>
      </c>
      <c r="F66" s="15" t="s">
        <v>107</v>
      </c>
      <c r="G66" s="16">
        <v>3930</v>
      </c>
      <c r="H66" s="16">
        <v>40</v>
      </c>
      <c r="I66" s="17" t="s">
        <v>1406</v>
      </c>
      <c r="J66" s="17" t="s">
        <v>1331</v>
      </c>
      <c r="L66" s="10">
        <f t="shared" si="5"/>
        <v>157200</v>
      </c>
      <c r="M66" s="10"/>
      <c r="O66"/>
    </row>
    <row r="67" spans="1:15" s="9" customFormat="1" x14ac:dyDescent="0.3">
      <c r="A67" s="14" t="s">
        <v>950</v>
      </c>
      <c r="B67" s="14" t="s">
        <v>108</v>
      </c>
      <c r="C67" s="14" t="s">
        <v>12</v>
      </c>
      <c r="D67" s="14" t="s">
        <v>13</v>
      </c>
      <c r="E67" s="14" t="s">
        <v>57</v>
      </c>
      <c r="F67" s="15" t="s">
        <v>109</v>
      </c>
      <c r="G67" s="16">
        <v>7940</v>
      </c>
      <c r="H67" s="16">
        <v>35</v>
      </c>
      <c r="I67" s="17" t="s">
        <v>1406</v>
      </c>
      <c r="J67" s="17" t="s">
        <v>1331</v>
      </c>
      <c r="L67" s="10">
        <f t="shared" si="5"/>
        <v>277900</v>
      </c>
      <c r="M67" s="10"/>
      <c r="O67"/>
    </row>
    <row r="68" spans="1:15" s="9" customFormat="1" x14ac:dyDescent="0.3">
      <c r="A68" s="14" t="s">
        <v>950</v>
      </c>
      <c r="B68" s="14" t="s">
        <v>130</v>
      </c>
      <c r="C68" s="14" t="s">
        <v>12</v>
      </c>
      <c r="D68" s="14" t="s">
        <v>20</v>
      </c>
      <c r="E68" s="14" t="s">
        <v>24</v>
      </c>
      <c r="F68" s="15" t="s">
        <v>131</v>
      </c>
      <c r="G68" s="16">
        <v>3930</v>
      </c>
      <c r="H68" s="16">
        <v>180</v>
      </c>
      <c r="I68" s="17" t="s">
        <v>1406</v>
      </c>
      <c r="J68" s="17" t="s">
        <v>1331</v>
      </c>
      <c r="L68" s="10">
        <f t="shared" si="5"/>
        <v>707400</v>
      </c>
      <c r="M68" s="10"/>
      <c r="O68"/>
    </row>
    <row r="69" spans="1:15" s="9" customFormat="1" x14ac:dyDescent="0.3">
      <c r="A69" s="14" t="s">
        <v>950</v>
      </c>
      <c r="B69" s="14" t="s">
        <v>132</v>
      </c>
      <c r="C69" s="14" t="s">
        <v>12</v>
      </c>
      <c r="D69" s="14" t="s">
        <v>20</v>
      </c>
      <c r="E69" s="14" t="s">
        <v>24</v>
      </c>
      <c r="F69" s="15" t="s">
        <v>133</v>
      </c>
      <c r="G69" s="16">
        <v>8110</v>
      </c>
      <c r="H69" s="16">
        <v>50</v>
      </c>
      <c r="I69" s="17" t="s">
        <v>1406</v>
      </c>
      <c r="J69" s="17" t="s">
        <v>1331</v>
      </c>
      <c r="L69" s="10">
        <f t="shared" si="5"/>
        <v>405500</v>
      </c>
      <c r="M69" s="10"/>
      <c r="O69"/>
    </row>
    <row r="70" spans="1:15" s="9" customFormat="1" x14ac:dyDescent="0.3">
      <c r="A70" s="14" t="s">
        <v>950</v>
      </c>
      <c r="B70" s="14" t="s">
        <v>134</v>
      </c>
      <c r="C70" s="14" t="s">
        <v>12</v>
      </c>
      <c r="D70" s="14" t="s">
        <v>20</v>
      </c>
      <c r="E70" s="14" t="s">
        <v>24</v>
      </c>
      <c r="F70" s="15" t="s">
        <v>135</v>
      </c>
      <c r="G70" s="16">
        <v>8110</v>
      </c>
      <c r="H70" s="16">
        <v>60</v>
      </c>
      <c r="I70" s="17" t="s">
        <v>1406</v>
      </c>
      <c r="J70" s="17" t="s">
        <v>1331</v>
      </c>
      <c r="L70" s="10">
        <f t="shared" si="5"/>
        <v>486600</v>
      </c>
      <c r="M70" s="10"/>
      <c r="O70"/>
    </row>
    <row r="71" spans="1:15" s="9" customFormat="1" x14ac:dyDescent="0.3">
      <c r="A71" s="14" t="s">
        <v>950</v>
      </c>
      <c r="B71" s="14" t="s">
        <v>1413</v>
      </c>
      <c r="C71" s="14" t="s">
        <v>12</v>
      </c>
      <c r="D71" s="14" t="s">
        <v>20</v>
      </c>
      <c r="E71" s="14" t="s">
        <v>24</v>
      </c>
      <c r="F71" s="15" t="s">
        <v>1414</v>
      </c>
      <c r="G71" s="16">
        <v>8110</v>
      </c>
      <c r="H71" s="16">
        <v>110</v>
      </c>
      <c r="I71" s="17" t="s">
        <v>1406</v>
      </c>
      <c r="J71" s="17" t="s">
        <v>1331</v>
      </c>
      <c r="L71" s="10">
        <f t="shared" si="5"/>
        <v>892100</v>
      </c>
      <c r="M71" s="10"/>
      <c r="O71"/>
    </row>
    <row r="72" spans="1:15" s="9" customFormat="1" x14ac:dyDescent="0.3">
      <c r="A72" s="14" t="s">
        <v>950</v>
      </c>
      <c r="B72" s="14" t="s">
        <v>1415</v>
      </c>
      <c r="C72" s="14" t="s">
        <v>12</v>
      </c>
      <c r="D72" s="14" t="s">
        <v>20</v>
      </c>
      <c r="E72" s="14" t="s">
        <v>24</v>
      </c>
      <c r="F72" s="15" t="s">
        <v>1416</v>
      </c>
      <c r="G72" s="16">
        <v>8110</v>
      </c>
      <c r="H72" s="16">
        <v>50</v>
      </c>
      <c r="I72" s="17" t="s">
        <v>1406</v>
      </c>
      <c r="J72" s="17" t="s">
        <v>1331</v>
      </c>
      <c r="L72" s="10">
        <f>G72*H72</f>
        <v>405500</v>
      </c>
      <c r="M72" s="10"/>
      <c r="O72"/>
    </row>
    <row r="73" spans="1:15" x14ac:dyDescent="0.3">
      <c r="H73" s="45">
        <f>SUM(H32:H72)</f>
        <v>4045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workbookViewId="0">
      <selection activeCell="I27" sqref="I27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  <col min="13" max="13" width="9.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1421</v>
      </c>
      <c r="J1" s="4" t="s">
        <v>1422</v>
      </c>
    </row>
    <row r="2" spans="1:15" s="9" customFormat="1" x14ac:dyDescent="0.3">
      <c r="A2" s="5" t="s">
        <v>895</v>
      </c>
      <c r="B2" s="5" t="s">
        <v>1423</v>
      </c>
      <c r="C2" s="5" t="s">
        <v>53</v>
      </c>
      <c r="D2" s="5" t="s">
        <v>13</v>
      </c>
      <c r="E2" s="5" t="s">
        <v>14</v>
      </c>
      <c r="F2" s="6" t="s">
        <v>1424</v>
      </c>
      <c r="G2" s="7">
        <v>3390</v>
      </c>
      <c r="H2" s="64">
        <v>120</v>
      </c>
      <c r="I2" s="8" t="s">
        <v>1330</v>
      </c>
      <c r="J2" s="8" t="s">
        <v>219</v>
      </c>
      <c r="L2" s="10">
        <f t="shared" ref="L2:L5" si="0">G2*H2</f>
        <v>406800</v>
      </c>
      <c r="M2" s="10"/>
      <c r="O2"/>
    </row>
    <row r="3" spans="1:15" x14ac:dyDescent="0.3">
      <c r="A3" s="5" t="s">
        <v>895</v>
      </c>
      <c r="B3" s="5" t="s">
        <v>1425</v>
      </c>
      <c r="C3" s="5" t="s">
        <v>12</v>
      </c>
      <c r="D3" s="5" t="s">
        <v>13</v>
      </c>
      <c r="E3" s="5" t="s">
        <v>42</v>
      </c>
      <c r="F3" s="6" t="s">
        <v>1426</v>
      </c>
      <c r="G3" s="7">
        <v>7800</v>
      </c>
      <c r="H3" s="7">
        <v>140</v>
      </c>
      <c r="I3" s="8" t="s">
        <v>1330</v>
      </c>
      <c r="J3" s="8" t="s">
        <v>1427</v>
      </c>
      <c r="K3" s="9"/>
      <c r="L3" s="10">
        <f t="shared" si="0"/>
        <v>1092000</v>
      </c>
      <c r="M3" s="10"/>
    </row>
    <row r="4" spans="1:15" s="9" customFormat="1" x14ac:dyDescent="0.3">
      <c r="A4" s="5" t="s">
        <v>895</v>
      </c>
      <c r="B4" s="5" t="s">
        <v>353</v>
      </c>
      <c r="C4" s="5" t="s">
        <v>53</v>
      </c>
      <c r="D4" s="5" t="s">
        <v>13</v>
      </c>
      <c r="E4" s="5" t="s">
        <v>24</v>
      </c>
      <c r="F4" s="6" t="s">
        <v>354</v>
      </c>
      <c r="G4" s="7">
        <v>3840</v>
      </c>
      <c r="H4" s="7">
        <v>160</v>
      </c>
      <c r="I4" s="8" t="s">
        <v>1330</v>
      </c>
      <c r="J4" s="8" t="s">
        <v>1427</v>
      </c>
      <c r="L4" s="10">
        <f t="shared" si="0"/>
        <v>614400</v>
      </c>
      <c r="M4" s="10"/>
      <c r="O4"/>
    </row>
    <row r="5" spans="1:15" s="9" customFormat="1" x14ac:dyDescent="0.3">
      <c r="A5" s="5" t="s">
        <v>895</v>
      </c>
      <c r="B5" s="5" t="s">
        <v>1428</v>
      </c>
      <c r="C5" s="5" t="s">
        <v>12</v>
      </c>
      <c r="D5" s="5" t="s">
        <v>20</v>
      </c>
      <c r="E5" s="5" t="s">
        <v>188</v>
      </c>
      <c r="F5" s="6" t="s">
        <v>1429</v>
      </c>
      <c r="G5" s="7">
        <v>5380</v>
      </c>
      <c r="H5" s="7">
        <v>150</v>
      </c>
      <c r="I5" s="8" t="s">
        <v>1330</v>
      </c>
      <c r="J5" s="8" t="s">
        <v>1427</v>
      </c>
      <c r="L5" s="10">
        <f t="shared" si="0"/>
        <v>807000</v>
      </c>
      <c r="M5" s="10"/>
      <c r="O5"/>
    </row>
    <row r="6" spans="1:15" x14ac:dyDescent="0.3">
      <c r="A6" s="5" t="s">
        <v>895</v>
      </c>
      <c r="B6" s="5" t="s">
        <v>1430</v>
      </c>
      <c r="C6" s="5" t="s">
        <v>12</v>
      </c>
      <c r="D6" s="5" t="s">
        <v>20</v>
      </c>
      <c r="E6" s="5" t="s">
        <v>188</v>
      </c>
      <c r="F6" s="6" t="s">
        <v>1431</v>
      </c>
      <c r="G6" s="7">
        <v>5380</v>
      </c>
      <c r="H6" s="7">
        <v>190</v>
      </c>
      <c r="I6" s="8" t="s">
        <v>1330</v>
      </c>
      <c r="J6" s="8" t="s">
        <v>1427</v>
      </c>
      <c r="K6" s="9"/>
      <c r="L6" s="10">
        <f>G6*H6</f>
        <v>1022200</v>
      </c>
      <c r="M6" s="10"/>
    </row>
    <row r="7" spans="1:15" s="9" customFormat="1" x14ac:dyDescent="0.3">
      <c r="A7" s="5" t="s">
        <v>895</v>
      </c>
      <c r="B7" s="5" t="s">
        <v>1432</v>
      </c>
      <c r="C7" s="5" t="s">
        <v>12</v>
      </c>
      <c r="D7" s="5" t="s">
        <v>20</v>
      </c>
      <c r="E7" s="5" t="s">
        <v>24</v>
      </c>
      <c r="F7" s="6" t="s">
        <v>1433</v>
      </c>
      <c r="G7" s="7">
        <v>3840</v>
      </c>
      <c r="H7" s="7">
        <v>110</v>
      </c>
      <c r="I7" s="8" t="s">
        <v>1330</v>
      </c>
      <c r="J7" s="8" t="s">
        <v>1427</v>
      </c>
      <c r="L7" s="10">
        <f>G7*H7</f>
        <v>422400</v>
      </c>
      <c r="M7" s="10"/>
      <c r="O7"/>
    </row>
    <row r="8" spans="1:15" s="9" customFormat="1" x14ac:dyDescent="0.3">
      <c r="A8" s="5" t="s">
        <v>895</v>
      </c>
      <c r="B8" s="5" t="s">
        <v>1434</v>
      </c>
      <c r="C8" s="5" t="s">
        <v>12</v>
      </c>
      <c r="D8" s="5" t="s">
        <v>20</v>
      </c>
      <c r="E8" s="5" t="s">
        <v>24</v>
      </c>
      <c r="F8" s="6" t="s">
        <v>1435</v>
      </c>
      <c r="G8" s="7">
        <v>3840</v>
      </c>
      <c r="H8" s="7">
        <v>200</v>
      </c>
      <c r="I8" s="8" t="s">
        <v>1330</v>
      </c>
      <c r="J8" s="8" t="s">
        <v>1427</v>
      </c>
      <c r="L8" s="10">
        <f t="shared" ref="L8:L12" si="1">G8*H8</f>
        <v>768000</v>
      </c>
      <c r="M8" s="10"/>
      <c r="O8"/>
    </row>
    <row r="9" spans="1:15" s="9" customFormat="1" x14ac:dyDescent="0.3">
      <c r="A9" s="14" t="s">
        <v>895</v>
      </c>
      <c r="B9" s="14" t="s">
        <v>1436</v>
      </c>
      <c r="C9" s="14" t="s">
        <v>12</v>
      </c>
      <c r="D9" s="14" t="s">
        <v>20</v>
      </c>
      <c r="E9" s="14" t="s">
        <v>24</v>
      </c>
      <c r="F9" s="15" t="s">
        <v>1437</v>
      </c>
      <c r="G9" s="16">
        <v>3950</v>
      </c>
      <c r="H9" s="16">
        <v>120</v>
      </c>
      <c r="I9" s="17" t="s">
        <v>1330</v>
      </c>
      <c r="J9" s="17" t="s">
        <v>1438</v>
      </c>
      <c r="L9" s="10">
        <f t="shared" si="1"/>
        <v>474000</v>
      </c>
      <c r="M9" s="10"/>
      <c r="O9"/>
    </row>
    <row r="10" spans="1:15" s="9" customFormat="1" x14ac:dyDescent="0.3">
      <c r="A10" s="14" t="s">
        <v>895</v>
      </c>
      <c r="B10" s="14" t="s">
        <v>1439</v>
      </c>
      <c r="C10" s="14" t="s">
        <v>12</v>
      </c>
      <c r="D10" s="14" t="s">
        <v>20</v>
      </c>
      <c r="E10" s="14" t="s">
        <v>24</v>
      </c>
      <c r="F10" s="15" t="s">
        <v>1440</v>
      </c>
      <c r="G10" s="16">
        <v>3950</v>
      </c>
      <c r="H10" s="16">
        <v>170</v>
      </c>
      <c r="I10" s="17" t="s">
        <v>1330</v>
      </c>
      <c r="J10" s="17" t="s">
        <v>1438</v>
      </c>
      <c r="L10" s="10">
        <f t="shared" si="1"/>
        <v>671500</v>
      </c>
      <c r="M10" s="10"/>
      <c r="O10"/>
    </row>
    <row r="11" spans="1:15" s="9" customFormat="1" x14ac:dyDescent="0.3">
      <c r="A11" s="14" t="s">
        <v>895</v>
      </c>
      <c r="B11" s="14" t="s">
        <v>26</v>
      </c>
      <c r="C11" s="14" t="s">
        <v>12</v>
      </c>
      <c r="D11" s="14" t="s">
        <v>20</v>
      </c>
      <c r="E11" s="14" t="s">
        <v>24</v>
      </c>
      <c r="F11" s="15" t="s">
        <v>27</v>
      </c>
      <c r="G11" s="16">
        <v>3950</v>
      </c>
      <c r="H11" s="16">
        <v>160</v>
      </c>
      <c r="I11" s="17" t="s">
        <v>1330</v>
      </c>
      <c r="J11" s="17" t="s">
        <v>1438</v>
      </c>
      <c r="L11" s="10">
        <f t="shared" si="1"/>
        <v>632000</v>
      </c>
      <c r="M11" s="10"/>
      <c r="O11"/>
    </row>
    <row r="12" spans="1:15" s="9" customFormat="1" x14ac:dyDescent="0.3">
      <c r="A12" s="14" t="s">
        <v>895</v>
      </c>
      <c r="B12" s="14" t="s">
        <v>1441</v>
      </c>
      <c r="C12" s="14" t="s">
        <v>12</v>
      </c>
      <c r="D12" s="14" t="s">
        <v>20</v>
      </c>
      <c r="E12" s="14" t="s">
        <v>24</v>
      </c>
      <c r="F12" s="15" t="s">
        <v>1442</v>
      </c>
      <c r="G12" s="16">
        <v>3950</v>
      </c>
      <c r="H12" s="16">
        <v>170</v>
      </c>
      <c r="I12" s="17" t="s">
        <v>1330</v>
      </c>
      <c r="J12" s="17" t="s">
        <v>1438</v>
      </c>
      <c r="L12" s="10">
        <f t="shared" si="1"/>
        <v>671500</v>
      </c>
      <c r="M12" s="10"/>
      <c r="O12"/>
    </row>
    <row r="13" spans="1:15" s="9" customFormat="1" x14ac:dyDescent="0.3">
      <c r="A13" s="14" t="s">
        <v>895</v>
      </c>
      <c r="B13" s="14" t="s">
        <v>1443</v>
      </c>
      <c r="C13" s="14" t="s">
        <v>19</v>
      </c>
      <c r="D13" s="14" t="s">
        <v>20</v>
      </c>
      <c r="E13" s="14" t="s">
        <v>24</v>
      </c>
      <c r="F13" s="15" t="s">
        <v>1444</v>
      </c>
      <c r="G13" s="16">
        <v>3840</v>
      </c>
      <c r="H13" s="16">
        <v>150</v>
      </c>
      <c r="I13" s="17" t="s">
        <v>1330</v>
      </c>
      <c r="J13" s="17" t="s">
        <v>1438</v>
      </c>
      <c r="L13" s="10">
        <f>G13*H13</f>
        <v>576000</v>
      </c>
      <c r="M13" s="10"/>
      <c r="O13"/>
    </row>
    <row r="14" spans="1:15" s="9" customFormat="1" x14ac:dyDescent="0.3">
      <c r="A14" s="14" t="s">
        <v>895</v>
      </c>
      <c r="B14" s="14" t="s">
        <v>1445</v>
      </c>
      <c r="C14" s="14" t="s">
        <v>12</v>
      </c>
      <c r="D14" s="14" t="s">
        <v>13</v>
      </c>
      <c r="E14" s="14" t="s">
        <v>14</v>
      </c>
      <c r="F14" s="15" t="s">
        <v>1446</v>
      </c>
      <c r="G14" s="16">
        <v>3390</v>
      </c>
      <c r="H14" s="16">
        <v>80</v>
      </c>
      <c r="I14" s="17" t="s">
        <v>1406</v>
      </c>
      <c r="J14" s="17" t="s">
        <v>1438</v>
      </c>
      <c r="L14" s="10">
        <f t="shared" ref="L14:L27" si="2">G14*H14</f>
        <v>271200</v>
      </c>
      <c r="M14" s="10"/>
      <c r="O14"/>
    </row>
    <row r="15" spans="1:15" s="9" customFormat="1" x14ac:dyDescent="0.3">
      <c r="A15" s="14" t="s">
        <v>895</v>
      </c>
      <c r="B15" s="14" t="s">
        <v>1447</v>
      </c>
      <c r="C15" s="14" t="s">
        <v>12</v>
      </c>
      <c r="D15" s="14" t="s">
        <v>13</v>
      </c>
      <c r="E15" s="14" t="s">
        <v>24</v>
      </c>
      <c r="F15" s="15" t="s">
        <v>1448</v>
      </c>
      <c r="G15" s="16">
        <v>3880</v>
      </c>
      <c r="H15" s="16">
        <v>120</v>
      </c>
      <c r="I15" s="17" t="s">
        <v>1406</v>
      </c>
      <c r="J15" s="17" t="s">
        <v>1449</v>
      </c>
      <c r="L15" s="10">
        <f t="shared" si="2"/>
        <v>465600</v>
      </c>
      <c r="M15" s="10"/>
      <c r="O15"/>
    </row>
    <row r="16" spans="1:15" s="9" customFormat="1" x14ac:dyDescent="0.3">
      <c r="A16" s="14" t="s">
        <v>895</v>
      </c>
      <c r="B16" s="14" t="s">
        <v>1450</v>
      </c>
      <c r="C16" s="14" t="s">
        <v>12</v>
      </c>
      <c r="D16" s="14" t="s">
        <v>20</v>
      </c>
      <c r="E16" s="14" t="s">
        <v>42</v>
      </c>
      <c r="F16" s="15" t="s">
        <v>1451</v>
      </c>
      <c r="G16" s="16">
        <v>4220</v>
      </c>
      <c r="H16" s="16">
        <v>130</v>
      </c>
      <c r="I16" s="17" t="s">
        <v>1406</v>
      </c>
      <c r="J16" s="17" t="s">
        <v>1449</v>
      </c>
      <c r="L16" s="10">
        <f t="shared" si="2"/>
        <v>548600</v>
      </c>
      <c r="M16" s="10"/>
      <c r="O16"/>
    </row>
    <row r="17" spans="1:15" s="9" customFormat="1" x14ac:dyDescent="0.3">
      <c r="A17" s="14" t="s">
        <v>895</v>
      </c>
      <c r="B17" s="14" t="s">
        <v>1452</v>
      </c>
      <c r="C17" s="14" t="s">
        <v>12</v>
      </c>
      <c r="D17" s="14" t="s">
        <v>20</v>
      </c>
      <c r="E17" s="14" t="s">
        <v>42</v>
      </c>
      <c r="F17" s="15" t="s">
        <v>1453</v>
      </c>
      <c r="G17" s="16">
        <v>4220</v>
      </c>
      <c r="H17" s="16">
        <v>110</v>
      </c>
      <c r="I17" s="17" t="s">
        <v>1406</v>
      </c>
      <c r="J17" s="17" t="s">
        <v>1449</v>
      </c>
      <c r="L17" s="10">
        <f t="shared" si="2"/>
        <v>464200</v>
      </c>
      <c r="M17" s="10"/>
      <c r="O17"/>
    </row>
    <row r="18" spans="1:15" s="9" customFormat="1" x14ac:dyDescent="0.3">
      <c r="A18" s="14" t="s">
        <v>895</v>
      </c>
      <c r="B18" s="14" t="s">
        <v>1454</v>
      </c>
      <c r="C18" s="14" t="s">
        <v>53</v>
      </c>
      <c r="D18" s="14" t="s">
        <v>20</v>
      </c>
      <c r="E18" s="14" t="s">
        <v>24</v>
      </c>
      <c r="F18" s="15" t="s">
        <v>1455</v>
      </c>
      <c r="G18" s="16">
        <v>3840</v>
      </c>
      <c r="H18" s="16">
        <v>100</v>
      </c>
      <c r="I18" s="17" t="s">
        <v>1406</v>
      </c>
      <c r="J18" s="17" t="s">
        <v>1449</v>
      </c>
      <c r="L18" s="10">
        <f t="shared" si="2"/>
        <v>384000</v>
      </c>
      <c r="M18" s="10"/>
      <c r="O18"/>
    </row>
    <row r="19" spans="1:15" s="9" customFormat="1" x14ac:dyDescent="0.3">
      <c r="A19" s="14" t="s">
        <v>895</v>
      </c>
      <c r="B19" s="14" t="s">
        <v>1456</v>
      </c>
      <c r="C19" s="14" t="s">
        <v>53</v>
      </c>
      <c r="D19" s="14" t="s">
        <v>20</v>
      </c>
      <c r="E19" s="14" t="s">
        <v>24</v>
      </c>
      <c r="F19" s="15" t="s">
        <v>1457</v>
      </c>
      <c r="G19" s="16">
        <v>3840</v>
      </c>
      <c r="H19" s="16">
        <v>140</v>
      </c>
      <c r="I19" s="17" t="s">
        <v>1406</v>
      </c>
      <c r="J19" s="17" t="s">
        <v>1449</v>
      </c>
      <c r="L19" s="10">
        <f t="shared" si="2"/>
        <v>537600</v>
      </c>
      <c r="M19" s="10"/>
      <c r="O19"/>
    </row>
    <row r="20" spans="1:15" s="9" customFormat="1" x14ac:dyDescent="0.3">
      <c r="A20" s="14" t="s">
        <v>895</v>
      </c>
      <c r="B20" s="14" t="s">
        <v>1458</v>
      </c>
      <c r="C20" s="14" t="s">
        <v>12</v>
      </c>
      <c r="D20" s="14" t="s">
        <v>20</v>
      </c>
      <c r="E20" s="14" t="s">
        <v>24</v>
      </c>
      <c r="F20" s="15" t="s">
        <v>1459</v>
      </c>
      <c r="G20" s="16">
        <v>3840</v>
      </c>
      <c r="H20" s="16">
        <v>100</v>
      </c>
      <c r="I20" s="17" t="s">
        <v>1406</v>
      </c>
      <c r="J20" s="17" t="s">
        <v>1449</v>
      </c>
      <c r="L20" s="10">
        <f t="shared" si="2"/>
        <v>384000</v>
      </c>
      <c r="M20" s="10"/>
      <c r="O20"/>
    </row>
    <row r="21" spans="1:15" s="9" customFormat="1" x14ac:dyDescent="0.3">
      <c r="A21" s="14" t="s">
        <v>895</v>
      </c>
      <c r="B21" s="14" t="s">
        <v>590</v>
      </c>
      <c r="C21" s="14" t="s">
        <v>12</v>
      </c>
      <c r="D21" s="14" t="s">
        <v>20</v>
      </c>
      <c r="E21" s="14" t="s">
        <v>24</v>
      </c>
      <c r="F21" s="15" t="s">
        <v>591</v>
      </c>
      <c r="G21" s="16">
        <v>3840</v>
      </c>
      <c r="H21" s="16">
        <v>130</v>
      </c>
      <c r="I21" s="17" t="s">
        <v>1406</v>
      </c>
      <c r="J21" s="17" t="s">
        <v>1449</v>
      </c>
      <c r="L21" s="10">
        <f t="shared" si="2"/>
        <v>499200</v>
      </c>
      <c r="M21" s="10"/>
      <c r="O21"/>
    </row>
    <row r="22" spans="1:15" s="9" customFormat="1" x14ac:dyDescent="0.3">
      <c r="A22" s="14" t="s">
        <v>895</v>
      </c>
      <c r="B22" s="14" t="s">
        <v>1460</v>
      </c>
      <c r="C22" s="14" t="s">
        <v>12</v>
      </c>
      <c r="D22" s="14" t="s">
        <v>20</v>
      </c>
      <c r="E22" s="14" t="s">
        <v>24</v>
      </c>
      <c r="F22" s="15" t="s">
        <v>1461</v>
      </c>
      <c r="G22" s="16">
        <v>3840</v>
      </c>
      <c r="H22" s="16">
        <v>180</v>
      </c>
      <c r="I22" s="17" t="s">
        <v>1406</v>
      </c>
      <c r="J22" s="17" t="s">
        <v>1449</v>
      </c>
      <c r="L22" s="10">
        <f t="shared" si="2"/>
        <v>691200</v>
      </c>
      <c r="M22" s="10"/>
      <c r="O22"/>
    </row>
    <row r="23" spans="1:15" s="9" customFormat="1" x14ac:dyDescent="0.3">
      <c r="A23" s="14" t="s">
        <v>895</v>
      </c>
      <c r="B23" s="14" t="s">
        <v>1462</v>
      </c>
      <c r="C23" s="14" t="s">
        <v>12</v>
      </c>
      <c r="D23" s="14" t="s">
        <v>20</v>
      </c>
      <c r="E23" s="14" t="s">
        <v>24</v>
      </c>
      <c r="F23" s="15" t="s">
        <v>1463</v>
      </c>
      <c r="G23" s="16">
        <v>5380</v>
      </c>
      <c r="H23" s="16">
        <v>60</v>
      </c>
      <c r="I23" s="17" t="s">
        <v>1406</v>
      </c>
      <c r="J23" s="17" t="s">
        <v>1449</v>
      </c>
      <c r="L23" s="10">
        <f t="shared" si="2"/>
        <v>322800</v>
      </c>
      <c r="M23" s="10"/>
      <c r="O23"/>
    </row>
    <row r="24" spans="1:15" s="9" customFormat="1" x14ac:dyDescent="0.3">
      <c r="A24" s="14" t="s">
        <v>895</v>
      </c>
      <c r="B24" s="14" t="s">
        <v>1464</v>
      </c>
      <c r="C24" s="14" t="s">
        <v>12</v>
      </c>
      <c r="D24" s="14" t="s">
        <v>20</v>
      </c>
      <c r="E24" s="14" t="s">
        <v>24</v>
      </c>
      <c r="F24" s="15" t="s">
        <v>1465</v>
      </c>
      <c r="G24" s="16">
        <v>3950</v>
      </c>
      <c r="H24" s="16">
        <v>140</v>
      </c>
      <c r="I24" s="17" t="s">
        <v>1406</v>
      </c>
      <c r="J24" s="17" t="s">
        <v>1449</v>
      </c>
      <c r="L24" s="10">
        <f t="shared" si="2"/>
        <v>553000</v>
      </c>
      <c r="M24" s="10"/>
      <c r="O24"/>
    </row>
    <row r="25" spans="1:15" s="9" customFormat="1" x14ac:dyDescent="0.3">
      <c r="A25" s="14" t="s">
        <v>895</v>
      </c>
      <c r="B25" s="14" t="s">
        <v>1466</v>
      </c>
      <c r="C25" s="14" t="s">
        <v>12</v>
      </c>
      <c r="D25" s="14" t="s">
        <v>20</v>
      </c>
      <c r="E25" s="14" t="s">
        <v>24</v>
      </c>
      <c r="F25" s="15" t="s">
        <v>1467</v>
      </c>
      <c r="G25" s="16">
        <v>3840</v>
      </c>
      <c r="H25" s="16">
        <v>150</v>
      </c>
      <c r="I25" s="17" t="s">
        <v>1406</v>
      </c>
      <c r="J25" s="17" t="s">
        <v>1449</v>
      </c>
      <c r="L25" s="10">
        <f t="shared" si="2"/>
        <v>576000</v>
      </c>
      <c r="M25" s="10"/>
      <c r="O25"/>
    </row>
    <row r="26" spans="1:15" s="9" customFormat="1" x14ac:dyDescent="0.3">
      <c r="A26" s="14" t="s">
        <v>895</v>
      </c>
      <c r="B26" s="14" t="s">
        <v>46</v>
      </c>
      <c r="C26" s="14" t="s">
        <v>12</v>
      </c>
      <c r="D26" s="14" t="s">
        <v>20</v>
      </c>
      <c r="E26" s="14" t="s">
        <v>24</v>
      </c>
      <c r="F26" s="15" t="s">
        <v>47</v>
      </c>
      <c r="G26" s="16">
        <v>3840</v>
      </c>
      <c r="H26" s="16">
        <v>100</v>
      </c>
      <c r="I26" s="17" t="s">
        <v>1406</v>
      </c>
      <c r="J26" s="17" t="s">
        <v>1449</v>
      </c>
      <c r="L26" s="10">
        <f t="shared" si="2"/>
        <v>384000</v>
      </c>
      <c r="M26" s="10"/>
      <c r="O26"/>
    </row>
    <row r="27" spans="1:15" s="9" customFormat="1" x14ac:dyDescent="0.3">
      <c r="A27" s="14" t="s">
        <v>895</v>
      </c>
      <c r="B27" s="14" t="s">
        <v>1468</v>
      </c>
      <c r="C27" s="14" t="s">
        <v>12</v>
      </c>
      <c r="D27" s="14" t="s">
        <v>20</v>
      </c>
      <c r="E27" s="14" t="s">
        <v>24</v>
      </c>
      <c r="F27" s="15" t="s">
        <v>1469</v>
      </c>
      <c r="G27" s="16">
        <v>3840</v>
      </c>
      <c r="H27" s="16">
        <v>70</v>
      </c>
      <c r="I27" s="17" t="s">
        <v>1406</v>
      </c>
      <c r="J27" s="17" t="s">
        <v>1449</v>
      </c>
      <c r="L27" s="10">
        <f t="shared" si="2"/>
        <v>268800</v>
      </c>
      <c r="M27" s="10"/>
      <c r="O27"/>
    </row>
    <row r="28" spans="1:15" x14ac:dyDescent="0.3">
      <c r="H28" s="45">
        <f>SUM(H2:H27)</f>
        <v>3450</v>
      </c>
    </row>
    <row r="29" spans="1:15" x14ac:dyDescent="0.3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2" t="s">
        <v>5</v>
      </c>
      <c r="G29" s="3" t="s">
        <v>6</v>
      </c>
      <c r="H29" s="3" t="s">
        <v>7</v>
      </c>
      <c r="I29" s="4" t="s">
        <v>1470</v>
      </c>
      <c r="J29" s="4" t="s">
        <v>1471</v>
      </c>
    </row>
    <row r="30" spans="1:15" s="9" customFormat="1" x14ac:dyDescent="0.3">
      <c r="A30" s="5" t="s">
        <v>950</v>
      </c>
      <c r="B30" s="5" t="s">
        <v>1233</v>
      </c>
      <c r="C30" s="5" t="s">
        <v>12</v>
      </c>
      <c r="D30" s="5" t="s">
        <v>13</v>
      </c>
      <c r="E30" s="5" t="s">
        <v>68</v>
      </c>
      <c r="F30" s="6" t="s">
        <v>1234</v>
      </c>
      <c r="G30" s="7">
        <v>7940</v>
      </c>
      <c r="H30" s="7">
        <v>80</v>
      </c>
      <c r="I30" s="8" t="s">
        <v>1330</v>
      </c>
      <c r="J30" s="8" t="s">
        <v>1472</v>
      </c>
      <c r="L30" s="10">
        <f t="shared" ref="L30:L39" si="3">G30*H30</f>
        <v>635200</v>
      </c>
      <c r="M30" s="10"/>
      <c r="O30"/>
    </row>
    <row r="31" spans="1:15" s="9" customFormat="1" x14ac:dyDescent="0.3">
      <c r="A31" s="5" t="s">
        <v>950</v>
      </c>
      <c r="B31" s="5" t="s">
        <v>1473</v>
      </c>
      <c r="C31" s="5" t="s">
        <v>12</v>
      </c>
      <c r="D31" s="5" t="s">
        <v>13</v>
      </c>
      <c r="E31" s="5" t="s">
        <v>57</v>
      </c>
      <c r="F31" s="6" t="s">
        <v>1474</v>
      </c>
      <c r="G31" s="7">
        <v>25990</v>
      </c>
      <c r="H31" s="64">
        <v>50</v>
      </c>
      <c r="I31" s="8" t="s">
        <v>1330</v>
      </c>
      <c r="J31" s="8" t="s">
        <v>1472</v>
      </c>
      <c r="L31" s="10">
        <f t="shared" si="3"/>
        <v>1299500</v>
      </c>
      <c r="M31" s="10"/>
      <c r="O31"/>
    </row>
    <row r="32" spans="1:15" s="9" customFormat="1" x14ac:dyDescent="0.3">
      <c r="A32" s="5" t="s">
        <v>950</v>
      </c>
      <c r="B32" s="5" t="s">
        <v>1475</v>
      </c>
      <c r="C32" s="5" t="s">
        <v>12</v>
      </c>
      <c r="D32" s="5" t="s">
        <v>13</v>
      </c>
      <c r="E32" s="5" t="s">
        <v>57</v>
      </c>
      <c r="F32" s="6" t="s">
        <v>1476</v>
      </c>
      <c r="G32" s="7">
        <v>33760</v>
      </c>
      <c r="H32" s="64">
        <v>50</v>
      </c>
      <c r="I32" s="8" t="s">
        <v>1330</v>
      </c>
      <c r="J32" s="8" t="s">
        <v>1472</v>
      </c>
      <c r="L32" s="10">
        <f t="shared" si="3"/>
        <v>1688000</v>
      </c>
      <c r="M32" s="10"/>
      <c r="O32"/>
    </row>
    <row r="33" spans="1:15" s="9" customFormat="1" x14ac:dyDescent="0.3">
      <c r="A33" s="5" t="s">
        <v>950</v>
      </c>
      <c r="B33" s="5" t="s">
        <v>1477</v>
      </c>
      <c r="C33" s="5" t="s">
        <v>12</v>
      </c>
      <c r="D33" s="5" t="s">
        <v>20</v>
      </c>
      <c r="E33" s="5" t="s">
        <v>68</v>
      </c>
      <c r="F33" s="6" t="s">
        <v>1478</v>
      </c>
      <c r="G33" s="7">
        <v>8280</v>
      </c>
      <c r="H33" s="7">
        <v>150</v>
      </c>
      <c r="I33" s="8" t="s">
        <v>1330</v>
      </c>
      <c r="J33" s="8" t="s">
        <v>1472</v>
      </c>
      <c r="L33" s="10">
        <f t="shared" si="3"/>
        <v>1242000</v>
      </c>
      <c r="M33" s="10"/>
      <c r="O33"/>
    </row>
    <row r="34" spans="1:15" s="9" customFormat="1" x14ac:dyDescent="0.3">
      <c r="A34" s="5" t="s">
        <v>950</v>
      </c>
      <c r="B34" s="5" t="s">
        <v>1479</v>
      </c>
      <c r="C34" s="5" t="s">
        <v>12</v>
      </c>
      <c r="D34" s="5" t="s">
        <v>20</v>
      </c>
      <c r="E34" s="5" t="s">
        <v>24</v>
      </c>
      <c r="F34" s="6" t="s">
        <v>1480</v>
      </c>
      <c r="G34" s="7">
        <v>25670</v>
      </c>
      <c r="H34" s="7">
        <v>50</v>
      </c>
      <c r="I34" s="8" t="s">
        <v>1481</v>
      </c>
      <c r="J34" s="8" t="s">
        <v>1472</v>
      </c>
      <c r="L34" s="10">
        <f t="shared" si="3"/>
        <v>1283500</v>
      </c>
      <c r="M34" s="10"/>
      <c r="O34"/>
    </row>
    <row r="35" spans="1:15" s="9" customFormat="1" x14ac:dyDescent="0.3">
      <c r="A35" s="5" t="s">
        <v>950</v>
      </c>
      <c r="B35" s="5" t="s">
        <v>1482</v>
      </c>
      <c r="C35" s="5" t="s">
        <v>12</v>
      </c>
      <c r="D35" s="5" t="s">
        <v>20</v>
      </c>
      <c r="E35" s="5" t="s">
        <v>24</v>
      </c>
      <c r="F35" s="6" t="s">
        <v>1483</v>
      </c>
      <c r="G35" s="7">
        <v>8110</v>
      </c>
      <c r="H35" s="7">
        <v>120</v>
      </c>
      <c r="I35" s="8" t="s">
        <v>1481</v>
      </c>
      <c r="J35" s="8" t="s">
        <v>1472</v>
      </c>
      <c r="L35" s="10">
        <f t="shared" si="3"/>
        <v>973200</v>
      </c>
      <c r="M35" s="10"/>
      <c r="O35"/>
    </row>
    <row r="36" spans="1:15" s="9" customFormat="1" x14ac:dyDescent="0.3">
      <c r="A36" s="5" t="s">
        <v>950</v>
      </c>
      <c r="B36" s="5" t="s">
        <v>1484</v>
      </c>
      <c r="C36" s="5" t="s">
        <v>12</v>
      </c>
      <c r="D36" s="5" t="s">
        <v>20</v>
      </c>
      <c r="E36" s="5" t="s">
        <v>24</v>
      </c>
      <c r="F36" s="6" t="s">
        <v>1485</v>
      </c>
      <c r="G36" s="7">
        <v>8110</v>
      </c>
      <c r="H36" s="7">
        <v>50</v>
      </c>
      <c r="I36" s="8" t="s">
        <v>913</v>
      </c>
      <c r="J36" s="8" t="s">
        <v>1472</v>
      </c>
      <c r="L36" s="10">
        <f t="shared" si="3"/>
        <v>405500</v>
      </c>
      <c r="M36" s="10"/>
      <c r="O36"/>
    </row>
    <row r="37" spans="1:15" s="9" customFormat="1" x14ac:dyDescent="0.3">
      <c r="A37" s="5" t="s">
        <v>950</v>
      </c>
      <c r="B37" s="5" t="s">
        <v>1486</v>
      </c>
      <c r="C37" s="5" t="s">
        <v>12</v>
      </c>
      <c r="D37" s="5" t="s">
        <v>20</v>
      </c>
      <c r="E37" s="5" t="s">
        <v>68</v>
      </c>
      <c r="F37" s="6" t="s">
        <v>1487</v>
      </c>
      <c r="G37" s="7">
        <v>8970</v>
      </c>
      <c r="H37" s="7">
        <v>30</v>
      </c>
      <c r="I37" s="8" t="s">
        <v>1330</v>
      </c>
      <c r="J37" s="8" t="s">
        <v>1472</v>
      </c>
      <c r="L37" s="10">
        <f t="shared" si="3"/>
        <v>269100</v>
      </c>
      <c r="M37" s="10"/>
      <c r="O37"/>
    </row>
    <row r="38" spans="1:15" s="9" customFormat="1" x14ac:dyDescent="0.3">
      <c r="A38" s="5" t="s">
        <v>950</v>
      </c>
      <c r="B38" s="5" t="s">
        <v>1488</v>
      </c>
      <c r="C38" s="5" t="s">
        <v>12</v>
      </c>
      <c r="D38" s="5" t="s">
        <v>20</v>
      </c>
      <c r="E38" s="5" t="s">
        <v>68</v>
      </c>
      <c r="F38" s="6" t="s">
        <v>1489</v>
      </c>
      <c r="G38" s="7">
        <v>8970</v>
      </c>
      <c r="H38" s="7">
        <v>20</v>
      </c>
      <c r="I38" s="8" t="s">
        <v>1330</v>
      </c>
      <c r="J38" s="8" t="s">
        <v>1472</v>
      </c>
      <c r="L38" s="10">
        <f t="shared" si="3"/>
        <v>179400</v>
      </c>
      <c r="M38" s="10"/>
      <c r="O38"/>
    </row>
    <row r="39" spans="1:15" s="9" customFormat="1" x14ac:dyDescent="0.3">
      <c r="A39" s="5" t="s">
        <v>950</v>
      </c>
      <c r="B39" s="5" t="s">
        <v>1490</v>
      </c>
      <c r="C39" s="5" t="s">
        <v>12</v>
      </c>
      <c r="D39" s="5" t="s">
        <v>20</v>
      </c>
      <c r="E39" s="5" t="s">
        <v>57</v>
      </c>
      <c r="F39" s="6" t="s">
        <v>1491</v>
      </c>
      <c r="G39" s="7">
        <v>33200</v>
      </c>
      <c r="H39" s="7">
        <v>50</v>
      </c>
      <c r="I39" s="8" t="s">
        <v>1330</v>
      </c>
      <c r="J39" s="8" t="s">
        <v>1472</v>
      </c>
      <c r="L39" s="10">
        <f t="shared" si="3"/>
        <v>1660000</v>
      </c>
      <c r="M39" s="10"/>
      <c r="O39"/>
    </row>
    <row r="40" spans="1:15" s="9" customFormat="1" x14ac:dyDescent="0.3">
      <c r="A40" s="5" t="s">
        <v>950</v>
      </c>
      <c r="B40" s="5" t="s">
        <v>1492</v>
      </c>
      <c r="C40" s="5" t="s">
        <v>12</v>
      </c>
      <c r="D40" s="5" t="s">
        <v>20</v>
      </c>
      <c r="E40" s="5" t="s">
        <v>57</v>
      </c>
      <c r="F40" s="6" t="s">
        <v>1493</v>
      </c>
      <c r="G40" s="7">
        <v>25510</v>
      </c>
      <c r="H40" s="7">
        <v>80</v>
      </c>
      <c r="I40" s="8" t="s">
        <v>1330</v>
      </c>
      <c r="J40" s="8" t="s">
        <v>1472</v>
      </c>
      <c r="L40" s="10">
        <f>G40*H40</f>
        <v>2040800</v>
      </c>
      <c r="M40" s="10"/>
      <c r="O40"/>
    </row>
    <row r="41" spans="1:15" s="9" customFormat="1" x14ac:dyDescent="0.3">
      <c r="A41" s="5" t="s">
        <v>950</v>
      </c>
      <c r="B41" s="5" t="s">
        <v>1494</v>
      </c>
      <c r="C41" s="5" t="s">
        <v>12</v>
      </c>
      <c r="D41" s="5" t="s">
        <v>20</v>
      </c>
      <c r="E41" s="5" t="s">
        <v>57</v>
      </c>
      <c r="F41" s="6" t="s">
        <v>1495</v>
      </c>
      <c r="G41" s="7">
        <v>25010</v>
      </c>
      <c r="H41" s="64">
        <v>50</v>
      </c>
      <c r="I41" s="8" t="s">
        <v>1330</v>
      </c>
      <c r="J41" s="8" t="s">
        <v>1472</v>
      </c>
      <c r="L41" s="10">
        <f>G41*H41</f>
        <v>1250500</v>
      </c>
      <c r="M41" s="10"/>
      <c r="O41"/>
    </row>
    <row r="42" spans="1:15" s="9" customFormat="1" x14ac:dyDescent="0.3">
      <c r="A42" s="5" t="s">
        <v>950</v>
      </c>
      <c r="B42" s="5" t="s">
        <v>1496</v>
      </c>
      <c r="C42" s="5" t="s">
        <v>12</v>
      </c>
      <c r="D42" s="5" t="s">
        <v>13</v>
      </c>
      <c r="E42" s="5" t="s">
        <v>68</v>
      </c>
      <c r="F42" s="6" t="s">
        <v>1497</v>
      </c>
      <c r="G42" s="7">
        <v>7800</v>
      </c>
      <c r="H42" s="64">
        <v>100</v>
      </c>
      <c r="I42" s="8" t="s">
        <v>1330</v>
      </c>
      <c r="J42" s="8" t="s">
        <v>1472</v>
      </c>
      <c r="L42" s="10">
        <f t="shared" ref="L42:L83" si="4">G42*H42</f>
        <v>780000</v>
      </c>
      <c r="M42" s="10"/>
      <c r="O42"/>
    </row>
    <row r="43" spans="1:15" s="9" customFormat="1" x14ac:dyDescent="0.3">
      <c r="A43" s="5" t="s">
        <v>950</v>
      </c>
      <c r="B43" s="5" t="s">
        <v>1498</v>
      </c>
      <c r="C43" s="5" t="s">
        <v>19</v>
      </c>
      <c r="D43" s="5" t="s">
        <v>20</v>
      </c>
      <c r="E43" s="5" t="s">
        <v>68</v>
      </c>
      <c r="F43" s="6" t="s">
        <v>1499</v>
      </c>
      <c r="G43" s="7">
        <v>4850</v>
      </c>
      <c r="H43" s="7">
        <v>140</v>
      </c>
      <c r="I43" s="8" t="s">
        <v>1330</v>
      </c>
      <c r="J43" s="8" t="s">
        <v>1472</v>
      </c>
      <c r="L43" s="10">
        <f t="shared" si="4"/>
        <v>679000</v>
      </c>
      <c r="M43" s="10"/>
      <c r="O43"/>
    </row>
    <row r="44" spans="1:15" s="9" customFormat="1" x14ac:dyDescent="0.3">
      <c r="A44" s="5" t="s">
        <v>950</v>
      </c>
      <c r="B44" s="5" t="s">
        <v>1500</v>
      </c>
      <c r="C44" s="5" t="s">
        <v>12</v>
      </c>
      <c r="D44" s="5" t="s">
        <v>20</v>
      </c>
      <c r="E44" s="5" t="s">
        <v>24</v>
      </c>
      <c r="F44" s="6" t="s">
        <v>1501</v>
      </c>
      <c r="G44" s="7">
        <v>8280</v>
      </c>
      <c r="H44" s="7">
        <v>100</v>
      </c>
      <c r="I44" s="8" t="s">
        <v>1330</v>
      </c>
      <c r="J44" s="8" t="s">
        <v>1472</v>
      </c>
      <c r="L44" s="10">
        <f t="shared" si="4"/>
        <v>828000</v>
      </c>
      <c r="M44" s="10"/>
      <c r="O44"/>
    </row>
    <row r="45" spans="1:15" s="9" customFormat="1" x14ac:dyDescent="0.3">
      <c r="A45" s="5" t="s">
        <v>950</v>
      </c>
      <c r="B45" s="5" t="s">
        <v>1502</v>
      </c>
      <c r="C45" s="5" t="s">
        <v>12</v>
      </c>
      <c r="D45" s="5" t="s">
        <v>20</v>
      </c>
      <c r="E45" s="5" t="s">
        <v>24</v>
      </c>
      <c r="F45" s="6" t="s">
        <v>1503</v>
      </c>
      <c r="G45" s="7">
        <v>8970</v>
      </c>
      <c r="H45" s="7">
        <v>70</v>
      </c>
      <c r="I45" s="8" t="s">
        <v>1330</v>
      </c>
      <c r="J45" s="8" t="s">
        <v>1472</v>
      </c>
      <c r="L45" s="10">
        <f t="shared" si="4"/>
        <v>627900</v>
      </c>
      <c r="M45" s="10"/>
      <c r="O45"/>
    </row>
    <row r="46" spans="1:15" s="9" customFormat="1" x14ac:dyDescent="0.3">
      <c r="A46" s="5" t="s">
        <v>950</v>
      </c>
      <c r="B46" s="5" t="s">
        <v>1504</v>
      </c>
      <c r="C46" s="5" t="s">
        <v>12</v>
      </c>
      <c r="D46" s="5" t="s">
        <v>20</v>
      </c>
      <c r="E46" s="5" t="s">
        <v>24</v>
      </c>
      <c r="F46" s="6" t="s">
        <v>1505</v>
      </c>
      <c r="G46" s="7">
        <v>8970</v>
      </c>
      <c r="H46" s="7">
        <v>60</v>
      </c>
      <c r="I46" s="8" t="s">
        <v>1330</v>
      </c>
      <c r="J46" s="8" t="s">
        <v>1472</v>
      </c>
      <c r="L46" s="10">
        <f t="shared" si="4"/>
        <v>538200</v>
      </c>
      <c r="M46" s="10">
        <f t="shared" ref="M46:M52" si="5">L46*0.1</f>
        <v>53820</v>
      </c>
      <c r="O46"/>
    </row>
    <row r="47" spans="1:15" s="9" customFormat="1" x14ac:dyDescent="0.3">
      <c r="A47" s="5" t="s">
        <v>950</v>
      </c>
      <c r="B47" s="5" t="s">
        <v>1506</v>
      </c>
      <c r="C47" s="5" t="s">
        <v>12</v>
      </c>
      <c r="D47" s="5" t="s">
        <v>20</v>
      </c>
      <c r="E47" s="5" t="s">
        <v>68</v>
      </c>
      <c r="F47" s="6" t="s">
        <v>1507</v>
      </c>
      <c r="G47" s="7">
        <v>8110</v>
      </c>
      <c r="H47" s="7">
        <v>170</v>
      </c>
      <c r="I47" s="8" t="s">
        <v>1330</v>
      </c>
      <c r="J47" s="8" t="s">
        <v>1472</v>
      </c>
      <c r="L47" s="10">
        <f t="shared" si="4"/>
        <v>1378700</v>
      </c>
      <c r="M47" s="10">
        <f t="shared" si="5"/>
        <v>137870</v>
      </c>
      <c r="O47"/>
    </row>
    <row r="48" spans="1:15" s="9" customFormat="1" x14ac:dyDescent="0.3">
      <c r="A48" s="5" t="s">
        <v>950</v>
      </c>
      <c r="B48" s="5" t="s">
        <v>1508</v>
      </c>
      <c r="C48" s="5" t="s">
        <v>12</v>
      </c>
      <c r="D48" s="5" t="s">
        <v>31</v>
      </c>
      <c r="E48" s="5" t="s">
        <v>518</v>
      </c>
      <c r="F48" s="6" t="s">
        <v>1509</v>
      </c>
      <c r="G48" s="7">
        <v>16930</v>
      </c>
      <c r="H48" s="7">
        <v>100</v>
      </c>
      <c r="I48" s="8" t="s">
        <v>1330</v>
      </c>
      <c r="J48" s="8" t="s">
        <v>1472</v>
      </c>
      <c r="L48" s="10">
        <f t="shared" si="4"/>
        <v>1693000</v>
      </c>
      <c r="M48" s="10">
        <f t="shared" si="5"/>
        <v>169300</v>
      </c>
      <c r="O48"/>
    </row>
    <row r="49" spans="1:15" s="9" customFormat="1" x14ac:dyDescent="0.3">
      <c r="A49" s="5" t="s">
        <v>950</v>
      </c>
      <c r="B49" s="5" t="s">
        <v>1510</v>
      </c>
      <c r="C49" s="5" t="s">
        <v>12</v>
      </c>
      <c r="D49" s="5" t="s">
        <v>31</v>
      </c>
      <c r="E49" s="5" t="s">
        <v>57</v>
      </c>
      <c r="F49" s="6" t="s">
        <v>1511</v>
      </c>
      <c r="G49" s="7">
        <v>11100</v>
      </c>
      <c r="H49" s="7">
        <v>120</v>
      </c>
      <c r="I49" s="8" t="s">
        <v>1330</v>
      </c>
      <c r="J49" s="8" t="s">
        <v>1472</v>
      </c>
      <c r="L49" s="10">
        <f t="shared" si="4"/>
        <v>1332000</v>
      </c>
      <c r="M49" s="10">
        <f t="shared" si="5"/>
        <v>133200</v>
      </c>
      <c r="O49"/>
    </row>
    <row r="50" spans="1:15" s="9" customFormat="1" x14ac:dyDescent="0.3">
      <c r="A50" s="5" t="s">
        <v>950</v>
      </c>
      <c r="B50" s="5" t="s">
        <v>1512</v>
      </c>
      <c r="C50" s="5" t="s">
        <v>12</v>
      </c>
      <c r="D50" s="5" t="s">
        <v>31</v>
      </c>
      <c r="E50" s="5" t="s">
        <v>57</v>
      </c>
      <c r="F50" s="6" t="s">
        <v>1513</v>
      </c>
      <c r="G50" s="7">
        <v>11100</v>
      </c>
      <c r="H50" s="7">
        <v>100</v>
      </c>
      <c r="I50" s="8" t="s">
        <v>1330</v>
      </c>
      <c r="J50" s="8" t="s">
        <v>1472</v>
      </c>
      <c r="L50" s="10">
        <f t="shared" si="4"/>
        <v>1110000</v>
      </c>
      <c r="M50" s="10">
        <f t="shared" si="5"/>
        <v>111000</v>
      </c>
      <c r="O50"/>
    </row>
    <row r="51" spans="1:15" s="9" customFormat="1" x14ac:dyDescent="0.3">
      <c r="A51" s="5" t="s">
        <v>950</v>
      </c>
      <c r="B51" s="5" t="s">
        <v>1514</v>
      </c>
      <c r="C51" s="5" t="s">
        <v>12</v>
      </c>
      <c r="D51" s="5" t="s">
        <v>31</v>
      </c>
      <c r="E51" s="5" t="s">
        <v>57</v>
      </c>
      <c r="F51" s="6" t="s">
        <v>1515</v>
      </c>
      <c r="G51" s="7">
        <v>16930</v>
      </c>
      <c r="H51" s="7">
        <v>180</v>
      </c>
      <c r="I51" s="8" t="s">
        <v>1330</v>
      </c>
      <c r="J51" s="8" t="s">
        <v>1472</v>
      </c>
      <c r="L51" s="10">
        <f t="shared" si="4"/>
        <v>3047400</v>
      </c>
      <c r="M51" s="10">
        <f t="shared" si="5"/>
        <v>304740</v>
      </c>
      <c r="O51"/>
    </row>
    <row r="52" spans="1:15" s="9" customFormat="1" x14ac:dyDescent="0.3">
      <c r="A52" s="5" t="s">
        <v>950</v>
      </c>
      <c r="B52" s="5" t="s">
        <v>526</v>
      </c>
      <c r="C52" s="5" t="s">
        <v>12</v>
      </c>
      <c r="D52" s="5" t="s">
        <v>31</v>
      </c>
      <c r="E52" s="5" t="s">
        <v>57</v>
      </c>
      <c r="F52" s="6" t="s">
        <v>527</v>
      </c>
      <c r="G52" s="7">
        <v>16930</v>
      </c>
      <c r="H52" s="7">
        <v>80</v>
      </c>
      <c r="I52" s="8" t="s">
        <v>1330</v>
      </c>
      <c r="J52" s="8" t="s">
        <v>1472</v>
      </c>
      <c r="L52" s="10">
        <f t="shared" si="4"/>
        <v>1354400</v>
      </c>
      <c r="M52" s="10">
        <f t="shared" si="5"/>
        <v>135440</v>
      </c>
      <c r="O52"/>
    </row>
    <row r="53" spans="1:15" s="9" customFormat="1" x14ac:dyDescent="0.3">
      <c r="A53" s="5" t="s">
        <v>950</v>
      </c>
      <c r="B53" s="5" t="s">
        <v>1516</v>
      </c>
      <c r="C53" s="5" t="s">
        <v>12</v>
      </c>
      <c r="D53" s="5" t="s">
        <v>31</v>
      </c>
      <c r="E53" s="5" t="s">
        <v>1517</v>
      </c>
      <c r="F53" s="6" t="s">
        <v>1518</v>
      </c>
      <c r="G53" s="7">
        <v>4200</v>
      </c>
      <c r="H53" s="7">
        <v>150</v>
      </c>
      <c r="I53" s="8" t="s">
        <v>1330</v>
      </c>
      <c r="J53" s="8" t="s">
        <v>1472</v>
      </c>
      <c r="L53" s="10">
        <f t="shared" si="4"/>
        <v>630000</v>
      </c>
      <c r="M53" s="10"/>
      <c r="O53"/>
    </row>
    <row r="54" spans="1:15" s="9" customFormat="1" x14ac:dyDescent="0.3">
      <c r="A54" s="5" t="s">
        <v>950</v>
      </c>
      <c r="B54" s="5" t="s">
        <v>1519</v>
      </c>
      <c r="C54" s="5" t="s">
        <v>19</v>
      </c>
      <c r="D54" s="5" t="s">
        <v>31</v>
      </c>
      <c r="E54" s="5" t="s">
        <v>57</v>
      </c>
      <c r="F54" s="6" t="s">
        <v>1520</v>
      </c>
      <c r="G54" s="7">
        <v>11100</v>
      </c>
      <c r="H54" s="7">
        <v>90</v>
      </c>
      <c r="I54" s="8" t="s">
        <v>1330</v>
      </c>
      <c r="J54" s="8" t="s">
        <v>1472</v>
      </c>
      <c r="L54" s="10">
        <f t="shared" si="4"/>
        <v>999000</v>
      </c>
      <c r="M54" s="10"/>
      <c r="O54"/>
    </row>
    <row r="55" spans="1:15" s="9" customFormat="1" x14ac:dyDescent="0.3">
      <c r="A55" s="5" t="s">
        <v>950</v>
      </c>
      <c r="B55" s="5" t="s">
        <v>325</v>
      </c>
      <c r="C55" s="5" t="s">
        <v>12</v>
      </c>
      <c r="D55" s="5" t="s">
        <v>31</v>
      </c>
      <c r="E55" s="5" t="s">
        <v>57</v>
      </c>
      <c r="F55" s="6" t="s">
        <v>326</v>
      </c>
      <c r="G55" s="7">
        <v>11100</v>
      </c>
      <c r="H55" s="7">
        <v>110</v>
      </c>
      <c r="I55" s="8" t="s">
        <v>1330</v>
      </c>
      <c r="J55" s="8" t="s">
        <v>1472</v>
      </c>
      <c r="L55" s="10">
        <f t="shared" si="4"/>
        <v>1221000</v>
      </c>
      <c r="M55" s="10"/>
      <c r="O55"/>
    </row>
    <row r="56" spans="1:15" s="9" customFormat="1" x14ac:dyDescent="0.3">
      <c r="A56" s="5" t="s">
        <v>950</v>
      </c>
      <c r="B56" s="5" t="s">
        <v>1521</v>
      </c>
      <c r="C56" s="5" t="s">
        <v>12</v>
      </c>
      <c r="D56" s="5" t="s">
        <v>31</v>
      </c>
      <c r="E56" s="5" t="s">
        <v>57</v>
      </c>
      <c r="F56" s="6" t="s">
        <v>1522</v>
      </c>
      <c r="G56" s="7">
        <v>11100</v>
      </c>
      <c r="H56" s="64">
        <v>110</v>
      </c>
      <c r="I56" s="8" t="s">
        <v>1330</v>
      </c>
      <c r="J56" s="8" t="s">
        <v>1472</v>
      </c>
      <c r="L56" s="10">
        <f t="shared" si="4"/>
        <v>1221000</v>
      </c>
      <c r="M56" s="10"/>
      <c r="O56"/>
    </row>
    <row r="57" spans="1:15" s="9" customFormat="1" x14ac:dyDescent="0.3">
      <c r="A57" s="5" t="s">
        <v>950</v>
      </c>
      <c r="B57" s="5" t="s">
        <v>1523</v>
      </c>
      <c r="C57" s="5" t="s">
        <v>12</v>
      </c>
      <c r="D57" s="5" t="s">
        <v>31</v>
      </c>
      <c r="E57" s="5" t="s">
        <v>57</v>
      </c>
      <c r="F57" s="6" t="s">
        <v>1524</v>
      </c>
      <c r="G57" s="7">
        <v>11100</v>
      </c>
      <c r="H57" s="7">
        <v>150</v>
      </c>
      <c r="I57" s="8" t="s">
        <v>1330</v>
      </c>
      <c r="J57" s="8" t="s">
        <v>1472</v>
      </c>
      <c r="L57" s="10">
        <f t="shared" si="4"/>
        <v>1665000</v>
      </c>
      <c r="M57" s="10"/>
      <c r="O57"/>
    </row>
    <row r="58" spans="1:15" s="9" customFormat="1" x14ac:dyDescent="0.3">
      <c r="A58" s="5" t="s">
        <v>950</v>
      </c>
      <c r="B58" s="5" t="s">
        <v>1525</v>
      </c>
      <c r="C58" s="5" t="s">
        <v>12</v>
      </c>
      <c r="D58" s="5" t="s">
        <v>31</v>
      </c>
      <c r="E58" s="5" t="s">
        <v>1526</v>
      </c>
      <c r="F58" s="6">
        <v>4002</v>
      </c>
      <c r="G58" s="7">
        <v>26170</v>
      </c>
      <c r="H58" s="7">
        <v>170</v>
      </c>
      <c r="I58" s="8" t="s">
        <v>1330</v>
      </c>
      <c r="J58" s="8" t="s">
        <v>1472</v>
      </c>
      <c r="L58" s="10">
        <f t="shared" si="4"/>
        <v>4448900</v>
      </c>
      <c r="M58" s="10"/>
      <c r="O58"/>
    </row>
    <row r="59" spans="1:15" s="9" customFormat="1" x14ac:dyDescent="0.3">
      <c r="A59" s="5" t="s">
        <v>950</v>
      </c>
      <c r="B59" s="5" t="s">
        <v>1527</v>
      </c>
      <c r="C59" s="5" t="s">
        <v>12</v>
      </c>
      <c r="D59" s="5" t="s">
        <v>31</v>
      </c>
      <c r="E59" s="5" t="s">
        <v>57</v>
      </c>
      <c r="F59" s="6" t="s">
        <v>1528</v>
      </c>
      <c r="G59" s="7">
        <v>11100</v>
      </c>
      <c r="H59" s="7">
        <v>120</v>
      </c>
      <c r="I59" s="8" t="s">
        <v>1330</v>
      </c>
      <c r="J59" s="8" t="s">
        <v>1472</v>
      </c>
      <c r="L59" s="10">
        <f t="shared" si="4"/>
        <v>1332000</v>
      </c>
      <c r="M59" s="10"/>
      <c r="O59"/>
    </row>
    <row r="60" spans="1:15" s="9" customFormat="1" x14ac:dyDescent="0.3">
      <c r="A60" s="5" t="s">
        <v>950</v>
      </c>
      <c r="B60" s="5" t="s">
        <v>1529</v>
      </c>
      <c r="C60" s="5" t="s">
        <v>12</v>
      </c>
      <c r="D60" s="5" t="s">
        <v>56</v>
      </c>
      <c r="E60" s="5" t="s">
        <v>57</v>
      </c>
      <c r="F60" s="6" t="s">
        <v>1530</v>
      </c>
      <c r="G60" s="7">
        <v>11100</v>
      </c>
      <c r="H60" s="7">
        <v>170</v>
      </c>
      <c r="I60" s="8" t="s">
        <v>1330</v>
      </c>
      <c r="J60" s="8" t="s">
        <v>1472</v>
      </c>
      <c r="L60" s="10">
        <f t="shared" si="4"/>
        <v>1887000</v>
      </c>
      <c r="M60" s="10"/>
      <c r="O60"/>
    </row>
    <row r="61" spans="1:15" s="9" customFormat="1" x14ac:dyDescent="0.3">
      <c r="A61" s="5" t="s">
        <v>950</v>
      </c>
      <c r="B61" s="5" t="s">
        <v>1531</v>
      </c>
      <c r="C61" s="5" t="s">
        <v>53</v>
      </c>
      <c r="D61" s="5" t="s">
        <v>35</v>
      </c>
      <c r="E61" s="5" t="s">
        <v>24</v>
      </c>
      <c r="F61" s="6" t="s">
        <v>1532</v>
      </c>
      <c r="G61" s="7">
        <v>3950</v>
      </c>
      <c r="H61" s="7">
        <v>180</v>
      </c>
      <c r="I61" s="8" t="s">
        <v>1330</v>
      </c>
      <c r="J61" s="8" t="s">
        <v>17</v>
      </c>
      <c r="L61" s="10">
        <f t="shared" si="4"/>
        <v>711000</v>
      </c>
      <c r="M61" s="10"/>
      <c r="O61"/>
    </row>
    <row r="62" spans="1:15" s="9" customFormat="1" x14ac:dyDescent="0.3">
      <c r="A62" s="5" t="s">
        <v>950</v>
      </c>
      <c r="B62" s="5" t="s">
        <v>1533</v>
      </c>
      <c r="C62" s="5" t="s">
        <v>12</v>
      </c>
      <c r="D62" s="5" t="s">
        <v>20</v>
      </c>
      <c r="E62" s="5" t="s">
        <v>24</v>
      </c>
      <c r="F62" s="6" t="s">
        <v>1534</v>
      </c>
      <c r="G62" s="7">
        <v>8110</v>
      </c>
      <c r="H62" s="7">
        <v>40</v>
      </c>
      <c r="I62" s="8" t="s">
        <v>1535</v>
      </c>
      <c r="J62" s="8" t="s">
        <v>17</v>
      </c>
      <c r="L62" s="10">
        <f t="shared" si="4"/>
        <v>324400</v>
      </c>
      <c r="M62" s="10"/>
      <c r="O62"/>
    </row>
    <row r="63" spans="1:15" s="9" customFormat="1" x14ac:dyDescent="0.3">
      <c r="A63" s="5" t="s">
        <v>950</v>
      </c>
      <c r="B63" s="5" t="s">
        <v>1536</v>
      </c>
      <c r="C63" s="5" t="s">
        <v>12</v>
      </c>
      <c r="D63" s="5" t="s">
        <v>20</v>
      </c>
      <c r="E63" s="5" t="s">
        <v>24</v>
      </c>
      <c r="F63" s="6" t="s">
        <v>1537</v>
      </c>
      <c r="G63" s="7">
        <v>25670</v>
      </c>
      <c r="H63" s="7">
        <v>80</v>
      </c>
      <c r="I63" s="8" t="s">
        <v>1535</v>
      </c>
      <c r="J63" s="8" t="s">
        <v>17</v>
      </c>
      <c r="L63" s="10">
        <f t="shared" si="4"/>
        <v>2053600</v>
      </c>
      <c r="M63" s="10"/>
      <c r="O63"/>
    </row>
    <row r="64" spans="1:15" s="9" customFormat="1" x14ac:dyDescent="0.3">
      <c r="A64" s="5" t="s">
        <v>950</v>
      </c>
      <c r="B64" s="5" t="s">
        <v>1538</v>
      </c>
      <c r="C64" s="5" t="s">
        <v>12</v>
      </c>
      <c r="D64" s="5" t="s">
        <v>13</v>
      </c>
      <c r="E64" s="5" t="s">
        <v>24</v>
      </c>
      <c r="F64" s="6" t="s">
        <v>1539</v>
      </c>
      <c r="G64" s="7">
        <v>4110</v>
      </c>
      <c r="H64" s="7">
        <v>130</v>
      </c>
      <c r="I64" s="8" t="s">
        <v>1540</v>
      </c>
      <c r="J64" s="8" t="s">
        <v>17</v>
      </c>
      <c r="L64" s="10">
        <f t="shared" si="4"/>
        <v>534300</v>
      </c>
      <c r="M64" s="10"/>
      <c r="O64"/>
    </row>
    <row r="65" spans="1:15" s="9" customFormat="1" x14ac:dyDescent="0.3">
      <c r="A65" s="5" t="s">
        <v>950</v>
      </c>
      <c r="B65" s="5" t="s">
        <v>1541</v>
      </c>
      <c r="C65" s="5" t="s">
        <v>12</v>
      </c>
      <c r="D65" s="5" t="s">
        <v>20</v>
      </c>
      <c r="E65" s="5" t="s">
        <v>24</v>
      </c>
      <c r="F65" s="6" t="s">
        <v>1542</v>
      </c>
      <c r="G65" s="7">
        <v>7960</v>
      </c>
      <c r="H65" s="7">
        <v>80</v>
      </c>
      <c r="I65" s="8" t="s">
        <v>1330</v>
      </c>
      <c r="J65" s="8" t="s">
        <v>17</v>
      </c>
      <c r="L65" s="10">
        <f t="shared" si="4"/>
        <v>636800</v>
      </c>
      <c r="M65" s="10"/>
      <c r="O65"/>
    </row>
    <row r="66" spans="1:15" s="9" customFormat="1" x14ac:dyDescent="0.3">
      <c r="A66" s="5" t="s">
        <v>950</v>
      </c>
      <c r="B66" s="5" t="s">
        <v>987</v>
      </c>
      <c r="C66" s="5" t="s">
        <v>12</v>
      </c>
      <c r="D66" s="5" t="s">
        <v>13</v>
      </c>
      <c r="E66" s="5" t="s">
        <v>68</v>
      </c>
      <c r="F66" s="6" t="s">
        <v>988</v>
      </c>
      <c r="G66" s="7">
        <v>25150</v>
      </c>
      <c r="H66" s="7">
        <v>110</v>
      </c>
      <c r="I66" s="8" t="s">
        <v>1330</v>
      </c>
      <c r="J66" s="8" t="s">
        <v>17</v>
      </c>
      <c r="L66" s="10">
        <f t="shared" si="4"/>
        <v>2766500</v>
      </c>
      <c r="M66" s="10"/>
      <c r="O66"/>
    </row>
    <row r="67" spans="1:15" s="9" customFormat="1" x14ac:dyDescent="0.3">
      <c r="A67" s="5" t="s">
        <v>950</v>
      </c>
      <c r="B67" s="5" t="s">
        <v>985</v>
      </c>
      <c r="C67" s="5" t="s">
        <v>12</v>
      </c>
      <c r="D67" s="5" t="s">
        <v>13</v>
      </c>
      <c r="E67" s="5" t="s">
        <v>68</v>
      </c>
      <c r="F67" s="6" t="s">
        <v>986</v>
      </c>
      <c r="G67" s="7">
        <v>25150</v>
      </c>
      <c r="H67" s="7">
        <v>70</v>
      </c>
      <c r="I67" s="8" t="s">
        <v>1330</v>
      </c>
      <c r="J67" s="8" t="s">
        <v>17</v>
      </c>
      <c r="L67" s="10">
        <f t="shared" si="4"/>
        <v>1760500</v>
      </c>
      <c r="M67" s="10"/>
      <c r="O67"/>
    </row>
    <row r="68" spans="1:15" s="9" customFormat="1" x14ac:dyDescent="0.3">
      <c r="A68" s="5" t="s">
        <v>950</v>
      </c>
      <c r="B68" s="5" t="s">
        <v>1543</v>
      </c>
      <c r="C68" s="5" t="s">
        <v>53</v>
      </c>
      <c r="D68" s="5" t="s">
        <v>31</v>
      </c>
      <c r="E68" s="5" t="s">
        <v>57</v>
      </c>
      <c r="F68" s="6" t="s">
        <v>1544</v>
      </c>
      <c r="G68" s="7">
        <v>11100</v>
      </c>
      <c r="H68" s="7">
        <v>120</v>
      </c>
      <c r="I68" s="8" t="s">
        <v>1330</v>
      </c>
      <c r="J68" s="8" t="s">
        <v>17</v>
      </c>
      <c r="L68" s="10">
        <f t="shared" si="4"/>
        <v>1332000</v>
      </c>
      <c r="M68" s="10"/>
      <c r="O68"/>
    </row>
    <row r="69" spans="1:15" s="9" customFormat="1" x14ac:dyDescent="0.3">
      <c r="A69" s="14" t="s">
        <v>950</v>
      </c>
      <c r="B69" s="14" t="s">
        <v>1545</v>
      </c>
      <c r="C69" s="14" t="s">
        <v>12</v>
      </c>
      <c r="D69" s="14" t="s">
        <v>20</v>
      </c>
      <c r="E69" s="14" t="s">
        <v>295</v>
      </c>
      <c r="F69" s="15" t="s">
        <v>1546</v>
      </c>
      <c r="G69" s="16">
        <v>4700</v>
      </c>
      <c r="H69" s="16">
        <v>160</v>
      </c>
      <c r="I69" s="17" t="s">
        <v>1330</v>
      </c>
      <c r="J69" s="17" t="s">
        <v>1040</v>
      </c>
      <c r="L69" s="10">
        <f t="shared" si="4"/>
        <v>752000</v>
      </c>
      <c r="M69" s="10"/>
      <c r="O69"/>
    </row>
    <row r="70" spans="1:15" s="9" customFormat="1" x14ac:dyDescent="0.3">
      <c r="A70" s="14" t="s">
        <v>950</v>
      </c>
      <c r="B70" s="14" t="s">
        <v>1547</v>
      </c>
      <c r="C70" s="14" t="s">
        <v>12</v>
      </c>
      <c r="D70" s="14" t="s">
        <v>20</v>
      </c>
      <c r="E70" s="14" t="s">
        <v>295</v>
      </c>
      <c r="F70" s="15" t="s">
        <v>1548</v>
      </c>
      <c r="G70" s="16">
        <v>4700</v>
      </c>
      <c r="H70" s="16">
        <v>140</v>
      </c>
      <c r="I70" s="17" t="s">
        <v>1330</v>
      </c>
      <c r="J70" s="17" t="s">
        <v>1040</v>
      </c>
      <c r="L70" s="10">
        <f t="shared" si="4"/>
        <v>658000</v>
      </c>
      <c r="M70" s="10"/>
      <c r="O70"/>
    </row>
    <row r="71" spans="1:15" s="9" customFormat="1" x14ac:dyDescent="0.3">
      <c r="A71" s="14" t="s">
        <v>950</v>
      </c>
      <c r="B71" s="14" t="s">
        <v>1549</v>
      </c>
      <c r="C71" s="14" t="s">
        <v>12</v>
      </c>
      <c r="D71" s="14" t="s">
        <v>31</v>
      </c>
      <c r="E71" s="14" t="s">
        <v>57</v>
      </c>
      <c r="F71" s="15" t="s">
        <v>1550</v>
      </c>
      <c r="G71" s="16">
        <v>16930</v>
      </c>
      <c r="H71" s="16">
        <v>120</v>
      </c>
      <c r="I71" s="17" t="s">
        <v>1330</v>
      </c>
      <c r="J71" s="17" t="s">
        <v>1040</v>
      </c>
      <c r="L71" s="10">
        <f t="shared" si="4"/>
        <v>2031600</v>
      </c>
      <c r="M71" s="10"/>
      <c r="O71"/>
    </row>
    <row r="72" spans="1:15" s="9" customFormat="1" x14ac:dyDescent="0.3">
      <c r="A72" s="14" t="s">
        <v>950</v>
      </c>
      <c r="B72" s="14" t="s">
        <v>1551</v>
      </c>
      <c r="C72" s="14" t="s">
        <v>12</v>
      </c>
      <c r="D72" s="14" t="s">
        <v>31</v>
      </c>
      <c r="E72" s="14" t="s">
        <v>57</v>
      </c>
      <c r="F72" s="15" t="s">
        <v>1552</v>
      </c>
      <c r="G72" s="16">
        <v>16930</v>
      </c>
      <c r="H72" s="16">
        <v>120</v>
      </c>
      <c r="I72" s="17" t="s">
        <v>1330</v>
      </c>
      <c r="J72" s="17" t="s">
        <v>1040</v>
      </c>
      <c r="L72" s="10">
        <f t="shared" si="4"/>
        <v>2031600</v>
      </c>
      <c r="M72" s="10"/>
      <c r="O72"/>
    </row>
    <row r="73" spans="1:15" s="9" customFormat="1" x14ac:dyDescent="0.3">
      <c r="A73" s="14" t="s">
        <v>950</v>
      </c>
      <c r="B73" s="14" t="s">
        <v>1553</v>
      </c>
      <c r="C73" s="14" t="s">
        <v>12</v>
      </c>
      <c r="D73" s="14" t="s">
        <v>56</v>
      </c>
      <c r="E73" s="14" t="s">
        <v>57</v>
      </c>
      <c r="F73" s="15" t="s">
        <v>1554</v>
      </c>
      <c r="G73" s="16">
        <v>11100</v>
      </c>
      <c r="H73" s="16">
        <v>120</v>
      </c>
      <c r="I73" s="17" t="s">
        <v>1330</v>
      </c>
      <c r="J73" s="17" t="s">
        <v>1040</v>
      </c>
      <c r="L73" s="10">
        <f t="shared" si="4"/>
        <v>1332000</v>
      </c>
      <c r="M73" s="10"/>
      <c r="O73"/>
    </row>
    <row r="74" spans="1:15" s="9" customFormat="1" x14ac:dyDescent="0.3">
      <c r="A74" s="14" t="s">
        <v>950</v>
      </c>
      <c r="B74" s="14" t="s">
        <v>1555</v>
      </c>
      <c r="C74" s="14" t="s">
        <v>53</v>
      </c>
      <c r="D74" s="14" t="s">
        <v>35</v>
      </c>
      <c r="E74" s="14" t="s">
        <v>24</v>
      </c>
      <c r="F74" s="15" t="s">
        <v>1556</v>
      </c>
      <c r="G74" s="16">
        <v>3950</v>
      </c>
      <c r="H74" s="16">
        <v>110</v>
      </c>
      <c r="I74" s="17" t="s">
        <v>1330</v>
      </c>
      <c r="J74" s="17" t="s">
        <v>1040</v>
      </c>
      <c r="L74" s="10">
        <f t="shared" si="4"/>
        <v>434500</v>
      </c>
      <c r="M74" s="10"/>
      <c r="O74"/>
    </row>
    <row r="75" spans="1:15" s="9" customFormat="1" x14ac:dyDescent="0.3">
      <c r="A75" s="14" t="s">
        <v>950</v>
      </c>
      <c r="B75" s="14" t="s">
        <v>1557</v>
      </c>
      <c r="C75" s="14" t="s">
        <v>53</v>
      </c>
      <c r="D75" s="14" t="s">
        <v>35</v>
      </c>
      <c r="E75" s="14" t="s">
        <v>24</v>
      </c>
      <c r="F75" s="15" t="s">
        <v>1558</v>
      </c>
      <c r="G75" s="16">
        <v>3950</v>
      </c>
      <c r="H75" s="16">
        <v>30</v>
      </c>
      <c r="I75" s="17" t="s">
        <v>1330</v>
      </c>
      <c r="J75" s="17" t="s">
        <v>1040</v>
      </c>
      <c r="L75" s="10">
        <f t="shared" si="4"/>
        <v>118500</v>
      </c>
      <c r="M75" s="10"/>
      <c r="O75"/>
    </row>
    <row r="76" spans="1:15" s="9" customFormat="1" x14ac:dyDescent="0.3">
      <c r="A76" s="14" t="s">
        <v>950</v>
      </c>
      <c r="B76" s="14" t="s">
        <v>1559</v>
      </c>
      <c r="C76" s="14" t="s">
        <v>53</v>
      </c>
      <c r="D76" s="14" t="s">
        <v>35</v>
      </c>
      <c r="E76" s="14" t="s">
        <v>24</v>
      </c>
      <c r="F76" s="15" t="s">
        <v>1560</v>
      </c>
      <c r="G76" s="16">
        <v>3950</v>
      </c>
      <c r="H76" s="16">
        <v>30</v>
      </c>
      <c r="I76" s="17" t="s">
        <v>1330</v>
      </c>
      <c r="J76" s="17" t="s">
        <v>1040</v>
      </c>
      <c r="L76" s="10">
        <f t="shared" si="4"/>
        <v>118500</v>
      </c>
      <c r="M76" s="10"/>
      <c r="O76"/>
    </row>
    <row r="77" spans="1:15" s="9" customFormat="1" x14ac:dyDescent="0.3">
      <c r="A77" s="14" t="s">
        <v>950</v>
      </c>
      <c r="B77" s="14" t="s">
        <v>1561</v>
      </c>
      <c r="C77" s="14" t="s">
        <v>53</v>
      </c>
      <c r="D77" s="14" t="s">
        <v>35</v>
      </c>
      <c r="E77" s="14" t="s">
        <v>24</v>
      </c>
      <c r="F77" s="15" t="s">
        <v>1562</v>
      </c>
      <c r="G77" s="16">
        <v>3950</v>
      </c>
      <c r="H77" s="16">
        <v>30</v>
      </c>
      <c r="I77" s="17" t="s">
        <v>1330</v>
      </c>
      <c r="J77" s="17" t="s">
        <v>1563</v>
      </c>
      <c r="L77" s="10">
        <f t="shared" si="4"/>
        <v>118500</v>
      </c>
      <c r="M77" s="10"/>
      <c r="O77"/>
    </row>
    <row r="78" spans="1:15" s="9" customFormat="1" x14ac:dyDescent="0.3">
      <c r="A78" s="14" t="s">
        <v>950</v>
      </c>
      <c r="B78" s="14" t="s">
        <v>1564</v>
      </c>
      <c r="C78" s="14" t="s">
        <v>53</v>
      </c>
      <c r="D78" s="14" t="s">
        <v>35</v>
      </c>
      <c r="E78" s="14" t="s">
        <v>24</v>
      </c>
      <c r="F78" s="15" t="s">
        <v>1565</v>
      </c>
      <c r="G78" s="16">
        <v>3950</v>
      </c>
      <c r="H78" s="16">
        <v>140</v>
      </c>
      <c r="I78" s="17" t="s">
        <v>1330</v>
      </c>
      <c r="J78" s="17" t="s">
        <v>1563</v>
      </c>
      <c r="L78" s="10">
        <f t="shared" si="4"/>
        <v>553000</v>
      </c>
      <c r="M78" s="10"/>
      <c r="O78"/>
    </row>
    <row r="79" spans="1:15" s="9" customFormat="1" x14ac:dyDescent="0.3">
      <c r="A79" s="14" t="s">
        <v>950</v>
      </c>
      <c r="B79" s="14" t="s">
        <v>1566</v>
      </c>
      <c r="C79" s="14" t="s">
        <v>53</v>
      </c>
      <c r="D79" s="14" t="s">
        <v>35</v>
      </c>
      <c r="E79" s="14" t="s">
        <v>24</v>
      </c>
      <c r="F79" s="15" t="s">
        <v>1567</v>
      </c>
      <c r="G79" s="16">
        <v>3950</v>
      </c>
      <c r="H79" s="16">
        <v>30</v>
      </c>
      <c r="I79" s="17" t="s">
        <v>1330</v>
      </c>
      <c r="J79" s="17" t="s">
        <v>1563</v>
      </c>
      <c r="L79" s="10">
        <f t="shared" si="4"/>
        <v>118500</v>
      </c>
      <c r="M79" s="10"/>
      <c r="O79"/>
    </row>
    <row r="80" spans="1:15" s="9" customFormat="1" x14ac:dyDescent="0.3">
      <c r="A80" s="14" t="s">
        <v>950</v>
      </c>
      <c r="B80" s="14" t="s">
        <v>1568</v>
      </c>
      <c r="C80" s="14" t="s">
        <v>53</v>
      </c>
      <c r="D80" s="14" t="s">
        <v>35</v>
      </c>
      <c r="E80" s="14" t="s">
        <v>24</v>
      </c>
      <c r="F80" s="15" t="s">
        <v>1569</v>
      </c>
      <c r="G80" s="16">
        <v>3950</v>
      </c>
      <c r="H80" s="16">
        <v>30</v>
      </c>
      <c r="I80" s="17" t="s">
        <v>1330</v>
      </c>
      <c r="J80" s="17" t="s">
        <v>1563</v>
      </c>
      <c r="L80" s="10">
        <f t="shared" si="4"/>
        <v>118500</v>
      </c>
      <c r="M80" s="10"/>
      <c r="O80"/>
    </row>
    <row r="81" spans="1:15" s="9" customFormat="1" x14ac:dyDescent="0.3">
      <c r="A81" s="14" t="s">
        <v>950</v>
      </c>
      <c r="B81" s="14" t="s">
        <v>1570</v>
      </c>
      <c r="C81" s="14" t="s">
        <v>12</v>
      </c>
      <c r="D81" s="14" t="s">
        <v>35</v>
      </c>
      <c r="E81" s="14" t="s">
        <v>57</v>
      </c>
      <c r="F81" s="15" t="s">
        <v>1571</v>
      </c>
      <c r="G81" s="16">
        <v>11320</v>
      </c>
      <c r="H81" s="16">
        <v>140</v>
      </c>
      <c r="I81" s="17" t="s">
        <v>1330</v>
      </c>
      <c r="J81" s="17" t="s">
        <v>1563</v>
      </c>
      <c r="L81" s="10">
        <f t="shared" si="4"/>
        <v>1584800</v>
      </c>
      <c r="M81" s="10"/>
      <c r="O81"/>
    </row>
    <row r="82" spans="1:15" s="9" customFormat="1" x14ac:dyDescent="0.3">
      <c r="A82" s="14" t="s">
        <v>950</v>
      </c>
      <c r="B82" s="14" t="s">
        <v>1572</v>
      </c>
      <c r="C82" s="14" t="s">
        <v>12</v>
      </c>
      <c r="D82" s="14" t="s">
        <v>35</v>
      </c>
      <c r="E82" s="14" t="s">
        <v>57</v>
      </c>
      <c r="F82" s="15" t="s">
        <v>1573</v>
      </c>
      <c r="G82" s="16">
        <v>11320</v>
      </c>
      <c r="H82" s="16">
        <v>90</v>
      </c>
      <c r="I82" s="17" t="s">
        <v>1330</v>
      </c>
      <c r="J82" s="17" t="s">
        <v>1574</v>
      </c>
      <c r="L82" s="10">
        <f t="shared" si="4"/>
        <v>1018800</v>
      </c>
      <c r="M82" s="10"/>
      <c r="O82"/>
    </row>
    <row r="83" spans="1:15" s="9" customFormat="1" x14ac:dyDescent="0.3">
      <c r="A83" s="14" t="s">
        <v>950</v>
      </c>
      <c r="B83" s="14" t="s">
        <v>1575</v>
      </c>
      <c r="C83" s="14" t="s">
        <v>12</v>
      </c>
      <c r="D83" s="14" t="s">
        <v>35</v>
      </c>
      <c r="E83" s="14" t="s">
        <v>57</v>
      </c>
      <c r="F83" s="15" t="s">
        <v>1576</v>
      </c>
      <c r="G83" s="16">
        <v>11320</v>
      </c>
      <c r="H83" s="16">
        <v>110</v>
      </c>
      <c r="I83" s="17" t="s">
        <v>939</v>
      </c>
      <c r="J83" s="17" t="s">
        <v>1574</v>
      </c>
      <c r="L83" s="10">
        <f t="shared" si="4"/>
        <v>1245200</v>
      </c>
      <c r="M83" s="10"/>
      <c r="O83"/>
    </row>
    <row r="84" spans="1:15" x14ac:dyDescent="0.3">
      <c r="H84" s="45">
        <f>SUM(H30:H83)</f>
        <v>5280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7"/>
  <sheetViews>
    <sheetView topLeftCell="A73" zoomScale="85" zoomScaleNormal="85" workbookViewId="0">
      <selection activeCell="M82" sqref="M82"/>
    </sheetView>
  </sheetViews>
  <sheetFormatPr defaultRowHeight="30.95" customHeight="1" x14ac:dyDescent="0.3"/>
  <cols>
    <col min="1" max="1" width="9.375" style="29" customWidth="1"/>
    <col min="2" max="2" width="7.375" style="29" customWidth="1"/>
    <col min="3" max="3" width="11.625" style="29" customWidth="1"/>
    <col min="4" max="4" width="13.875" style="29" bestFit="1" customWidth="1"/>
    <col min="5" max="8" width="13.625" style="29" customWidth="1"/>
    <col min="9" max="10" width="13.875" style="29" bestFit="1" customWidth="1"/>
    <col min="11" max="15" width="13.625" style="29" customWidth="1"/>
    <col min="16" max="16" width="17.125" style="29" bestFit="1" customWidth="1"/>
    <col min="17" max="17" width="9" style="29"/>
    <col min="18" max="18" width="9.5" style="29" bestFit="1" customWidth="1"/>
    <col min="19" max="16384" width="9" style="29"/>
  </cols>
  <sheetData>
    <row r="1" spans="1:18" ht="24.95" customHeight="1" x14ac:dyDescent="0.3">
      <c r="A1" s="32" t="s">
        <v>172</v>
      </c>
    </row>
    <row r="2" spans="1:18" ht="24.95" customHeight="1" x14ac:dyDescent="0.3"/>
    <row r="3" spans="1:18" ht="24.95" customHeight="1" x14ac:dyDescent="0.3">
      <c r="A3" s="51" t="s">
        <v>140</v>
      </c>
      <c r="B3" s="51"/>
      <c r="C3" s="51"/>
      <c r="D3" s="31" t="s">
        <v>142</v>
      </c>
      <c r="E3" s="31" t="s">
        <v>143</v>
      </c>
      <c r="F3" s="31" t="s">
        <v>144</v>
      </c>
      <c r="G3" s="31" t="s">
        <v>145</v>
      </c>
      <c r="H3" s="31" t="s">
        <v>146</v>
      </c>
      <c r="I3" s="31" t="s">
        <v>147</v>
      </c>
      <c r="J3" s="31" t="s">
        <v>148</v>
      </c>
      <c r="K3" s="31" t="s">
        <v>149</v>
      </c>
      <c r="L3" s="31" t="s">
        <v>150</v>
      </c>
      <c r="M3" s="31" t="s">
        <v>151</v>
      </c>
      <c r="N3" s="31" t="s">
        <v>152</v>
      </c>
      <c r="O3" s="31" t="s">
        <v>153</v>
      </c>
      <c r="P3" s="31" t="s">
        <v>154</v>
      </c>
    </row>
    <row r="4" spans="1:18" s="30" customFormat="1" ht="24.95" customHeight="1" x14ac:dyDescent="0.3">
      <c r="A4" s="51" t="s">
        <v>141</v>
      </c>
      <c r="B4" s="51"/>
      <c r="C4" s="51"/>
      <c r="D4" s="33">
        <v>4586.49</v>
      </c>
      <c r="E4" s="33">
        <v>4303.53</v>
      </c>
      <c r="F4" s="33">
        <v>4299.5</v>
      </c>
      <c r="G4" s="33">
        <v>3706.01</v>
      </c>
      <c r="H4" s="33">
        <v>4861.33</v>
      </c>
      <c r="I4" s="33">
        <v>5238.1000000000004</v>
      </c>
      <c r="J4" s="33">
        <v>5246.13</v>
      </c>
      <c r="K4" s="33">
        <v>4530.26</v>
      </c>
      <c r="L4" s="33">
        <v>4894.1400000000003</v>
      </c>
      <c r="M4" s="33">
        <v>4612.66</v>
      </c>
      <c r="N4" s="33">
        <v>4239.22</v>
      </c>
      <c r="O4" s="33">
        <v>4130.34</v>
      </c>
      <c r="P4" s="35">
        <f>SUM(D4:O4)</f>
        <v>54647.709999999992</v>
      </c>
    </row>
    <row r="5" spans="1:18" s="30" customFormat="1" ht="24.95" customHeight="1" x14ac:dyDescent="0.3">
      <c r="A5" s="52" t="s">
        <v>1417</v>
      </c>
      <c r="B5" s="62"/>
      <c r="C5" s="49" t="s">
        <v>1419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5">
        <v>16561685.493000001</v>
      </c>
    </row>
    <row r="6" spans="1:18" s="30" customFormat="1" ht="24.95" customHeight="1" x14ac:dyDescent="0.3">
      <c r="A6" s="56"/>
      <c r="B6" s="63"/>
      <c r="C6" s="49" t="s">
        <v>1420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5">
        <f>P5/P4</f>
        <v>303.06275401110133</v>
      </c>
    </row>
    <row r="7" spans="1:18" s="30" customFormat="1" ht="24.95" customHeight="1" x14ac:dyDescent="0.3">
      <c r="A7" s="52" t="s">
        <v>159</v>
      </c>
      <c r="B7" s="53"/>
      <c r="C7" s="31" t="s">
        <v>161</v>
      </c>
      <c r="D7" s="33">
        <f>155590+16000</f>
        <v>171590</v>
      </c>
      <c r="E7" s="33">
        <f>148680+16000</f>
        <v>164680</v>
      </c>
      <c r="F7" s="33">
        <f>144570+16000</f>
        <v>160570</v>
      </c>
      <c r="G7" s="33">
        <f>133200+16000</f>
        <v>149200</v>
      </c>
      <c r="H7" s="33">
        <f>166175+16000</f>
        <v>182175</v>
      </c>
      <c r="I7" s="33">
        <f>168670+16000</f>
        <v>184670</v>
      </c>
      <c r="J7" s="33">
        <f>193670+16000</f>
        <v>209670</v>
      </c>
      <c r="K7" s="33">
        <f>162160+16000</f>
        <v>178160</v>
      </c>
      <c r="L7" s="33">
        <f>174910+16000</f>
        <v>190910</v>
      </c>
      <c r="M7" s="33">
        <f>146721+16000</f>
        <v>162721</v>
      </c>
      <c r="N7" s="33">
        <f>170480+16000</f>
        <v>186480</v>
      </c>
      <c r="O7" s="33">
        <f>117080+16000</f>
        <v>133080</v>
      </c>
      <c r="P7" s="35">
        <f t="shared" ref="P7:P28" si="0">SUM(D7:O7)</f>
        <v>2073906</v>
      </c>
    </row>
    <row r="8" spans="1:18" s="30" customFormat="1" ht="24.95" customHeight="1" x14ac:dyDescent="0.3">
      <c r="A8" s="54"/>
      <c r="B8" s="55"/>
      <c r="C8" s="31" t="s">
        <v>162</v>
      </c>
      <c r="D8" s="33">
        <f>809954200+16000*2200</f>
        <v>845154200</v>
      </c>
      <c r="E8" s="33">
        <f>782098100+16000*2200</f>
        <v>817298100</v>
      </c>
      <c r="F8" s="33">
        <f>821910100+16000*2200</f>
        <v>857110100</v>
      </c>
      <c r="G8" s="33">
        <f>822360600+16000*2200</f>
        <v>857560600</v>
      </c>
      <c r="H8" s="33">
        <f>950337550+16000*2200</f>
        <v>985537550</v>
      </c>
      <c r="I8" s="33">
        <f>818510300+16000*2200</f>
        <v>853710300</v>
      </c>
      <c r="J8" s="33">
        <f>1015890900+16000*2200</f>
        <v>1051090900</v>
      </c>
      <c r="K8" s="33">
        <f>816991500+16000*2200</f>
        <v>852191500</v>
      </c>
      <c r="L8" s="33">
        <f>899328100+16000*2200</f>
        <v>934528100</v>
      </c>
      <c r="M8" s="33">
        <f>823200000+16000*2200</f>
        <v>858400000</v>
      </c>
      <c r="N8" s="33">
        <f>917511400+16000*2200</f>
        <v>952711400</v>
      </c>
      <c r="O8" s="33">
        <f>699469700+16000*2200</f>
        <v>734669700</v>
      </c>
      <c r="P8" s="35">
        <f t="shared" si="0"/>
        <v>10599962450</v>
      </c>
    </row>
    <row r="9" spans="1:18" s="30" customFormat="1" ht="24.95" customHeight="1" x14ac:dyDescent="0.3">
      <c r="A9" s="52" t="s">
        <v>160</v>
      </c>
      <c r="B9" s="53"/>
      <c r="C9" s="31" t="s">
        <v>161</v>
      </c>
      <c r="D9" s="33">
        <f>158335+16000</f>
        <v>174335</v>
      </c>
      <c r="E9" s="33">
        <f>141355+16000</f>
        <v>157355</v>
      </c>
      <c r="F9" s="33">
        <f>143880+16000</f>
        <v>159880</v>
      </c>
      <c r="G9" s="33">
        <f>125925+16000</f>
        <v>141925</v>
      </c>
      <c r="H9" s="33">
        <f>169050+16000</f>
        <v>185050</v>
      </c>
      <c r="I9" s="33">
        <f>173835+16000</f>
        <v>189835</v>
      </c>
      <c r="J9" s="33">
        <f>192175+16000</f>
        <v>208175</v>
      </c>
      <c r="K9" s="33">
        <f>155560+16000</f>
        <v>171560</v>
      </c>
      <c r="L9" s="33">
        <f>173540+16000</f>
        <v>189540</v>
      </c>
      <c r="M9" s="33">
        <f>146355+16000</f>
        <v>162355</v>
      </c>
      <c r="N9" s="33">
        <f>174565+16000</f>
        <v>190565</v>
      </c>
      <c r="O9" s="33">
        <f>133785+16000</f>
        <v>149785</v>
      </c>
      <c r="P9" s="35">
        <f t="shared" si="0"/>
        <v>2080360</v>
      </c>
    </row>
    <row r="10" spans="1:18" s="30" customFormat="1" ht="24.95" customHeight="1" x14ac:dyDescent="0.3">
      <c r="A10" s="54"/>
      <c r="B10" s="55"/>
      <c r="C10" s="31" t="s">
        <v>166</v>
      </c>
      <c r="D10" s="34">
        <f>D9/D4</f>
        <v>38.010548371412561</v>
      </c>
      <c r="E10" s="34">
        <f t="shared" ref="E10" si="1">E9/E4</f>
        <v>36.564169414410962</v>
      </c>
      <c r="F10" s="34">
        <f t="shared" ref="F10" si="2">F9/F4</f>
        <v>37.185719269682522</v>
      </c>
      <c r="G10" s="34">
        <f t="shared" ref="G10" si="3">G9/G4</f>
        <v>38.295903141114024</v>
      </c>
      <c r="H10" s="34">
        <f t="shared" ref="H10" si="4">H9/H4</f>
        <v>38.065714526683024</v>
      </c>
      <c r="I10" s="34">
        <f t="shared" ref="I10" si="5">I9/I4</f>
        <v>36.241194326186971</v>
      </c>
      <c r="J10" s="34">
        <f t="shared" ref="J10" si="6">J9/J4</f>
        <v>39.681631983957701</v>
      </c>
      <c r="K10" s="34">
        <f t="shared" ref="K10" si="7">K9/K4</f>
        <v>37.86979113781549</v>
      </c>
      <c r="L10" s="34">
        <f t="shared" ref="L10" si="8">L9/L4</f>
        <v>38.727948117544656</v>
      </c>
      <c r="M10" s="34">
        <f t="shared" ref="M10" si="9">M9/M4</f>
        <v>35.197695039304868</v>
      </c>
      <c r="N10" s="34">
        <f t="shared" ref="N10" si="10">N9/N4</f>
        <v>44.952845098862525</v>
      </c>
      <c r="O10" s="34">
        <f t="shared" ref="O10" si="11">O9/O4</f>
        <v>36.264569018531162</v>
      </c>
      <c r="P10" s="36">
        <f>P9/P4</f>
        <v>38.068566825581534</v>
      </c>
    </row>
    <row r="11" spans="1:18" s="30" customFormat="1" ht="24.95" customHeight="1" x14ac:dyDescent="0.3">
      <c r="A11" s="54"/>
      <c r="B11" s="55"/>
      <c r="C11" s="50" t="s">
        <v>1418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>
        <f>P9/P5*1000</f>
        <v>125.61281886914769</v>
      </c>
    </row>
    <row r="12" spans="1:18" s="30" customFormat="1" ht="24.95" customHeight="1" x14ac:dyDescent="0.3">
      <c r="A12" s="54"/>
      <c r="B12" s="55"/>
      <c r="C12" s="39" t="s">
        <v>537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5">
        <f t="shared" ref="P12" si="12">SUM(D12:O12)</f>
        <v>0</v>
      </c>
    </row>
    <row r="13" spans="1:18" s="30" customFormat="1" ht="24.95" customHeight="1" x14ac:dyDescent="0.3">
      <c r="A13" s="54"/>
      <c r="B13" s="55"/>
      <c r="C13" s="39" t="s">
        <v>538</v>
      </c>
      <c r="D13" s="40" t="e">
        <f>D9/D12</f>
        <v>#DIV/0!</v>
      </c>
      <c r="E13" s="40" t="e">
        <f t="shared" ref="E13" si="13">E9/E12</f>
        <v>#DIV/0!</v>
      </c>
      <c r="F13" s="40" t="e">
        <f t="shared" ref="F13" si="14">F9/F12</f>
        <v>#DIV/0!</v>
      </c>
      <c r="G13" s="40" t="e">
        <f t="shared" ref="G13" si="15">G9/G12</f>
        <v>#DIV/0!</v>
      </c>
      <c r="H13" s="40" t="e">
        <f t="shared" ref="H13" si="16">H9/H12</f>
        <v>#DIV/0!</v>
      </c>
      <c r="I13" s="40" t="e">
        <f t="shared" ref="I13" si="17">I9/I12</f>
        <v>#DIV/0!</v>
      </c>
      <c r="J13" s="40" t="e">
        <f t="shared" ref="J13" si="18">J9/J12</f>
        <v>#DIV/0!</v>
      </c>
      <c r="K13" s="40" t="e">
        <f t="shared" ref="K13" si="19">K9/K12</f>
        <v>#DIV/0!</v>
      </c>
      <c r="L13" s="40" t="e">
        <f t="shared" ref="L13" si="20">L9/L12</f>
        <v>#DIV/0!</v>
      </c>
      <c r="M13" s="40" t="e">
        <f t="shared" ref="M13" si="21">M9/M12</f>
        <v>#DIV/0!</v>
      </c>
      <c r="N13" s="40" t="e">
        <f t="shared" ref="N13" si="22">N9/N12</f>
        <v>#DIV/0!</v>
      </c>
      <c r="O13" s="40" t="e">
        <f t="shared" ref="O13" si="23">O9/O12</f>
        <v>#DIV/0!</v>
      </c>
      <c r="P13" s="40" t="e">
        <f t="shared" ref="P13" si="24">P9/P12</f>
        <v>#DIV/0!</v>
      </c>
    </row>
    <row r="14" spans="1:18" s="30" customFormat="1" ht="24.95" customHeight="1" x14ac:dyDescent="0.3">
      <c r="A14" s="54"/>
      <c r="B14" s="55"/>
      <c r="C14" s="31" t="s">
        <v>162</v>
      </c>
      <c r="D14" s="33">
        <f>756695700+16000*2200</f>
        <v>791895700</v>
      </c>
      <c r="E14" s="33">
        <f>719748050+16000*2200</f>
        <v>754948050</v>
      </c>
      <c r="F14" s="33">
        <f>745005950+16000*2200</f>
        <v>780205950</v>
      </c>
      <c r="G14" s="33">
        <f>763944050+16000*2200</f>
        <v>799144050</v>
      </c>
      <c r="H14" s="33">
        <f>890431550+16000*2200</f>
        <v>925631550</v>
      </c>
      <c r="I14" s="33">
        <f>802557700+16000*2200</f>
        <v>837757700</v>
      </c>
      <c r="J14" s="33">
        <f>975132200+16000*2200</f>
        <v>1010332200</v>
      </c>
      <c r="K14" s="33">
        <f>744943800+16000*2200</f>
        <v>780143800</v>
      </c>
      <c r="L14" s="33">
        <f>814726450+16000*2200</f>
        <v>849926450</v>
      </c>
      <c r="M14" s="33">
        <f>784971150+16000*2200</f>
        <v>820171150</v>
      </c>
      <c r="N14" s="33">
        <f>873535550+16000*2200</f>
        <v>908735550</v>
      </c>
      <c r="O14" s="33">
        <f>720503600+16000*2200</f>
        <v>755703600</v>
      </c>
      <c r="P14" s="35">
        <f t="shared" si="0"/>
        <v>10014595750</v>
      </c>
    </row>
    <row r="15" spans="1:18" s="30" customFormat="1" ht="24.95" customHeight="1" x14ac:dyDescent="0.3">
      <c r="A15" s="56"/>
      <c r="B15" s="57"/>
      <c r="C15" s="31" t="s">
        <v>165</v>
      </c>
      <c r="D15" s="33">
        <f>D14/D4</f>
        <v>172658.329136224</v>
      </c>
      <c r="E15" s="33">
        <f t="shared" ref="E15" si="25">E14/E4</f>
        <v>175425.30201950492</v>
      </c>
      <c r="F15" s="33">
        <f t="shared" ref="F15" si="26">F14/F4</f>
        <v>181464.34469124317</v>
      </c>
      <c r="G15" s="33">
        <f t="shared" ref="G15" si="27">G14/G4</f>
        <v>215634.6178234813</v>
      </c>
      <c r="H15" s="33">
        <f t="shared" ref="H15" si="28">H14/H4</f>
        <v>190407.05938498312</v>
      </c>
      <c r="I15" s="33">
        <f t="shared" ref="I15" si="29">I14/I4</f>
        <v>159935.4155132586</v>
      </c>
      <c r="J15" s="33">
        <f t="shared" ref="J15" si="30">J14/J4</f>
        <v>192586.19210732484</v>
      </c>
      <c r="K15" s="33">
        <f t="shared" ref="K15" si="31">K14/K4</f>
        <v>172207.2905307863</v>
      </c>
      <c r="L15" s="33">
        <f t="shared" ref="L15" si="32">L14/L4</f>
        <v>173662.06320211518</v>
      </c>
      <c r="M15" s="33">
        <f t="shared" ref="M15" si="33">M14/M4</f>
        <v>177808.71557842981</v>
      </c>
      <c r="N15" s="33">
        <f t="shared" ref="N15" si="34">N14/N4</f>
        <v>214363.85703030272</v>
      </c>
      <c r="O15" s="33">
        <f t="shared" ref="O15" si="35">O14/O4</f>
        <v>182964.01749008556</v>
      </c>
      <c r="P15" s="35">
        <f>P14/P4</f>
        <v>183257.3725413197</v>
      </c>
    </row>
    <row r="16" spans="1:18" s="30" customFormat="1" ht="24.95" customHeight="1" x14ac:dyDescent="0.3">
      <c r="A16" s="52" t="s">
        <v>155</v>
      </c>
      <c r="B16" s="53"/>
      <c r="C16" s="31" t="s">
        <v>161</v>
      </c>
      <c r="D16" s="35">
        <v>3100</v>
      </c>
      <c r="E16" s="35">
        <v>3780</v>
      </c>
      <c r="F16" s="35">
        <v>2870</v>
      </c>
      <c r="G16" s="35">
        <v>3145</v>
      </c>
      <c r="H16" s="35">
        <v>2165</v>
      </c>
      <c r="I16" s="35">
        <v>2420</v>
      </c>
      <c r="J16" s="35">
        <v>3770</v>
      </c>
      <c r="K16" s="35">
        <v>4270</v>
      </c>
      <c r="L16" s="35">
        <v>2110</v>
      </c>
      <c r="M16" s="35">
        <v>950</v>
      </c>
      <c r="N16" s="35">
        <v>3330</v>
      </c>
      <c r="O16" s="35">
        <v>2230</v>
      </c>
      <c r="P16" s="35">
        <f t="shared" si="0"/>
        <v>34140</v>
      </c>
      <c r="R16" s="44">
        <f>P16/12</f>
        <v>2845</v>
      </c>
    </row>
    <row r="17" spans="1:16" s="30" customFormat="1" ht="24.95" customHeight="1" x14ac:dyDescent="0.3">
      <c r="A17" s="54"/>
      <c r="B17" s="55"/>
      <c r="C17" s="42" t="s">
        <v>732</v>
      </c>
      <c r="D17" s="35">
        <v>24</v>
      </c>
      <c r="E17" s="35">
        <v>18</v>
      </c>
      <c r="F17" s="35">
        <v>18</v>
      </c>
      <c r="G17" s="35">
        <v>28</v>
      </c>
      <c r="H17" s="35">
        <v>18</v>
      </c>
      <c r="I17" s="35">
        <v>35</v>
      </c>
      <c r="J17" s="35">
        <v>31</v>
      </c>
      <c r="K17" s="35">
        <v>20</v>
      </c>
      <c r="L17" s="35">
        <v>12</v>
      </c>
      <c r="M17" s="35">
        <v>10</v>
      </c>
      <c r="N17" s="35">
        <v>22</v>
      </c>
      <c r="O17" s="35">
        <v>14</v>
      </c>
      <c r="P17" s="35">
        <f t="shared" ref="P17" si="36">SUM(D17:O17)</f>
        <v>250</v>
      </c>
    </row>
    <row r="18" spans="1:16" s="30" customFormat="1" ht="24.95" customHeight="1" x14ac:dyDescent="0.3">
      <c r="A18" s="54"/>
      <c r="B18" s="55"/>
      <c r="C18" s="42" t="s">
        <v>733</v>
      </c>
      <c r="D18" s="35">
        <f t="shared" ref="D18" si="37">D16/D17</f>
        <v>129.16666666666666</v>
      </c>
      <c r="E18" s="35">
        <f t="shared" ref="E18" si="38">E16/E17</f>
        <v>210</v>
      </c>
      <c r="F18" s="35">
        <f t="shared" ref="F18" si="39">F16/F17</f>
        <v>159.44444444444446</v>
      </c>
      <c r="G18" s="35">
        <f>G16/G17</f>
        <v>112.32142857142857</v>
      </c>
      <c r="H18" s="35">
        <f t="shared" ref="H18" si="40">H16/H17</f>
        <v>120.27777777777777</v>
      </c>
      <c r="I18" s="35">
        <f t="shared" ref="I18" si="41">I16/I17</f>
        <v>69.142857142857139</v>
      </c>
      <c r="J18" s="35">
        <f t="shared" ref="J18" si="42">J16/J17</f>
        <v>121.61290322580645</v>
      </c>
      <c r="K18" s="35">
        <f t="shared" ref="K18" si="43">K16/K17</f>
        <v>213.5</v>
      </c>
      <c r="L18" s="35">
        <f t="shared" ref="L18" si="44">L16/L17</f>
        <v>175.83333333333334</v>
      </c>
      <c r="M18" s="35">
        <f t="shared" ref="M18" si="45">M16/M17</f>
        <v>95</v>
      </c>
      <c r="N18" s="35">
        <f t="shared" ref="N18" si="46">N16/N17</f>
        <v>151.36363636363637</v>
      </c>
      <c r="O18" s="35">
        <f t="shared" ref="O18" si="47">O16/O17</f>
        <v>159.28571428571428</v>
      </c>
      <c r="P18" s="35">
        <f t="shared" ref="P18" si="48">P16/P17</f>
        <v>136.56</v>
      </c>
    </row>
    <row r="19" spans="1:16" s="30" customFormat="1" ht="24.95" customHeight="1" x14ac:dyDescent="0.3">
      <c r="A19" s="54"/>
      <c r="B19" s="55"/>
      <c r="C19" s="31" t="s">
        <v>167</v>
      </c>
      <c r="D19" s="36">
        <f>D16/D4</f>
        <v>0.6758981268900619</v>
      </c>
      <c r="E19" s="36">
        <f t="shared" ref="E19" si="49">E16/E4</f>
        <v>0.87834870443566104</v>
      </c>
      <c r="F19" s="36">
        <f t="shared" ref="F19" si="50">F16/F4</f>
        <v>0.66751947900918707</v>
      </c>
      <c r="G19" s="36">
        <f t="shared" ref="G19" si="51">G16/G4</f>
        <v>0.84862156335250039</v>
      </c>
      <c r="H19" s="36">
        <f t="shared" ref="H19" si="52">H16/H4</f>
        <v>0.44535137503522698</v>
      </c>
      <c r="I19" s="36">
        <f t="shared" ref="I19" si="53">I16/I4</f>
        <v>0.46199958000038177</v>
      </c>
      <c r="J19" s="36">
        <f t="shared" ref="J19" si="54">J16/J4</f>
        <v>0.71862496735688974</v>
      </c>
      <c r="K19" s="36">
        <f t="shared" ref="K19" si="55">K16/K4</f>
        <v>0.94255075867610238</v>
      </c>
      <c r="L19" s="36">
        <f t="shared" ref="L19" si="56">L16/L4</f>
        <v>0.43112783859881404</v>
      </c>
      <c r="M19" s="36">
        <f t="shared" ref="M19" si="57">M16/M4</f>
        <v>0.20595491538504898</v>
      </c>
      <c r="N19" s="36">
        <f t="shared" ref="N19" si="58">N16/N4</f>
        <v>0.78552186487136777</v>
      </c>
      <c r="O19" s="36">
        <f t="shared" ref="O19" si="59">O16/O4</f>
        <v>0.53990712628984538</v>
      </c>
      <c r="P19" s="36">
        <f t="shared" ref="P19" si="60">P16/P4</f>
        <v>0.62472883127216139</v>
      </c>
    </row>
    <row r="20" spans="1:16" s="30" customFormat="1" ht="24.95" customHeight="1" x14ac:dyDescent="0.3">
      <c r="A20" s="54"/>
      <c r="B20" s="55"/>
      <c r="C20" s="31" t="s">
        <v>162</v>
      </c>
      <c r="D20" s="35">
        <v>44532000</v>
      </c>
      <c r="E20" s="35">
        <v>27575800</v>
      </c>
      <c r="F20" s="35">
        <v>26259700</v>
      </c>
      <c r="G20" s="35">
        <v>30986300</v>
      </c>
      <c r="H20" s="35">
        <v>21605150</v>
      </c>
      <c r="I20" s="35">
        <v>27280400</v>
      </c>
      <c r="J20" s="35">
        <v>35257900</v>
      </c>
      <c r="K20" s="35">
        <v>39028800</v>
      </c>
      <c r="L20" s="35">
        <v>15842400</v>
      </c>
      <c r="M20" s="35">
        <v>12328100</v>
      </c>
      <c r="N20" s="35">
        <v>24158300</v>
      </c>
      <c r="O20" s="35">
        <v>16645100</v>
      </c>
      <c r="P20" s="35">
        <f t="shared" si="0"/>
        <v>321499950</v>
      </c>
    </row>
    <row r="21" spans="1:16" s="30" customFormat="1" ht="24.95" customHeight="1" x14ac:dyDescent="0.3">
      <c r="A21" s="56"/>
      <c r="B21" s="57"/>
      <c r="C21" s="31" t="s">
        <v>165</v>
      </c>
      <c r="D21" s="35">
        <f>D20/D4</f>
        <v>9709.3856086026572</v>
      </c>
      <c r="E21" s="35">
        <f t="shared" ref="E21" si="61">E20/E4</f>
        <v>6407.7164560256351</v>
      </c>
      <c r="F21" s="35">
        <f t="shared" ref="F21" si="62">F20/F4</f>
        <v>6107.6171647866031</v>
      </c>
      <c r="G21" s="35">
        <f t="shared" ref="G21" si="63">G20/G4</f>
        <v>8361.0945464259403</v>
      </c>
      <c r="H21" s="35">
        <f t="shared" ref="H21" si="64">H20/H4</f>
        <v>4444.2878800657436</v>
      </c>
      <c r="I21" s="35">
        <f t="shared" ref="I21" si="65">I20/I4</f>
        <v>5208.0716290257915</v>
      </c>
      <c r="J21" s="35">
        <f t="shared" ref="J21" si="66">J20/J4</f>
        <v>6720.7446250855392</v>
      </c>
      <c r="K21" s="35">
        <f t="shared" ref="K21" si="67">K20/K4</f>
        <v>8615.1346721821701</v>
      </c>
      <c r="L21" s="35">
        <f t="shared" ref="L21" si="68">L20/L4</f>
        <v>3237.0140617146217</v>
      </c>
      <c r="M21" s="35">
        <f t="shared" ref="M21" si="69">M20/M4</f>
        <v>2672.6660972193918</v>
      </c>
      <c r="N21" s="35">
        <f t="shared" ref="N21" si="70">N20/N4</f>
        <v>5698.7606210576469</v>
      </c>
      <c r="O21" s="35">
        <f t="shared" ref="O21" si="71">O20/O4</f>
        <v>4029.9587927386124</v>
      </c>
      <c r="P21" s="35">
        <f t="shared" ref="P21" si="72">P20/P4</f>
        <v>5883.1367316215092</v>
      </c>
    </row>
    <row r="22" spans="1:16" s="30" customFormat="1" ht="24.95" customHeight="1" x14ac:dyDescent="0.3">
      <c r="A22" s="58" t="s">
        <v>158</v>
      </c>
      <c r="B22" s="59" t="s">
        <v>156</v>
      </c>
      <c r="C22" s="31" t="s">
        <v>177</v>
      </c>
      <c r="D22" s="33">
        <v>141.19999999999999</v>
      </c>
      <c r="E22" s="33">
        <v>306.66000000000003</v>
      </c>
      <c r="F22" s="33">
        <v>284.64</v>
      </c>
      <c r="G22" s="33">
        <v>639.04999999999995</v>
      </c>
      <c r="H22" s="33">
        <v>438.99</v>
      </c>
      <c r="I22" s="33">
        <v>334.03</v>
      </c>
      <c r="J22" s="33">
        <v>593.32000000000005</v>
      </c>
      <c r="K22" s="33">
        <v>230.44</v>
      </c>
      <c r="L22" s="33">
        <v>150.97999999999999</v>
      </c>
      <c r="M22" s="33">
        <v>455.32</v>
      </c>
      <c r="N22" s="33">
        <v>324.62</v>
      </c>
      <c r="O22" s="33">
        <v>551.85</v>
      </c>
      <c r="P22" s="35">
        <f t="shared" si="0"/>
        <v>4451.1000000000004</v>
      </c>
    </row>
    <row r="23" spans="1:16" s="30" customFormat="1" ht="24.95" customHeight="1" x14ac:dyDescent="0.3">
      <c r="A23" s="58"/>
      <c r="B23" s="60"/>
      <c r="C23" s="31" t="s">
        <v>176</v>
      </c>
      <c r="D23" s="33">
        <v>1330</v>
      </c>
      <c r="E23" s="33">
        <v>5560</v>
      </c>
      <c r="F23" s="33">
        <v>4360</v>
      </c>
      <c r="G23" s="33">
        <v>5400</v>
      </c>
      <c r="H23" s="33">
        <v>6145</v>
      </c>
      <c r="I23" s="33">
        <v>5475</v>
      </c>
      <c r="J23" s="33">
        <v>7805</v>
      </c>
      <c r="K23" s="33">
        <v>6630</v>
      </c>
      <c r="L23" s="33">
        <v>4730</v>
      </c>
      <c r="M23" s="33">
        <v>6480</v>
      </c>
      <c r="N23" s="33">
        <v>5340</v>
      </c>
      <c r="O23" s="33">
        <v>5145</v>
      </c>
      <c r="P23" s="35">
        <f t="shared" si="0"/>
        <v>64400</v>
      </c>
    </row>
    <row r="24" spans="1:16" s="30" customFormat="1" ht="24.95" customHeight="1" x14ac:dyDescent="0.3">
      <c r="A24" s="58"/>
      <c r="B24" s="60"/>
      <c r="C24" s="42" t="s">
        <v>732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>
        <v>461</v>
      </c>
    </row>
    <row r="25" spans="1:16" s="30" customFormat="1" ht="24.95" customHeight="1" x14ac:dyDescent="0.3">
      <c r="A25" s="58"/>
      <c r="B25" s="60"/>
      <c r="C25" s="42" t="s">
        <v>733</v>
      </c>
      <c r="D25" s="35" t="e">
        <f t="shared" ref="D25" si="73">D23/D24</f>
        <v>#DIV/0!</v>
      </c>
      <c r="E25" s="35" t="e">
        <f t="shared" ref="E25" si="74">E23/E24</f>
        <v>#DIV/0!</v>
      </c>
      <c r="F25" s="35" t="e">
        <f t="shared" ref="F25" si="75">F23/F24</f>
        <v>#DIV/0!</v>
      </c>
      <c r="G25" s="35" t="e">
        <f>G23/G24</f>
        <v>#DIV/0!</v>
      </c>
      <c r="H25" s="35" t="e">
        <f t="shared" ref="H25" si="76">H23/H24</f>
        <v>#DIV/0!</v>
      </c>
      <c r="I25" s="35" t="e">
        <f t="shared" ref="I25" si="77">I23/I24</f>
        <v>#DIV/0!</v>
      </c>
      <c r="J25" s="35" t="e">
        <f t="shared" ref="J25" si="78">J23/J24</f>
        <v>#DIV/0!</v>
      </c>
      <c r="K25" s="35" t="e">
        <f t="shared" ref="K25" si="79">K23/K24</f>
        <v>#DIV/0!</v>
      </c>
      <c r="L25" s="35" t="e">
        <f t="shared" ref="L25" si="80">L23/L24</f>
        <v>#DIV/0!</v>
      </c>
      <c r="M25" s="35" t="e">
        <f t="shared" ref="M25" si="81">M23/M24</f>
        <v>#DIV/0!</v>
      </c>
      <c r="N25" s="35" t="e">
        <f t="shared" ref="N25" si="82">N23/N24</f>
        <v>#DIV/0!</v>
      </c>
      <c r="O25" s="35" t="e">
        <f t="shared" ref="O25" si="83">O23/O24</f>
        <v>#DIV/0!</v>
      </c>
      <c r="P25" s="35">
        <f t="shared" ref="P25" si="84">P23/P24</f>
        <v>139.69631236442515</v>
      </c>
    </row>
    <row r="26" spans="1:16" s="30" customFormat="1" ht="24.95" customHeight="1" x14ac:dyDescent="0.3">
      <c r="A26" s="58"/>
      <c r="B26" s="60"/>
      <c r="C26" s="31" t="s">
        <v>175</v>
      </c>
      <c r="D26" s="34">
        <f>D23/D4</f>
        <v>0.28998209960122012</v>
      </c>
      <c r="E26" s="34">
        <f t="shared" ref="E26" si="85">E23/E4</f>
        <v>1.2919626446196495</v>
      </c>
      <c r="F26" s="34">
        <f t="shared" ref="F26" si="86">F23/F4</f>
        <v>1.0140714036515874</v>
      </c>
      <c r="G26" s="34">
        <f t="shared" ref="G26" si="87">G23/G4</f>
        <v>1.4570926683953902</v>
      </c>
      <c r="H26" s="34">
        <f t="shared" ref="H26" si="88">H23/H4</f>
        <v>1.2640573670168451</v>
      </c>
      <c r="I26" s="34">
        <f t="shared" ref="I26" si="89">I23/I4</f>
        <v>1.0452263225215248</v>
      </c>
      <c r="J26" s="34">
        <f t="shared" ref="J26" si="90">J23/J4</f>
        <v>1.4877633608012002</v>
      </c>
      <c r="K26" s="34">
        <f t="shared" ref="K26" si="91">K23/K4</f>
        <v>1.4634921615977889</v>
      </c>
      <c r="L26" s="34">
        <f t="shared" ref="L26" si="92">L23/L4</f>
        <v>0.96646193202482966</v>
      </c>
      <c r="M26" s="34">
        <f t="shared" ref="M26" si="93">M23/M4</f>
        <v>1.4048293175738078</v>
      </c>
      <c r="N26" s="34">
        <f t="shared" ref="N26" si="94">N23/N4</f>
        <v>1.2596656932171484</v>
      </c>
      <c r="O26" s="34">
        <f t="shared" ref="O26" si="95">O23/O4</f>
        <v>1.2456601635700693</v>
      </c>
      <c r="P26" s="36">
        <f t="shared" ref="P26" si="96">P23/P4</f>
        <v>1.1784574321595545</v>
      </c>
    </row>
    <row r="27" spans="1:16" s="30" customFormat="1" ht="24.95" customHeight="1" x14ac:dyDescent="0.3">
      <c r="A27" s="58"/>
      <c r="B27" s="61"/>
      <c r="C27" s="31" t="s">
        <v>162</v>
      </c>
      <c r="D27" s="33">
        <v>13787900</v>
      </c>
      <c r="E27" s="33">
        <v>47665300</v>
      </c>
      <c r="F27" s="33">
        <v>39975700</v>
      </c>
      <c r="G27" s="33">
        <v>53295200</v>
      </c>
      <c r="H27" s="33">
        <v>57533200</v>
      </c>
      <c r="I27" s="33">
        <v>46806800</v>
      </c>
      <c r="J27" s="33">
        <v>71290200</v>
      </c>
      <c r="K27" s="33">
        <v>73149500</v>
      </c>
      <c r="L27" s="33">
        <v>51792300</v>
      </c>
      <c r="M27" s="33">
        <v>60268000</v>
      </c>
      <c r="N27" s="33">
        <v>44921000</v>
      </c>
      <c r="O27" s="33">
        <v>48652000</v>
      </c>
      <c r="P27" s="35">
        <f t="shared" si="0"/>
        <v>609137100</v>
      </c>
    </row>
    <row r="28" spans="1:16" s="30" customFormat="1" ht="24.95" customHeight="1" x14ac:dyDescent="0.3">
      <c r="A28" s="58"/>
      <c r="B28" s="59" t="s">
        <v>157</v>
      </c>
      <c r="C28" s="31" t="s">
        <v>161</v>
      </c>
      <c r="D28" s="35">
        <v>1450</v>
      </c>
      <c r="E28" s="35">
        <v>1610</v>
      </c>
      <c r="F28" s="35">
        <v>1780</v>
      </c>
      <c r="G28" s="35">
        <v>1660</v>
      </c>
      <c r="H28" s="35">
        <v>685</v>
      </c>
      <c r="I28" s="35">
        <v>1155</v>
      </c>
      <c r="J28" s="35">
        <v>870</v>
      </c>
      <c r="K28" s="35">
        <v>2475</v>
      </c>
      <c r="L28" s="35">
        <v>3945</v>
      </c>
      <c r="M28" s="35">
        <v>3040</v>
      </c>
      <c r="N28" s="35">
        <v>3400</v>
      </c>
      <c r="O28" s="35">
        <v>2940</v>
      </c>
      <c r="P28" s="35">
        <f t="shared" si="0"/>
        <v>25010</v>
      </c>
    </row>
    <row r="29" spans="1:16" s="30" customFormat="1" ht="24.95" customHeight="1" x14ac:dyDescent="0.3">
      <c r="A29" s="58"/>
      <c r="B29" s="60"/>
      <c r="C29" s="42" t="s">
        <v>732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>
        <f t="shared" ref="P29" si="97">SUM(D29:O29)</f>
        <v>0</v>
      </c>
    </row>
    <row r="30" spans="1:16" s="30" customFormat="1" ht="24.95" customHeight="1" x14ac:dyDescent="0.3">
      <c r="A30" s="58"/>
      <c r="B30" s="60"/>
      <c r="C30" s="42" t="s">
        <v>733</v>
      </c>
      <c r="D30" s="35" t="e">
        <f t="shared" ref="D30" si="98">D28/D29</f>
        <v>#DIV/0!</v>
      </c>
      <c r="E30" s="35" t="e">
        <f t="shared" ref="E30" si="99">E28/E29</f>
        <v>#DIV/0!</v>
      </c>
      <c r="F30" s="35" t="e">
        <f t="shared" ref="F30" si="100">F28/F29</f>
        <v>#DIV/0!</v>
      </c>
      <c r="G30" s="35" t="e">
        <f>G28/G29</f>
        <v>#DIV/0!</v>
      </c>
      <c r="H30" s="35" t="e">
        <f t="shared" ref="H30" si="101">H28/H29</f>
        <v>#DIV/0!</v>
      </c>
      <c r="I30" s="35" t="e">
        <f t="shared" ref="I30" si="102">I28/I29</f>
        <v>#DIV/0!</v>
      </c>
      <c r="J30" s="35" t="e">
        <f t="shared" ref="J30" si="103">J28/J29</f>
        <v>#DIV/0!</v>
      </c>
      <c r="K30" s="35" t="e">
        <f t="shared" ref="K30" si="104">K28/K29</f>
        <v>#DIV/0!</v>
      </c>
      <c r="L30" s="35" t="e">
        <f t="shared" ref="L30" si="105">L28/L29</f>
        <v>#DIV/0!</v>
      </c>
      <c r="M30" s="35" t="e">
        <f t="shared" ref="M30" si="106">M28/M29</f>
        <v>#DIV/0!</v>
      </c>
      <c r="N30" s="35" t="e">
        <f t="shared" ref="N30" si="107">N28/N29</f>
        <v>#DIV/0!</v>
      </c>
      <c r="O30" s="35" t="e">
        <f t="shared" ref="O30" si="108">O28/O29</f>
        <v>#DIV/0!</v>
      </c>
      <c r="P30" s="35" t="e">
        <f t="shared" ref="P30" si="109">P28/P29</f>
        <v>#DIV/0!</v>
      </c>
    </row>
    <row r="31" spans="1:16" s="30" customFormat="1" ht="24.95" customHeight="1" x14ac:dyDescent="0.3">
      <c r="A31" s="58"/>
      <c r="B31" s="60"/>
      <c r="C31" s="31" t="s">
        <v>178</v>
      </c>
      <c r="D31" s="37">
        <f>D28/D23</f>
        <v>1.0902255639097744</v>
      </c>
      <c r="E31" s="37">
        <f t="shared" ref="E31" si="110">E28/E23</f>
        <v>0.28956834532374098</v>
      </c>
      <c r="F31" s="37">
        <f t="shared" ref="F31" si="111">F28/F23</f>
        <v>0.40825688073394495</v>
      </c>
      <c r="G31" s="37">
        <f t="shared" ref="G31" si="112">G28/G23</f>
        <v>0.30740740740740741</v>
      </c>
      <c r="H31" s="37">
        <f t="shared" ref="H31" si="113">H28/H23</f>
        <v>0.11147274206672091</v>
      </c>
      <c r="I31" s="37">
        <f t="shared" ref="I31" si="114">I28/I23</f>
        <v>0.21095890410958903</v>
      </c>
      <c r="J31" s="37">
        <f t="shared" ref="J31" si="115">J28/J23</f>
        <v>0.11146700832799487</v>
      </c>
      <c r="K31" s="37">
        <f t="shared" ref="K31" si="116">K28/K23</f>
        <v>0.37330316742081449</v>
      </c>
      <c r="L31" s="37">
        <f t="shared" ref="L31" si="117">L28/L23</f>
        <v>0.83403805496828753</v>
      </c>
      <c r="M31" s="37">
        <f t="shared" ref="M31" si="118">M28/M23</f>
        <v>0.46913580246913578</v>
      </c>
      <c r="N31" s="37">
        <f t="shared" ref="N31" si="119">N28/N23</f>
        <v>0.63670411985018727</v>
      </c>
      <c r="O31" s="37">
        <f t="shared" ref="O31" si="120">O28/O23</f>
        <v>0.5714285714285714</v>
      </c>
      <c r="P31" s="37">
        <f t="shared" ref="P31" si="121">P28/P23</f>
        <v>0.38835403726708073</v>
      </c>
    </row>
    <row r="32" spans="1:16" s="30" customFormat="1" ht="24.95" customHeight="1" x14ac:dyDescent="0.3">
      <c r="A32" s="58"/>
      <c r="B32" s="60"/>
      <c r="C32" s="31" t="s">
        <v>168</v>
      </c>
      <c r="D32" s="36">
        <f>D28/D4</f>
        <v>0.31614589806148058</v>
      </c>
      <c r="E32" s="36">
        <f t="shared" ref="E32" si="122">E28/E4</f>
        <v>0.37411148522259635</v>
      </c>
      <c r="F32" s="36">
        <f t="shared" ref="F32" si="123">F28/F4</f>
        <v>0.41400162809629026</v>
      </c>
      <c r="G32" s="36">
        <f t="shared" ref="G32" si="124">G28/G4</f>
        <v>0.44792107954376809</v>
      </c>
      <c r="H32" s="36">
        <f t="shared" ref="H32" si="125">H28/H4</f>
        <v>0.14090794083100716</v>
      </c>
      <c r="I32" s="36">
        <f t="shared" ref="I32" si="126">I28/I4</f>
        <v>0.22049979954563675</v>
      </c>
      <c r="J32" s="36">
        <f t="shared" ref="J32" si="127">J28/J4</f>
        <v>0.16583653092851303</v>
      </c>
      <c r="K32" s="36">
        <f t="shared" ref="K32" si="128">K28/K4</f>
        <v>0.54632625941998914</v>
      </c>
      <c r="L32" s="36">
        <f t="shared" ref="L32" si="129">L28/L4</f>
        <v>0.80606602998688226</v>
      </c>
      <c r="M32" s="36">
        <f t="shared" ref="M32" si="130">M28/M4</f>
        <v>0.65905572923215672</v>
      </c>
      <c r="N32" s="36">
        <f t="shared" ref="N32" si="131">N28/N4</f>
        <v>0.80203433650530043</v>
      </c>
      <c r="O32" s="36">
        <f t="shared" ref="O32" si="132">O28/O4</f>
        <v>0.71180580775432534</v>
      </c>
      <c r="P32" s="36">
        <f t="shared" ref="P32" si="133">P28/P4</f>
        <v>0.45765870152655991</v>
      </c>
    </row>
    <row r="33" spans="1:16" s="30" customFormat="1" ht="24.95" customHeight="1" x14ac:dyDescent="0.3">
      <c r="A33" s="58"/>
      <c r="B33" s="60"/>
      <c r="C33" s="31" t="s">
        <v>162</v>
      </c>
      <c r="D33" s="35">
        <v>14947700</v>
      </c>
      <c r="E33" s="35">
        <v>16266300</v>
      </c>
      <c r="F33" s="35">
        <v>16021600</v>
      </c>
      <c r="G33" s="35">
        <v>17287000</v>
      </c>
      <c r="H33" s="35">
        <v>5421150</v>
      </c>
      <c r="I33" s="35">
        <v>10698650</v>
      </c>
      <c r="J33" s="35">
        <v>9819000</v>
      </c>
      <c r="K33" s="35">
        <v>22313250</v>
      </c>
      <c r="L33" s="35">
        <v>32166500</v>
      </c>
      <c r="M33" s="35">
        <v>35685500</v>
      </c>
      <c r="N33" s="35">
        <v>30972000</v>
      </c>
      <c r="O33" s="35">
        <v>31162100</v>
      </c>
      <c r="P33" s="35">
        <f t="shared" ref="P33" si="134">SUM(D33:O33)</f>
        <v>242760750</v>
      </c>
    </row>
    <row r="34" spans="1:16" s="30" customFormat="1" ht="24.95" customHeight="1" x14ac:dyDescent="0.3">
      <c r="A34" s="58"/>
      <c r="B34" s="61"/>
      <c r="C34" s="31" t="s">
        <v>165</v>
      </c>
      <c r="D34" s="35">
        <f>D33/D4</f>
        <v>3259.0717520369608</v>
      </c>
      <c r="E34" s="35">
        <f t="shared" ref="E34" si="135">E33/E4</f>
        <v>3779.7575478734902</v>
      </c>
      <c r="F34" s="35">
        <f t="shared" ref="F34" si="136">F33/F4</f>
        <v>3726.3867891615305</v>
      </c>
      <c r="G34" s="35">
        <f t="shared" ref="G34" si="137">G33/G4</f>
        <v>4664.58536269465</v>
      </c>
      <c r="H34" s="35">
        <f t="shared" ref="H34" si="138">H33/H4</f>
        <v>1115.1577860379773</v>
      </c>
      <c r="I34" s="35">
        <f t="shared" ref="I34" si="139">I33/I4</f>
        <v>2042.4676886657373</v>
      </c>
      <c r="J34" s="35">
        <f t="shared" ref="J34" si="140">J33/J4</f>
        <v>1871.6653990655968</v>
      </c>
      <c r="K34" s="35">
        <f t="shared" ref="K34" si="141">K33/K4</f>
        <v>4925.37955878912</v>
      </c>
      <c r="L34" s="35">
        <f t="shared" ref="L34" si="142">L33/L4</f>
        <v>6572.451952743485</v>
      </c>
      <c r="M34" s="35">
        <f t="shared" ref="M34" si="143">M33/M4</f>
        <v>7736.4254031296477</v>
      </c>
      <c r="N34" s="35">
        <f t="shared" ref="N34" si="144">N33/N4</f>
        <v>7306.0610206594602</v>
      </c>
      <c r="O34" s="35">
        <f t="shared" ref="O34" si="145">O33/O4</f>
        <v>7544.6815516398165</v>
      </c>
      <c r="P34" s="35">
        <f t="shared" ref="P34" si="146">P33/P4</f>
        <v>4442.2858707162668</v>
      </c>
    </row>
    <row r="35" spans="1:16" ht="24.95" customHeight="1" x14ac:dyDescent="0.3">
      <c r="A35" s="51" t="s">
        <v>178</v>
      </c>
      <c r="B35" s="51"/>
      <c r="C35" s="51"/>
      <c r="D35" s="38">
        <f>(D28+D16)/D7</f>
        <v>2.6516696777201469E-2</v>
      </c>
      <c r="E35" s="38">
        <f t="shared" ref="E35:P35" si="147">(E28+E16)/E7</f>
        <v>3.273014330823415E-2</v>
      </c>
      <c r="F35" s="38">
        <f t="shared" si="147"/>
        <v>2.8959332378401943E-2</v>
      </c>
      <c r="G35" s="38">
        <f t="shared" si="147"/>
        <v>3.220509383378016E-2</v>
      </c>
      <c r="H35" s="38">
        <f t="shared" si="147"/>
        <v>1.5644298065047343E-2</v>
      </c>
      <c r="I35" s="38">
        <f t="shared" si="147"/>
        <v>1.9358856338333244E-2</v>
      </c>
      <c r="J35" s="38">
        <f t="shared" si="147"/>
        <v>2.2130013831258646E-2</v>
      </c>
      <c r="K35" s="38">
        <f t="shared" si="147"/>
        <v>3.7859227660529862E-2</v>
      </c>
      <c r="L35" s="38">
        <f t="shared" si="147"/>
        <v>3.1716515635639833E-2</v>
      </c>
      <c r="M35" s="38">
        <f t="shared" si="147"/>
        <v>2.4520498276190534E-2</v>
      </c>
      <c r="N35" s="38">
        <f t="shared" si="147"/>
        <v>3.6089661089661093E-2</v>
      </c>
      <c r="O35" s="38">
        <f t="shared" si="147"/>
        <v>3.8848812744214006E-2</v>
      </c>
      <c r="P35" s="38">
        <f t="shared" si="147"/>
        <v>2.852106122456852E-2</v>
      </c>
    </row>
    <row r="36" spans="1:16" ht="30.95" customHeight="1" x14ac:dyDescent="0.3">
      <c r="A36" s="30"/>
      <c r="B36" s="30"/>
    </row>
    <row r="37" spans="1:16" ht="24.95" customHeight="1" x14ac:dyDescent="0.3">
      <c r="A37" s="32" t="s">
        <v>173</v>
      </c>
    </row>
    <row r="38" spans="1:16" ht="24.95" customHeight="1" x14ac:dyDescent="0.3"/>
    <row r="39" spans="1:16" ht="24.95" customHeight="1" x14ac:dyDescent="0.3">
      <c r="A39" s="51" t="s">
        <v>163</v>
      </c>
      <c r="B39" s="51"/>
      <c r="C39" s="51"/>
      <c r="D39" s="31" t="s">
        <v>142</v>
      </c>
      <c r="E39" s="31" t="s">
        <v>143</v>
      </c>
      <c r="F39" s="31" t="s">
        <v>144</v>
      </c>
      <c r="G39" s="31" t="s">
        <v>145</v>
      </c>
      <c r="H39" s="31" t="s">
        <v>146</v>
      </c>
      <c r="I39" s="31" t="s">
        <v>147</v>
      </c>
      <c r="J39" s="31" t="s">
        <v>148</v>
      </c>
      <c r="K39" s="31" t="s">
        <v>149</v>
      </c>
      <c r="L39" s="31" t="s">
        <v>150</v>
      </c>
      <c r="M39" s="31" t="s">
        <v>151</v>
      </c>
      <c r="N39" s="31" t="s">
        <v>152</v>
      </c>
      <c r="O39" s="31" t="s">
        <v>153</v>
      </c>
      <c r="P39" s="31" t="s">
        <v>154</v>
      </c>
    </row>
    <row r="40" spans="1:16" s="30" customFormat="1" ht="24.95" customHeight="1" x14ac:dyDescent="0.3">
      <c r="A40" s="51" t="s">
        <v>141</v>
      </c>
      <c r="B40" s="51"/>
      <c r="C40" s="51"/>
      <c r="D40" s="33">
        <v>3854.22</v>
      </c>
      <c r="E40" s="33">
        <v>3861.06</v>
      </c>
      <c r="F40" s="33">
        <v>4785.4160000000002</v>
      </c>
      <c r="G40" s="33">
        <v>4077.13</v>
      </c>
      <c r="H40" s="33">
        <v>3747.15</v>
      </c>
      <c r="I40" s="33">
        <v>3558.75</v>
      </c>
      <c r="J40" s="33">
        <v>4744.08</v>
      </c>
      <c r="K40" s="33">
        <v>5166.473</v>
      </c>
      <c r="L40" s="33">
        <v>4169.9459999999999</v>
      </c>
      <c r="M40" s="33">
        <v>4349.66</v>
      </c>
      <c r="N40" s="33">
        <v>4495.68</v>
      </c>
      <c r="O40" s="33">
        <v>5916.52</v>
      </c>
      <c r="P40" s="35">
        <f t="shared" ref="P40:P69" si="148">SUM(D40:O40)</f>
        <v>52726.085000000006</v>
      </c>
    </row>
    <row r="41" spans="1:16" s="30" customFormat="1" ht="24.95" customHeight="1" x14ac:dyDescent="0.3">
      <c r="A41" s="52" t="s">
        <v>1417</v>
      </c>
      <c r="B41" s="62"/>
      <c r="C41" s="49" t="s">
        <v>1419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5">
        <v>16262613.02</v>
      </c>
    </row>
    <row r="42" spans="1:16" s="30" customFormat="1" ht="24.95" customHeight="1" x14ac:dyDescent="0.3">
      <c r="A42" s="56"/>
      <c r="B42" s="63"/>
      <c r="C42" s="49" t="s">
        <v>1420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5">
        <f>P41/P40</f>
        <v>308.43581540332451</v>
      </c>
    </row>
    <row r="43" spans="1:16" s="30" customFormat="1" ht="24.95" customHeight="1" x14ac:dyDescent="0.3">
      <c r="A43" s="52" t="s">
        <v>159</v>
      </c>
      <c r="B43" s="53"/>
      <c r="C43" s="31" t="s">
        <v>161</v>
      </c>
      <c r="D43" s="33">
        <v>181140</v>
      </c>
      <c r="E43" s="33">
        <v>150140</v>
      </c>
      <c r="F43" s="33">
        <v>170720</v>
      </c>
      <c r="G43" s="33">
        <v>150730</v>
      </c>
      <c r="H43" s="33">
        <v>157090</v>
      </c>
      <c r="I43" s="33">
        <v>127080</v>
      </c>
      <c r="J43" s="33">
        <v>187840</v>
      </c>
      <c r="K43" s="33">
        <v>174430</v>
      </c>
      <c r="L43" s="33">
        <v>154720</v>
      </c>
      <c r="M43" s="33">
        <v>156640</v>
      </c>
      <c r="N43" s="33">
        <v>164730</v>
      </c>
      <c r="O43" s="33">
        <v>186860</v>
      </c>
      <c r="P43" s="35">
        <f t="shared" si="148"/>
        <v>1962120</v>
      </c>
    </row>
    <row r="44" spans="1:16" s="30" customFormat="1" ht="24.95" customHeight="1" x14ac:dyDescent="0.3">
      <c r="A44" s="54"/>
      <c r="B44" s="55"/>
      <c r="C44" s="31" t="s">
        <v>162</v>
      </c>
      <c r="D44" s="33">
        <v>995941800</v>
      </c>
      <c r="E44" s="33">
        <v>789841300</v>
      </c>
      <c r="F44" s="33">
        <v>875616900</v>
      </c>
      <c r="G44" s="33">
        <v>865172900</v>
      </c>
      <c r="H44" s="33">
        <v>914084500</v>
      </c>
      <c r="I44" s="33">
        <v>761012600</v>
      </c>
      <c r="J44" s="33">
        <v>1107683900</v>
      </c>
      <c r="K44" s="33">
        <v>958482700</v>
      </c>
      <c r="L44" s="33">
        <v>891785150</v>
      </c>
      <c r="M44" s="33">
        <v>885343400</v>
      </c>
      <c r="N44" s="33">
        <v>912621900</v>
      </c>
      <c r="O44" s="33">
        <v>959593500</v>
      </c>
      <c r="P44" s="35">
        <f t="shared" si="148"/>
        <v>10917180550</v>
      </c>
    </row>
    <row r="45" spans="1:16" s="30" customFormat="1" ht="24.95" customHeight="1" x14ac:dyDescent="0.3">
      <c r="A45" s="52" t="s">
        <v>160</v>
      </c>
      <c r="B45" s="53"/>
      <c r="C45" s="31" t="s">
        <v>161</v>
      </c>
      <c r="D45" s="33">
        <v>160000</v>
      </c>
      <c r="E45" s="33">
        <v>151970</v>
      </c>
      <c r="F45" s="33">
        <v>170345</v>
      </c>
      <c r="G45" s="33">
        <v>156160</v>
      </c>
      <c r="H45" s="33">
        <v>142530</v>
      </c>
      <c r="I45" s="33">
        <v>114731</v>
      </c>
      <c r="J45" s="33">
        <v>180355</v>
      </c>
      <c r="K45" s="33">
        <v>175348</v>
      </c>
      <c r="L45" s="33">
        <v>137400</v>
      </c>
      <c r="M45" s="33">
        <v>163105</v>
      </c>
      <c r="N45" s="33">
        <v>160750</v>
      </c>
      <c r="O45" s="33">
        <v>195455</v>
      </c>
      <c r="P45" s="35">
        <f t="shared" si="148"/>
        <v>1908149</v>
      </c>
    </row>
    <row r="46" spans="1:16" s="30" customFormat="1" ht="24.95" customHeight="1" x14ac:dyDescent="0.3">
      <c r="A46" s="54"/>
      <c r="B46" s="55"/>
      <c r="C46" s="31" t="s">
        <v>166</v>
      </c>
      <c r="D46" s="34">
        <f>D45/D40</f>
        <v>41.512939064194576</v>
      </c>
      <c r="E46" s="34">
        <f t="shared" ref="E46" si="149">E45/E40</f>
        <v>39.35965771057689</v>
      </c>
      <c r="F46" s="34">
        <f t="shared" ref="F46" si="150">F45/F40</f>
        <v>35.596696295578063</v>
      </c>
      <c r="G46" s="34">
        <f t="shared" ref="G46" si="151">G45/G40</f>
        <v>38.301452247046328</v>
      </c>
      <c r="H46" s="34">
        <f t="shared" ref="H46" si="152">H45/H40</f>
        <v>38.036908050118086</v>
      </c>
      <c r="I46" s="34">
        <f t="shared" ref="I46" si="153">I45/I40</f>
        <v>32.23912890762206</v>
      </c>
      <c r="J46" s="34">
        <f t="shared" ref="J46" si="154">J45/J40</f>
        <v>38.016854690477395</v>
      </c>
      <c r="K46" s="34">
        <f t="shared" ref="K46" si="155">K45/K40</f>
        <v>33.939594768036145</v>
      </c>
      <c r="L46" s="34">
        <f t="shared" ref="L46" si="156">L45/L40</f>
        <v>32.950066979284621</v>
      </c>
      <c r="M46" s="34">
        <f t="shared" ref="M46" si="157">M45/M40</f>
        <v>37.498333203054955</v>
      </c>
      <c r="N46" s="34">
        <f t="shared" ref="N46" si="158">N45/N40</f>
        <v>35.756548508790658</v>
      </c>
      <c r="O46" s="34">
        <f t="shared" ref="O46" si="159">O45/O40</f>
        <v>33.035466794669837</v>
      </c>
      <c r="P46" s="36">
        <f>P45/P40</f>
        <v>36.189847966144271</v>
      </c>
    </row>
    <row r="47" spans="1:16" s="30" customFormat="1" ht="24.95" customHeight="1" x14ac:dyDescent="0.3">
      <c r="A47" s="54"/>
      <c r="B47" s="55"/>
      <c r="C47" s="50" t="s">
        <v>1418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8">
        <f>P45/P41*1000</f>
        <v>117.33348125872087</v>
      </c>
    </row>
    <row r="48" spans="1:16" s="30" customFormat="1" ht="24.95" customHeight="1" x14ac:dyDescent="0.3">
      <c r="A48" s="54"/>
      <c r="B48" s="55"/>
      <c r="C48" s="39" t="s">
        <v>537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>
        <f t="shared" ref="P48" si="160">SUM(D48:O48)</f>
        <v>0</v>
      </c>
    </row>
    <row r="49" spans="1:18" s="30" customFormat="1" ht="24.95" customHeight="1" x14ac:dyDescent="0.3">
      <c r="A49" s="54"/>
      <c r="B49" s="55"/>
      <c r="C49" s="39" t="s">
        <v>538</v>
      </c>
      <c r="D49" s="40" t="e">
        <f>D45/D48</f>
        <v>#DIV/0!</v>
      </c>
      <c r="E49" s="40" t="e">
        <f t="shared" ref="E49" si="161">E45/E48</f>
        <v>#DIV/0!</v>
      </c>
      <c r="F49" s="40" t="e">
        <f t="shared" ref="F49" si="162">F45/F48</f>
        <v>#DIV/0!</v>
      </c>
      <c r="G49" s="40" t="e">
        <f t="shared" ref="G49" si="163">G45/G48</f>
        <v>#DIV/0!</v>
      </c>
      <c r="H49" s="40" t="e">
        <f t="shared" ref="H49" si="164">H45/H48</f>
        <v>#DIV/0!</v>
      </c>
      <c r="I49" s="40" t="e">
        <f t="shared" ref="I49" si="165">I45/I48</f>
        <v>#DIV/0!</v>
      </c>
      <c r="J49" s="40" t="e">
        <f t="shared" ref="J49" si="166">J45/J48</f>
        <v>#DIV/0!</v>
      </c>
      <c r="K49" s="40" t="e">
        <f t="shared" ref="K49" si="167">K45/K48</f>
        <v>#DIV/0!</v>
      </c>
      <c r="L49" s="40" t="e">
        <f t="shared" ref="L49" si="168">L45/L48</f>
        <v>#DIV/0!</v>
      </c>
      <c r="M49" s="40" t="e">
        <f t="shared" ref="M49" si="169">M45/M48</f>
        <v>#DIV/0!</v>
      </c>
      <c r="N49" s="40" t="e">
        <f t="shared" ref="N49" si="170">N45/N48</f>
        <v>#DIV/0!</v>
      </c>
      <c r="O49" s="40" t="e">
        <f t="shared" ref="O49" si="171">O45/O48</f>
        <v>#DIV/0!</v>
      </c>
      <c r="P49" s="40" t="e">
        <f t="shared" ref="P49" si="172">P45/P48</f>
        <v>#DIV/0!</v>
      </c>
    </row>
    <row r="50" spans="1:18" s="30" customFormat="1" ht="24.95" customHeight="1" x14ac:dyDescent="0.3">
      <c r="A50" s="54"/>
      <c r="B50" s="55"/>
      <c r="C50" s="31" t="s">
        <v>162</v>
      </c>
      <c r="D50" s="33">
        <v>834603800</v>
      </c>
      <c r="E50" s="33">
        <v>743582150</v>
      </c>
      <c r="F50" s="33">
        <v>822863100</v>
      </c>
      <c r="G50" s="33">
        <v>816614000</v>
      </c>
      <c r="H50" s="33">
        <v>761292350</v>
      </c>
      <c r="I50" s="33">
        <v>611321550</v>
      </c>
      <c r="J50" s="33">
        <v>962538350</v>
      </c>
      <c r="K50" s="33">
        <v>875255300</v>
      </c>
      <c r="L50" s="33">
        <v>727770450</v>
      </c>
      <c r="M50" s="33">
        <v>879709950</v>
      </c>
      <c r="N50" s="33">
        <v>839086300</v>
      </c>
      <c r="O50" s="33">
        <v>956752450</v>
      </c>
      <c r="P50" s="35">
        <f t="shared" si="148"/>
        <v>9831389750</v>
      </c>
    </row>
    <row r="51" spans="1:18" s="30" customFormat="1" ht="24.95" customHeight="1" x14ac:dyDescent="0.3">
      <c r="A51" s="56"/>
      <c r="B51" s="57"/>
      <c r="C51" s="31" t="s">
        <v>165</v>
      </c>
      <c r="D51" s="33">
        <f>D50/D40</f>
        <v>216542.85432590771</v>
      </c>
      <c r="E51" s="33">
        <f t="shared" ref="E51" si="173">E50/E40</f>
        <v>192584.97666443931</v>
      </c>
      <c r="F51" s="33">
        <f t="shared" ref="F51" si="174">F50/F40</f>
        <v>171952.26078568716</v>
      </c>
      <c r="G51" s="33">
        <f t="shared" ref="G51" si="175">G50/G40</f>
        <v>200291.38143743269</v>
      </c>
      <c r="H51" s="33">
        <f t="shared" ref="H51" si="176">H50/H40</f>
        <v>203165.69926477456</v>
      </c>
      <c r="I51" s="33">
        <f t="shared" ref="I51" si="177">I50/I40</f>
        <v>171779.85247629083</v>
      </c>
      <c r="J51" s="33">
        <f t="shared" ref="J51" si="178">J50/J40</f>
        <v>202892.52078379793</v>
      </c>
      <c r="K51" s="33">
        <f t="shared" ref="K51" si="179">K50/K40</f>
        <v>169410.60177804084</v>
      </c>
      <c r="L51" s="33">
        <f t="shared" ref="L51" si="180">L50/L40</f>
        <v>174527.54783874899</v>
      </c>
      <c r="M51" s="33">
        <f t="shared" ref="M51" si="181">M50/M40</f>
        <v>202247.98030190865</v>
      </c>
      <c r="N51" s="33">
        <f t="shared" ref="N51" si="182">N50/N40</f>
        <v>186642.7993095594</v>
      </c>
      <c r="O51" s="33">
        <f t="shared" ref="O51" si="183">O50/O40</f>
        <v>161708.64798902057</v>
      </c>
      <c r="P51" s="35">
        <f>P50/P40</f>
        <v>186461.59201844776</v>
      </c>
    </row>
    <row r="52" spans="1:18" s="30" customFormat="1" ht="24.95" customHeight="1" x14ac:dyDescent="0.3">
      <c r="A52" s="52" t="s">
        <v>155</v>
      </c>
      <c r="B52" s="53"/>
      <c r="C52" s="31" t="s">
        <v>161</v>
      </c>
      <c r="D52" s="35">
        <v>950</v>
      </c>
      <c r="E52" s="35">
        <v>3040</v>
      </c>
      <c r="F52" s="35">
        <v>1800</v>
      </c>
      <c r="G52" s="35">
        <v>2510</v>
      </c>
      <c r="H52" s="35">
        <v>3810</v>
      </c>
      <c r="I52" s="35">
        <v>2100</v>
      </c>
      <c r="J52" s="35">
        <v>4610</v>
      </c>
      <c r="K52" s="35">
        <v>3330</v>
      </c>
      <c r="L52" s="35">
        <v>2040</v>
      </c>
      <c r="M52" s="35">
        <v>2010</v>
      </c>
      <c r="N52" s="35">
        <v>4500</v>
      </c>
      <c r="O52" s="35">
        <v>3630</v>
      </c>
      <c r="P52" s="35">
        <f t="shared" si="148"/>
        <v>34330</v>
      </c>
      <c r="R52" s="44">
        <f>P52/12</f>
        <v>2860.8333333333335</v>
      </c>
    </row>
    <row r="53" spans="1:18" s="30" customFormat="1" ht="24.95" customHeight="1" x14ac:dyDescent="0.3">
      <c r="A53" s="54"/>
      <c r="B53" s="55"/>
      <c r="C53" s="42" t="s">
        <v>732</v>
      </c>
      <c r="D53" s="35">
        <v>5</v>
      </c>
      <c r="E53" s="35">
        <v>18</v>
      </c>
      <c r="F53" s="35">
        <v>10</v>
      </c>
      <c r="G53" s="35">
        <v>14</v>
      </c>
      <c r="H53" s="35">
        <v>17</v>
      </c>
      <c r="I53" s="35">
        <v>13</v>
      </c>
      <c r="J53" s="35">
        <v>21</v>
      </c>
      <c r="K53" s="35">
        <v>17</v>
      </c>
      <c r="L53" s="35">
        <v>16</v>
      </c>
      <c r="M53" s="35">
        <v>14</v>
      </c>
      <c r="N53" s="35">
        <v>23</v>
      </c>
      <c r="O53" s="35">
        <v>23</v>
      </c>
      <c r="P53" s="35">
        <f t="shared" ref="P53" si="184">SUM(D53:O53)</f>
        <v>191</v>
      </c>
    </row>
    <row r="54" spans="1:18" s="30" customFormat="1" ht="24.95" customHeight="1" x14ac:dyDescent="0.3">
      <c r="A54" s="54"/>
      <c r="B54" s="55"/>
      <c r="C54" s="42" t="s">
        <v>733</v>
      </c>
      <c r="D54" s="35">
        <f t="shared" ref="D54" si="185">D52/D53</f>
        <v>190</v>
      </c>
      <c r="E54" s="35">
        <f t="shared" ref="E54" si="186">E52/E53</f>
        <v>168.88888888888889</v>
      </c>
      <c r="F54" s="35">
        <f t="shared" ref="F54" si="187">F52/F53</f>
        <v>180</v>
      </c>
      <c r="G54" s="35">
        <f>G52/G53</f>
        <v>179.28571428571428</v>
      </c>
      <c r="H54" s="35">
        <f t="shared" ref="H54" si="188">H52/H53</f>
        <v>224.11764705882354</v>
      </c>
      <c r="I54" s="35">
        <f t="shared" ref="I54" si="189">I52/I53</f>
        <v>161.53846153846155</v>
      </c>
      <c r="J54" s="35">
        <f t="shared" ref="J54" si="190">J52/J53</f>
        <v>219.52380952380952</v>
      </c>
      <c r="K54" s="35">
        <f t="shared" ref="K54" si="191">K52/K53</f>
        <v>195.88235294117646</v>
      </c>
      <c r="L54" s="35">
        <f t="shared" ref="L54" si="192">L52/L53</f>
        <v>127.5</v>
      </c>
      <c r="M54" s="35">
        <f t="shared" ref="M54" si="193">M52/M53</f>
        <v>143.57142857142858</v>
      </c>
      <c r="N54" s="35">
        <f t="shared" ref="N54" si="194">N52/N53</f>
        <v>195.65217391304347</v>
      </c>
      <c r="O54" s="35">
        <f t="shared" ref="O54" si="195">O52/O53</f>
        <v>157.82608695652175</v>
      </c>
      <c r="P54" s="35">
        <f t="shared" ref="P54" si="196">P52/P53</f>
        <v>179.73821989528795</v>
      </c>
    </row>
    <row r="55" spans="1:18" s="30" customFormat="1" ht="24.95" customHeight="1" x14ac:dyDescent="0.3">
      <c r="A55" s="54"/>
      <c r="B55" s="55"/>
      <c r="C55" s="31" t="s">
        <v>167</v>
      </c>
      <c r="D55" s="36">
        <f>D52/D40</f>
        <v>0.24648307569365527</v>
      </c>
      <c r="E55" s="36">
        <f t="shared" ref="E55" si="197">E52/E40</f>
        <v>0.78734855195205466</v>
      </c>
      <c r="F55" s="36">
        <f t="shared" ref="F55" si="198">F52/F40</f>
        <v>0.37614284735120207</v>
      </c>
      <c r="G55" s="36">
        <f t="shared" ref="G55" si="199">G52/G40</f>
        <v>0.61562913127616725</v>
      </c>
      <c r="H55" s="36">
        <f t="shared" ref="H55" si="200">H52/H40</f>
        <v>1.0167727472879389</v>
      </c>
      <c r="I55" s="36">
        <f t="shared" ref="I55" si="201">I52/I40</f>
        <v>0.59009483667017915</v>
      </c>
      <c r="J55" s="36">
        <f t="shared" ref="J55" si="202">J52/J40</f>
        <v>0.97173740746361781</v>
      </c>
      <c r="K55" s="36">
        <f t="shared" ref="K55" si="203">K52/K40</f>
        <v>0.64454028889728066</v>
      </c>
      <c r="L55" s="36">
        <f t="shared" ref="L55" si="204">L52/L40</f>
        <v>0.48921496825138744</v>
      </c>
      <c r="M55" s="36">
        <f t="shared" ref="M55" si="205">M52/M40</f>
        <v>0.46210508407553696</v>
      </c>
      <c r="N55" s="36">
        <f t="shared" ref="N55" si="206">N52/N40</f>
        <v>1.000960922485586</v>
      </c>
      <c r="O55" s="36">
        <f t="shared" ref="O55" si="207">O52/O40</f>
        <v>0.61353633554859943</v>
      </c>
      <c r="P55" s="36">
        <f t="shared" ref="P55" si="208">P52/P40</f>
        <v>0.65110087350502122</v>
      </c>
    </row>
    <row r="56" spans="1:18" s="30" customFormat="1" ht="24.95" customHeight="1" x14ac:dyDescent="0.3">
      <c r="A56" s="54"/>
      <c r="B56" s="55"/>
      <c r="C56" s="31" t="s">
        <v>162</v>
      </c>
      <c r="D56" s="35">
        <v>6855800</v>
      </c>
      <c r="E56" s="35">
        <v>17519700</v>
      </c>
      <c r="F56" s="35">
        <v>16983600</v>
      </c>
      <c r="G56" s="35">
        <v>23178000</v>
      </c>
      <c r="H56" s="35">
        <v>41796700</v>
      </c>
      <c r="I56" s="35">
        <v>20947400</v>
      </c>
      <c r="J56" s="35">
        <v>35822900</v>
      </c>
      <c r="K56" s="35">
        <v>23528600</v>
      </c>
      <c r="L56" s="35">
        <v>23702000</v>
      </c>
      <c r="M56" s="35">
        <v>21406000</v>
      </c>
      <c r="N56" s="35">
        <v>40465800</v>
      </c>
      <c r="O56" s="35">
        <v>35643300</v>
      </c>
      <c r="P56" s="35">
        <f t="shared" si="148"/>
        <v>307849800</v>
      </c>
    </row>
    <row r="57" spans="1:18" s="30" customFormat="1" ht="24.95" customHeight="1" x14ac:dyDescent="0.3">
      <c r="A57" s="56"/>
      <c r="B57" s="57"/>
      <c r="C57" s="31" t="s">
        <v>165</v>
      </c>
      <c r="D57" s="35">
        <f>D56/D40</f>
        <v>1778.7775477269072</v>
      </c>
      <c r="E57" s="35">
        <f t="shared" ref="E57" si="209">E56/E40</f>
        <v>4537.5363242218455</v>
      </c>
      <c r="F57" s="35">
        <f t="shared" ref="F57" si="210">F56/F40</f>
        <v>3549.0331457077086</v>
      </c>
      <c r="G57" s="35">
        <f t="shared" ref="G57" si="211">G56/G40</f>
        <v>5684.8812767804802</v>
      </c>
      <c r="H57" s="35">
        <f t="shared" ref="H57" si="212">H56/H40</f>
        <v>11154.263907236165</v>
      </c>
      <c r="I57" s="35">
        <f t="shared" ref="I57" si="213">I56/I40</f>
        <v>5886.16789603091</v>
      </c>
      <c r="J57" s="35">
        <f t="shared" ref="J57" si="214">J56/J40</f>
        <v>7551.0741808738467</v>
      </c>
      <c r="K57" s="35">
        <f t="shared" ref="K57" si="215">K56/K40</f>
        <v>4554.0932856902573</v>
      </c>
      <c r="L57" s="35">
        <f t="shared" ref="L57" si="216">L56/L40</f>
        <v>5684.0064595560707</v>
      </c>
      <c r="M57" s="35">
        <f t="shared" ref="M57" si="217">M56/M40</f>
        <v>4921.3041938910173</v>
      </c>
      <c r="N57" s="35">
        <f t="shared" ref="N57" si="218">N56/N40</f>
        <v>9001.0409993593839</v>
      </c>
      <c r="O57" s="35">
        <f t="shared" ref="O57" si="219">O56/O40</f>
        <v>6024.3690547822025</v>
      </c>
      <c r="P57" s="35">
        <f t="shared" ref="P57" si="220">P56/P40</f>
        <v>5838.662210554794</v>
      </c>
    </row>
    <row r="58" spans="1:18" s="30" customFormat="1" ht="24.95" customHeight="1" x14ac:dyDescent="0.3">
      <c r="A58" s="58" t="s">
        <v>158</v>
      </c>
      <c r="B58" s="59" t="s">
        <v>156</v>
      </c>
      <c r="C58" s="31" t="s">
        <v>177</v>
      </c>
      <c r="D58" s="33">
        <v>436.92</v>
      </c>
      <c r="E58" s="33">
        <v>296.92</v>
      </c>
      <c r="F58" s="33">
        <v>476.88</v>
      </c>
      <c r="G58" s="33">
        <v>276.67</v>
      </c>
      <c r="H58" s="33">
        <v>677.51</v>
      </c>
      <c r="I58" s="33">
        <v>343.95</v>
      </c>
      <c r="J58" s="33">
        <v>603.78</v>
      </c>
      <c r="K58" s="33">
        <v>250.77</v>
      </c>
      <c r="L58" s="33">
        <v>142.01</v>
      </c>
      <c r="M58" s="33">
        <v>237.5</v>
      </c>
      <c r="N58" s="33">
        <v>76.31</v>
      </c>
      <c r="O58" s="33">
        <v>188.45000000000002</v>
      </c>
      <c r="P58" s="35">
        <f t="shared" si="148"/>
        <v>4007.6699999999996</v>
      </c>
    </row>
    <row r="59" spans="1:18" s="30" customFormat="1" ht="24.95" customHeight="1" x14ac:dyDescent="0.3">
      <c r="A59" s="58"/>
      <c r="B59" s="60"/>
      <c r="C59" s="31" t="s">
        <v>176</v>
      </c>
      <c r="D59" s="33">
        <v>6360</v>
      </c>
      <c r="E59" s="33">
        <v>6100</v>
      </c>
      <c r="F59" s="33">
        <v>7670</v>
      </c>
      <c r="G59" s="33">
        <v>3725</v>
      </c>
      <c r="H59" s="33">
        <v>4975</v>
      </c>
      <c r="I59" s="33">
        <v>4254</v>
      </c>
      <c r="J59" s="33">
        <v>4065</v>
      </c>
      <c r="K59" s="33">
        <v>2270</v>
      </c>
      <c r="L59" s="33">
        <v>4825</v>
      </c>
      <c r="M59" s="33">
        <v>4805</v>
      </c>
      <c r="N59" s="33">
        <v>2360</v>
      </c>
      <c r="O59" s="33">
        <v>3690</v>
      </c>
      <c r="P59" s="35">
        <f t="shared" si="148"/>
        <v>55099</v>
      </c>
    </row>
    <row r="60" spans="1:18" s="30" customFormat="1" ht="24.95" customHeight="1" x14ac:dyDescent="0.3">
      <c r="A60" s="58"/>
      <c r="B60" s="60"/>
      <c r="C60" s="42" t="s">
        <v>732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>
        <v>481</v>
      </c>
    </row>
    <row r="61" spans="1:18" s="30" customFormat="1" ht="24.95" customHeight="1" x14ac:dyDescent="0.3">
      <c r="A61" s="58"/>
      <c r="B61" s="60"/>
      <c r="C61" s="42" t="s">
        <v>733</v>
      </c>
      <c r="D61" s="35" t="e">
        <f t="shared" ref="D61" si="221">D59/D60</f>
        <v>#DIV/0!</v>
      </c>
      <c r="E61" s="35" t="e">
        <f t="shared" ref="E61" si="222">E59/E60</f>
        <v>#DIV/0!</v>
      </c>
      <c r="F61" s="35" t="e">
        <f t="shared" ref="F61" si="223">F59/F60</f>
        <v>#DIV/0!</v>
      </c>
      <c r="G61" s="35" t="e">
        <f>G59/G60</f>
        <v>#DIV/0!</v>
      </c>
      <c r="H61" s="35" t="e">
        <f t="shared" ref="H61" si="224">H59/H60</f>
        <v>#DIV/0!</v>
      </c>
      <c r="I61" s="35" t="e">
        <f t="shared" ref="I61" si="225">I59/I60</f>
        <v>#DIV/0!</v>
      </c>
      <c r="J61" s="35" t="e">
        <f t="shared" ref="J61" si="226">J59/J60</f>
        <v>#DIV/0!</v>
      </c>
      <c r="K61" s="35" t="e">
        <f t="shared" ref="K61" si="227">K59/K60</f>
        <v>#DIV/0!</v>
      </c>
      <c r="L61" s="35" t="e">
        <f t="shared" ref="L61" si="228">L59/L60</f>
        <v>#DIV/0!</v>
      </c>
      <c r="M61" s="35" t="e">
        <f t="shared" ref="M61" si="229">M59/M60</f>
        <v>#DIV/0!</v>
      </c>
      <c r="N61" s="35" t="e">
        <f t="shared" ref="N61" si="230">N59/N60</f>
        <v>#DIV/0!</v>
      </c>
      <c r="O61" s="35" t="e">
        <f t="shared" ref="O61" si="231">O59/O60</f>
        <v>#DIV/0!</v>
      </c>
      <c r="P61" s="35">
        <f t="shared" ref="P61" si="232">P59/P60</f>
        <v>114.55093555093555</v>
      </c>
    </row>
    <row r="62" spans="1:18" s="30" customFormat="1" ht="24.95" customHeight="1" x14ac:dyDescent="0.3">
      <c r="A62" s="58"/>
      <c r="B62" s="60"/>
      <c r="C62" s="31" t="s">
        <v>175</v>
      </c>
      <c r="D62" s="34">
        <f>D59/D40</f>
        <v>1.6501393278017342</v>
      </c>
      <c r="E62" s="34">
        <f t="shared" ref="E62" si="233">E59/E40</f>
        <v>1.5798770285880044</v>
      </c>
      <c r="F62" s="34">
        <f t="shared" ref="F62" si="234">F59/F40</f>
        <v>1.6027864662131777</v>
      </c>
      <c r="G62" s="34">
        <f t="shared" ref="G62" si="235">G59/G40</f>
        <v>0.91363287410506899</v>
      </c>
      <c r="H62" s="34">
        <f t="shared" ref="H62" si="236">H59/H40</f>
        <v>1.3276757001988178</v>
      </c>
      <c r="I62" s="34">
        <f t="shared" ref="I62" si="237">I59/I40</f>
        <v>1.1953635405690199</v>
      </c>
      <c r="J62" s="34">
        <f t="shared" ref="J62" si="238">J59/J40</f>
        <v>0.85685738857692118</v>
      </c>
      <c r="K62" s="34">
        <f t="shared" ref="K62" si="239">K59/K40</f>
        <v>0.43937130804709518</v>
      </c>
      <c r="L62" s="34">
        <f t="shared" ref="L62" si="240">L59/L40</f>
        <v>1.15708932441811</v>
      </c>
      <c r="M62" s="34">
        <f t="shared" ref="M62" si="241">M59/M40</f>
        <v>1.1046840442701269</v>
      </c>
      <c r="N62" s="34">
        <f t="shared" ref="N62" si="242">N59/N40</f>
        <v>0.52494839490355183</v>
      </c>
      <c r="O62" s="34">
        <f t="shared" ref="O62" si="243">O59/O40</f>
        <v>0.62367743200394821</v>
      </c>
      <c r="P62" s="36">
        <f t="shared" ref="P62" si="244">P59/P40</f>
        <v>1.0450045741116565</v>
      </c>
    </row>
    <row r="63" spans="1:18" s="30" customFormat="1" ht="24.95" customHeight="1" x14ac:dyDescent="0.3">
      <c r="A63" s="58"/>
      <c r="B63" s="61"/>
      <c r="C63" s="31" t="s">
        <v>162</v>
      </c>
      <c r="D63" s="33">
        <v>63067100</v>
      </c>
      <c r="E63" s="33">
        <v>61843600</v>
      </c>
      <c r="F63" s="33">
        <v>57055650</v>
      </c>
      <c r="G63" s="33">
        <v>47842650</v>
      </c>
      <c r="H63" s="33">
        <v>59214100</v>
      </c>
      <c r="I63" s="33">
        <v>53842400</v>
      </c>
      <c r="J63" s="33">
        <v>56773150</v>
      </c>
      <c r="K63" s="33">
        <v>30552500</v>
      </c>
      <c r="L63" s="33">
        <v>57186400</v>
      </c>
      <c r="M63" s="33">
        <v>35436450</v>
      </c>
      <c r="N63" s="33">
        <v>23678500</v>
      </c>
      <c r="O63" s="33">
        <v>26230700</v>
      </c>
      <c r="P63" s="35">
        <f t="shared" si="148"/>
        <v>572723200</v>
      </c>
    </row>
    <row r="64" spans="1:18" s="30" customFormat="1" ht="24.95" customHeight="1" x14ac:dyDescent="0.3">
      <c r="A64" s="58"/>
      <c r="B64" s="59" t="s">
        <v>157</v>
      </c>
      <c r="C64" s="31" t="s">
        <v>161</v>
      </c>
      <c r="D64" s="35">
        <v>4385</v>
      </c>
      <c r="E64" s="35">
        <v>3770</v>
      </c>
      <c r="F64" s="35">
        <v>1610</v>
      </c>
      <c r="G64" s="35">
        <v>4670</v>
      </c>
      <c r="H64" s="35">
        <v>3600</v>
      </c>
      <c r="I64" s="35">
        <v>3705</v>
      </c>
      <c r="J64" s="35">
        <v>4340</v>
      </c>
      <c r="K64" s="35">
        <v>4305</v>
      </c>
      <c r="L64" s="35">
        <v>4170</v>
      </c>
      <c r="M64" s="35">
        <v>3380</v>
      </c>
      <c r="N64" s="35">
        <v>3100</v>
      </c>
      <c r="O64" s="35">
        <v>2500</v>
      </c>
      <c r="P64" s="35">
        <f t="shared" si="148"/>
        <v>43535</v>
      </c>
    </row>
    <row r="65" spans="1:16" s="30" customFormat="1" ht="24.95" customHeight="1" x14ac:dyDescent="0.3">
      <c r="A65" s="58"/>
      <c r="B65" s="60"/>
      <c r="C65" s="42" t="s">
        <v>732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>
        <f t="shared" si="148"/>
        <v>0</v>
      </c>
    </row>
    <row r="66" spans="1:16" s="30" customFormat="1" ht="24.95" customHeight="1" x14ac:dyDescent="0.3">
      <c r="A66" s="58"/>
      <c r="B66" s="60"/>
      <c r="C66" s="42" t="s">
        <v>733</v>
      </c>
      <c r="D66" s="35" t="e">
        <f t="shared" ref="D66" si="245">D64/D65</f>
        <v>#DIV/0!</v>
      </c>
      <c r="E66" s="35" t="e">
        <f t="shared" ref="E66" si="246">E64/E65</f>
        <v>#DIV/0!</v>
      </c>
      <c r="F66" s="35" t="e">
        <f t="shared" ref="F66" si="247">F64/F65</f>
        <v>#DIV/0!</v>
      </c>
      <c r="G66" s="35" t="e">
        <f>G64/G65</f>
        <v>#DIV/0!</v>
      </c>
      <c r="H66" s="35" t="e">
        <f t="shared" ref="H66" si="248">H64/H65</f>
        <v>#DIV/0!</v>
      </c>
      <c r="I66" s="35" t="e">
        <f t="shared" ref="I66" si="249">I64/I65</f>
        <v>#DIV/0!</v>
      </c>
      <c r="J66" s="35" t="e">
        <f t="shared" ref="J66" si="250">J64/J65</f>
        <v>#DIV/0!</v>
      </c>
      <c r="K66" s="35" t="e">
        <f t="shared" ref="K66" si="251">K64/K65</f>
        <v>#DIV/0!</v>
      </c>
      <c r="L66" s="35" t="e">
        <f t="shared" ref="L66" si="252">L64/L65</f>
        <v>#DIV/0!</v>
      </c>
      <c r="M66" s="35" t="e">
        <f t="shared" ref="M66" si="253">M64/M65</f>
        <v>#DIV/0!</v>
      </c>
      <c r="N66" s="35" t="e">
        <f t="shared" ref="N66" si="254">N64/N65</f>
        <v>#DIV/0!</v>
      </c>
      <c r="O66" s="35" t="e">
        <f t="shared" ref="O66" si="255">O64/O65</f>
        <v>#DIV/0!</v>
      </c>
      <c r="P66" s="35" t="e">
        <f t="shared" ref="P66" si="256">P64/P65</f>
        <v>#DIV/0!</v>
      </c>
    </row>
    <row r="67" spans="1:16" s="30" customFormat="1" ht="24.95" customHeight="1" x14ac:dyDescent="0.3">
      <c r="A67" s="58"/>
      <c r="B67" s="60"/>
      <c r="C67" s="31" t="s">
        <v>178</v>
      </c>
      <c r="D67" s="37">
        <f>D64/D59</f>
        <v>0.68946540880503149</v>
      </c>
      <c r="E67" s="37">
        <f t="shared" ref="E67" si="257">E64/E59</f>
        <v>0.61803278688524588</v>
      </c>
      <c r="F67" s="37">
        <f t="shared" ref="F67" si="258">F64/F59</f>
        <v>0.20990873533246415</v>
      </c>
      <c r="G67" s="37">
        <f t="shared" ref="G67" si="259">G64/G59</f>
        <v>1.2536912751677853</v>
      </c>
      <c r="H67" s="37">
        <f t="shared" ref="H67" si="260">H64/H59</f>
        <v>0.72361809045226133</v>
      </c>
      <c r="I67" s="37">
        <f t="shared" ref="I67" si="261">I64/I59</f>
        <v>0.8709449929478138</v>
      </c>
      <c r="J67" s="37">
        <f t="shared" ref="J67" si="262">J64/J59</f>
        <v>1.067650676506765</v>
      </c>
      <c r="K67" s="37">
        <f t="shared" ref="K67" si="263">K64/K59</f>
        <v>1.8964757709251101</v>
      </c>
      <c r="L67" s="37">
        <f t="shared" ref="L67" si="264">L64/L59</f>
        <v>0.86424870466321246</v>
      </c>
      <c r="M67" s="37">
        <f t="shared" ref="M67" si="265">M64/M59</f>
        <v>0.70343392299687824</v>
      </c>
      <c r="N67" s="37">
        <f t="shared" ref="N67" si="266">N64/N59</f>
        <v>1.3135593220338984</v>
      </c>
      <c r="O67" s="37">
        <f t="shared" ref="O67" si="267">O64/O59</f>
        <v>0.6775067750677507</v>
      </c>
      <c r="P67" s="37">
        <f t="shared" ref="P67" si="268">P64/P59</f>
        <v>0.79012323272654672</v>
      </c>
    </row>
    <row r="68" spans="1:16" s="30" customFormat="1" ht="24.95" customHeight="1" x14ac:dyDescent="0.3">
      <c r="A68" s="58"/>
      <c r="B68" s="60"/>
      <c r="C68" s="31" t="s">
        <v>168</v>
      </c>
      <c r="D68" s="36">
        <f>D64/D40</f>
        <v>1.1377139862280825</v>
      </c>
      <c r="E68" s="36">
        <f t="shared" ref="E68" si="269">E64/E40</f>
        <v>0.97641580291422569</v>
      </c>
      <c r="F68" s="36">
        <f t="shared" ref="F68" si="270">F64/F40</f>
        <v>0.33643888013079737</v>
      </c>
      <c r="G68" s="36">
        <f t="shared" ref="G68" si="271">G64/G40</f>
        <v>1.1454135629719926</v>
      </c>
      <c r="H68" s="36">
        <f t="shared" ref="H68" si="272">H64/H40</f>
        <v>0.9607301549177375</v>
      </c>
      <c r="I68" s="36">
        <f t="shared" ref="I68" si="273">I64/I40</f>
        <v>1.0410958904109588</v>
      </c>
      <c r="J68" s="36">
        <f t="shared" ref="J68" si="274">J64/J40</f>
        <v>0.91482437058396993</v>
      </c>
      <c r="K68" s="36">
        <f t="shared" ref="K68" si="275">K64/K40</f>
        <v>0.83325704015098889</v>
      </c>
      <c r="L68" s="36">
        <f t="shared" ref="L68" si="276">L64/L40</f>
        <v>1.0000129498079831</v>
      </c>
      <c r="M68" s="36">
        <f t="shared" ref="M68" si="277">M64/M40</f>
        <v>0.77707223093299249</v>
      </c>
      <c r="N68" s="36">
        <f t="shared" ref="N68" si="278">N64/N40</f>
        <v>0.68955085771229263</v>
      </c>
      <c r="O68" s="36">
        <f t="shared" ref="O68" si="279">O64/O40</f>
        <v>0.42254568563953132</v>
      </c>
      <c r="P68" s="36">
        <f t="shared" ref="P68" si="280">P64/P40</f>
        <v>0.82568239231113016</v>
      </c>
    </row>
    <row r="69" spans="1:16" s="30" customFormat="1" ht="24.95" customHeight="1" x14ac:dyDescent="0.3">
      <c r="A69" s="58"/>
      <c r="B69" s="60"/>
      <c r="C69" s="31" t="s">
        <v>162</v>
      </c>
      <c r="D69" s="35">
        <v>43560200</v>
      </c>
      <c r="E69" s="35">
        <v>41235500</v>
      </c>
      <c r="F69" s="35">
        <v>21208000</v>
      </c>
      <c r="G69" s="35">
        <v>42477900</v>
      </c>
      <c r="H69" s="35">
        <v>28811100</v>
      </c>
      <c r="I69" s="35">
        <v>39550300</v>
      </c>
      <c r="J69" s="35">
        <v>47175900</v>
      </c>
      <c r="K69" s="35">
        <v>41043100</v>
      </c>
      <c r="L69" s="35">
        <v>34700300</v>
      </c>
      <c r="M69" s="35">
        <v>51186700</v>
      </c>
      <c r="N69" s="35">
        <v>41235400</v>
      </c>
      <c r="O69" s="35">
        <v>21470000</v>
      </c>
      <c r="P69" s="35">
        <f t="shared" si="148"/>
        <v>453654400</v>
      </c>
    </row>
    <row r="70" spans="1:16" s="30" customFormat="1" ht="24.95" customHeight="1" x14ac:dyDescent="0.3">
      <c r="A70" s="58"/>
      <c r="B70" s="61"/>
      <c r="C70" s="31" t="s">
        <v>165</v>
      </c>
      <c r="D70" s="35">
        <f>D69/D40</f>
        <v>11301.949551400803</v>
      </c>
      <c r="E70" s="35">
        <f t="shared" ref="E70" si="281">E69/E40</f>
        <v>10679.839215137812</v>
      </c>
      <c r="F70" s="35">
        <f t="shared" ref="F70" si="282">F69/F40</f>
        <v>4431.7986147912743</v>
      </c>
      <c r="G70" s="35">
        <f t="shared" ref="G70" si="283">G69/G40</f>
        <v>10418.578755153747</v>
      </c>
      <c r="H70" s="35">
        <f t="shared" ref="H70" si="284">H69/H40</f>
        <v>7688.8034906528956</v>
      </c>
      <c r="I70" s="35">
        <f t="shared" ref="I70" si="285">I69/I40</f>
        <v>11113.537056550755</v>
      </c>
      <c r="J70" s="35">
        <f t="shared" ref="J70" si="286">J69/J40</f>
        <v>9944.1619871503008</v>
      </c>
      <c r="K70" s="35">
        <f t="shared" ref="K70" si="287">K69/K40</f>
        <v>7944.1235829549487</v>
      </c>
      <c r="L70" s="35">
        <f t="shared" ref="L70" si="288">L69/L40</f>
        <v>8321.5226288302056</v>
      </c>
      <c r="M70" s="35">
        <f t="shared" ref="M70" si="289">M69/M40</f>
        <v>11767.9772671887</v>
      </c>
      <c r="N70" s="35">
        <f t="shared" ref="N70" si="290">N69/N40</f>
        <v>9172.2275606804742</v>
      </c>
      <c r="O70" s="35">
        <f t="shared" ref="O70" si="291">O69/O40</f>
        <v>3628.8223482722951</v>
      </c>
      <c r="P70" s="35">
        <f t="shared" ref="P70" si="292">P69/P40</f>
        <v>8603.9841569879482</v>
      </c>
    </row>
    <row r="71" spans="1:16" ht="24.95" customHeight="1" x14ac:dyDescent="0.3">
      <c r="A71" s="51" t="s">
        <v>178</v>
      </c>
      <c r="B71" s="51"/>
      <c r="C71" s="51"/>
      <c r="D71" s="38">
        <f>(D64+D52)/D43</f>
        <v>2.9452357292701778E-2</v>
      </c>
      <c r="E71" s="38">
        <f t="shared" ref="E71:P71" si="293">(E64+E52)/E43</f>
        <v>4.5357666178233648E-2</v>
      </c>
      <c r="F71" s="38">
        <f t="shared" si="293"/>
        <v>1.997422680412371E-2</v>
      </c>
      <c r="G71" s="38">
        <f t="shared" si="293"/>
        <v>4.7634843760366218E-2</v>
      </c>
      <c r="H71" s="38">
        <f t="shared" si="293"/>
        <v>4.7170411865809406E-2</v>
      </c>
      <c r="I71" s="38">
        <f t="shared" si="293"/>
        <v>4.5679886685552409E-2</v>
      </c>
      <c r="J71" s="38">
        <f t="shared" si="293"/>
        <v>4.7646933560477001E-2</v>
      </c>
      <c r="K71" s="38">
        <f t="shared" si="293"/>
        <v>4.3771140285501345E-2</v>
      </c>
      <c r="L71" s="38">
        <f t="shared" si="293"/>
        <v>4.0137021716649429E-2</v>
      </c>
      <c r="M71" s="38">
        <f t="shared" si="293"/>
        <v>3.4410112359550563E-2</v>
      </c>
      <c r="N71" s="38">
        <f t="shared" si="293"/>
        <v>4.61361014994233E-2</v>
      </c>
      <c r="O71" s="38">
        <f t="shared" si="293"/>
        <v>3.280530878732741E-2</v>
      </c>
      <c r="P71" s="38">
        <f t="shared" si="293"/>
        <v>3.9684117179377407E-2</v>
      </c>
    </row>
    <row r="72" spans="1:16" ht="30.95" customHeight="1" x14ac:dyDescent="0.3">
      <c r="A72" s="30"/>
      <c r="B72" s="30"/>
    </row>
    <row r="73" spans="1:16" ht="24.95" customHeight="1" x14ac:dyDescent="0.3">
      <c r="A73" s="32" t="s">
        <v>174</v>
      </c>
    </row>
    <row r="74" spans="1:16" ht="24.95" customHeight="1" x14ac:dyDescent="0.3">
      <c r="A74" s="51" t="s">
        <v>164</v>
      </c>
      <c r="B74" s="51"/>
      <c r="C74" s="51"/>
      <c r="D74" s="31" t="s">
        <v>142</v>
      </c>
      <c r="E74" s="31" t="s">
        <v>143</v>
      </c>
      <c r="F74" s="31" t="s">
        <v>144</v>
      </c>
      <c r="G74" s="31" t="s">
        <v>145</v>
      </c>
      <c r="H74" s="31" t="s">
        <v>146</v>
      </c>
      <c r="I74" s="31" t="s">
        <v>147</v>
      </c>
      <c r="J74" s="31" t="s">
        <v>148</v>
      </c>
      <c r="K74" s="31" t="s">
        <v>149</v>
      </c>
      <c r="L74" s="31" t="s">
        <v>150</v>
      </c>
      <c r="M74" s="31" t="s">
        <v>151</v>
      </c>
      <c r="N74" s="31" t="s">
        <v>152</v>
      </c>
      <c r="O74" s="31" t="s">
        <v>153</v>
      </c>
      <c r="P74" s="31" t="s">
        <v>154</v>
      </c>
    </row>
    <row r="75" spans="1:16" s="30" customFormat="1" ht="24.95" customHeight="1" x14ac:dyDescent="0.3">
      <c r="A75" s="51" t="s">
        <v>141</v>
      </c>
      <c r="B75" s="51"/>
      <c r="C75" s="51"/>
      <c r="D75" s="33">
        <f>5146.81+228</f>
        <v>5374.81</v>
      </c>
      <c r="E75" s="33">
        <f>5270.54+98</f>
        <v>5368.54</v>
      </c>
      <c r="F75" s="33">
        <v>4212.8040000000001</v>
      </c>
      <c r="G75" s="33">
        <v>4553.6120000000001</v>
      </c>
      <c r="H75" s="33">
        <f>4030.74+69.85</f>
        <v>4100.59</v>
      </c>
      <c r="I75" s="33">
        <f>5254.96+485.06</f>
        <v>5740.02</v>
      </c>
      <c r="J75" s="33">
        <v>4973.76</v>
      </c>
      <c r="K75" s="33">
        <v>4617.4399999999996</v>
      </c>
      <c r="L75" s="33">
        <f>4099.035+475.275</f>
        <v>4574.3099999999995</v>
      </c>
      <c r="M75" s="33">
        <v>4524.01</v>
      </c>
      <c r="N75" s="33"/>
      <c r="O75" s="33"/>
      <c r="P75" s="35">
        <f t="shared" ref="P75:P104" si="294">SUM(D75:O75)</f>
        <v>48039.896000000001</v>
      </c>
    </row>
    <row r="76" spans="1:16" s="30" customFormat="1" ht="24.95" customHeight="1" x14ac:dyDescent="0.3">
      <c r="A76" s="52" t="s">
        <v>1417</v>
      </c>
      <c r="B76" s="62"/>
      <c r="C76" s="49" t="s">
        <v>1419</v>
      </c>
      <c r="D76" s="33">
        <v>1586983.9310000001</v>
      </c>
      <c r="E76" s="33">
        <v>1625584.0049999999</v>
      </c>
      <c r="F76" s="33">
        <v>1304223.49</v>
      </c>
      <c r="G76" s="33">
        <v>1384436.2990000001</v>
      </c>
      <c r="H76" s="33">
        <v>1308233.4509999999</v>
      </c>
      <c r="I76" s="33">
        <v>1484735.1444999999</v>
      </c>
      <c r="J76" s="33">
        <v>1483253.898</v>
      </c>
      <c r="K76" s="33">
        <v>1235661.0989999999</v>
      </c>
      <c r="L76" s="33">
        <v>1342959.7660000001</v>
      </c>
      <c r="M76" s="33">
        <v>1360114</v>
      </c>
      <c r="N76" s="33"/>
      <c r="O76" s="33"/>
      <c r="P76" s="35">
        <f t="shared" si="294"/>
        <v>14116185.0835</v>
      </c>
    </row>
    <row r="77" spans="1:16" s="30" customFormat="1" ht="24.95" customHeight="1" x14ac:dyDescent="0.3">
      <c r="A77" s="56"/>
      <c r="B77" s="63"/>
      <c r="C77" s="49" t="s">
        <v>1420</v>
      </c>
      <c r="D77" s="33">
        <f t="shared" ref="D77:K77" si="295">D76/D75</f>
        <v>295.26326158506066</v>
      </c>
      <c r="E77" s="33">
        <f t="shared" si="295"/>
        <v>302.79815461931918</v>
      </c>
      <c r="F77" s="33">
        <f t="shared" si="295"/>
        <v>309.58560854006026</v>
      </c>
      <c r="G77" s="33">
        <f t="shared" si="295"/>
        <v>304.03036073341343</v>
      </c>
      <c r="H77" s="33">
        <f t="shared" si="295"/>
        <v>319.03541953718849</v>
      </c>
      <c r="I77" s="33">
        <f t="shared" si="295"/>
        <v>258.66375805310781</v>
      </c>
      <c r="J77" s="33">
        <f t="shared" si="295"/>
        <v>298.21581620343562</v>
      </c>
      <c r="K77" s="33">
        <f t="shared" si="295"/>
        <v>267.60739695588899</v>
      </c>
      <c r="L77" s="33">
        <f>L76/L75</f>
        <v>293.58739700632452</v>
      </c>
      <c r="M77" s="33">
        <f>M76/M75</f>
        <v>300.64345569527916</v>
      </c>
      <c r="N77" s="33"/>
      <c r="O77" s="33"/>
      <c r="P77" s="35">
        <f>P76/P75</f>
        <v>293.84295676868243</v>
      </c>
    </row>
    <row r="78" spans="1:16" s="30" customFormat="1" ht="24.95" customHeight="1" x14ac:dyDescent="0.3">
      <c r="A78" s="52" t="s">
        <v>159</v>
      </c>
      <c r="B78" s="53"/>
      <c r="C78" s="31" t="s">
        <v>161</v>
      </c>
      <c r="D78" s="33">
        <v>203810</v>
      </c>
      <c r="E78" s="33">
        <v>181130</v>
      </c>
      <c r="F78" s="33">
        <v>141940</v>
      </c>
      <c r="G78" s="33">
        <v>155390</v>
      </c>
      <c r="H78" s="33">
        <v>149580</v>
      </c>
      <c r="I78" s="33">
        <v>204510</v>
      </c>
      <c r="J78" s="33">
        <v>185220</v>
      </c>
      <c r="K78" s="33">
        <v>147650</v>
      </c>
      <c r="L78" s="33">
        <v>185800</v>
      </c>
      <c r="M78" s="33">
        <v>190760</v>
      </c>
      <c r="N78" s="33"/>
      <c r="O78" s="33"/>
      <c r="P78" s="35">
        <f t="shared" si="294"/>
        <v>1745790</v>
      </c>
    </row>
    <row r="79" spans="1:16" s="30" customFormat="1" ht="24.95" customHeight="1" x14ac:dyDescent="0.3">
      <c r="A79" s="54"/>
      <c r="B79" s="55"/>
      <c r="C79" s="31" t="s">
        <v>162</v>
      </c>
      <c r="D79" s="33">
        <v>1128831800</v>
      </c>
      <c r="E79" s="33">
        <v>883893800</v>
      </c>
      <c r="F79" s="33">
        <v>814290300</v>
      </c>
      <c r="G79" s="33">
        <v>893663900</v>
      </c>
      <c r="H79" s="33">
        <v>819924100</v>
      </c>
      <c r="I79" s="33">
        <v>1165155120</v>
      </c>
      <c r="J79" s="33">
        <v>1133076250</v>
      </c>
      <c r="K79" s="33">
        <v>858812450</v>
      </c>
      <c r="L79" s="33">
        <v>1044172450</v>
      </c>
      <c r="M79" s="33">
        <v>1179177750</v>
      </c>
      <c r="N79" s="33"/>
      <c r="O79" s="33"/>
      <c r="P79" s="35">
        <f t="shared" si="294"/>
        <v>9920997920</v>
      </c>
    </row>
    <row r="80" spans="1:16" s="30" customFormat="1" ht="24.95" customHeight="1" x14ac:dyDescent="0.3">
      <c r="A80" s="52" t="s">
        <v>160</v>
      </c>
      <c r="B80" s="53"/>
      <c r="C80" s="31" t="s">
        <v>161</v>
      </c>
      <c r="D80" s="33">
        <v>188735</v>
      </c>
      <c r="E80" s="33">
        <v>183105</v>
      </c>
      <c r="F80" s="33">
        <v>132660</v>
      </c>
      <c r="G80" s="33">
        <v>162115</v>
      </c>
      <c r="H80" s="33">
        <v>142650</v>
      </c>
      <c r="I80" s="33">
        <v>192880</v>
      </c>
      <c r="J80" s="33">
        <v>172555</v>
      </c>
      <c r="K80" s="33">
        <v>139820</v>
      </c>
      <c r="L80" s="33">
        <v>180800</v>
      </c>
      <c r="M80" s="33">
        <v>181980</v>
      </c>
      <c r="N80" s="33"/>
      <c r="O80" s="33"/>
      <c r="P80" s="35">
        <f t="shared" si="294"/>
        <v>1677300</v>
      </c>
    </row>
    <row r="81" spans="1:16" s="30" customFormat="1" ht="24.95" customHeight="1" x14ac:dyDescent="0.3">
      <c r="A81" s="54"/>
      <c r="B81" s="55"/>
      <c r="C81" s="31" t="s">
        <v>166</v>
      </c>
      <c r="D81" s="34">
        <f>D80/D75</f>
        <v>35.114729636954607</v>
      </c>
      <c r="E81" s="34">
        <f t="shared" ref="E81:O81" si="296">E80/E75</f>
        <v>34.107038412678307</v>
      </c>
      <c r="F81" s="34">
        <f t="shared" si="296"/>
        <v>31.489715638325446</v>
      </c>
      <c r="G81" s="34">
        <f t="shared" si="296"/>
        <v>35.601408288628896</v>
      </c>
      <c r="H81" s="34">
        <f t="shared" si="296"/>
        <v>34.787676895276043</v>
      </c>
      <c r="I81" s="34">
        <f t="shared" si="296"/>
        <v>33.602670373970817</v>
      </c>
      <c r="J81" s="34">
        <f t="shared" si="296"/>
        <v>34.693069227304896</v>
      </c>
      <c r="K81" s="34">
        <f t="shared" si="296"/>
        <v>30.28084826224055</v>
      </c>
      <c r="L81" s="34">
        <f t="shared" si="296"/>
        <v>39.525086843698837</v>
      </c>
      <c r="M81" s="34">
        <f t="shared" si="296"/>
        <v>40.225375275474633</v>
      </c>
      <c r="N81" s="34" t="e">
        <f t="shared" si="296"/>
        <v>#DIV/0!</v>
      </c>
      <c r="O81" s="34" t="e">
        <f t="shared" si="296"/>
        <v>#DIV/0!</v>
      </c>
      <c r="P81" s="36">
        <f>P80/P75</f>
        <v>34.914730040214906</v>
      </c>
    </row>
    <row r="82" spans="1:16" s="30" customFormat="1" ht="24.95" customHeight="1" x14ac:dyDescent="0.3">
      <c r="A82" s="54"/>
      <c r="B82" s="55"/>
      <c r="C82" s="46" t="s">
        <v>1418</v>
      </c>
      <c r="D82" s="48">
        <f t="shared" ref="D82:K82" si="297">D80/D76*1000</f>
        <v>118.92685005390895</v>
      </c>
      <c r="E82" s="48">
        <f t="shared" si="297"/>
        <v>112.63951874329621</v>
      </c>
      <c r="F82" s="48">
        <f t="shared" si="297"/>
        <v>101.71569598090892</v>
      </c>
      <c r="G82" s="48">
        <f t="shared" si="297"/>
        <v>117.09820099133357</v>
      </c>
      <c r="H82" s="48">
        <f t="shared" si="297"/>
        <v>109.0401716077202</v>
      </c>
      <c r="I82" s="48">
        <f t="shared" si="297"/>
        <v>129.90869160368285</v>
      </c>
      <c r="J82" s="48">
        <f t="shared" si="297"/>
        <v>116.33544346835755</v>
      </c>
      <c r="K82" s="48">
        <f t="shared" si="297"/>
        <v>113.1540032401716</v>
      </c>
      <c r="L82" s="48">
        <f>L80/L76*1000</f>
        <v>134.62800939935232</v>
      </c>
      <c r="M82" s="48">
        <f>M80/M76*1000</f>
        <v>133.79760814167045</v>
      </c>
      <c r="N82" s="48"/>
      <c r="O82" s="48"/>
      <c r="P82" s="48">
        <f>P80/P76*1000</f>
        <v>118.82105470270062</v>
      </c>
    </row>
    <row r="83" spans="1:16" s="30" customFormat="1" ht="24.95" customHeight="1" x14ac:dyDescent="0.3">
      <c r="A83" s="54"/>
      <c r="B83" s="55"/>
      <c r="C83" s="39" t="s">
        <v>537</v>
      </c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5">
        <f t="shared" si="294"/>
        <v>0</v>
      </c>
    </row>
    <row r="84" spans="1:16" s="30" customFormat="1" ht="24.95" customHeight="1" x14ac:dyDescent="0.3">
      <c r="A84" s="54"/>
      <c r="B84" s="55"/>
      <c r="C84" s="39" t="s">
        <v>538</v>
      </c>
      <c r="D84" s="40" t="e">
        <f>D80/D83</f>
        <v>#DIV/0!</v>
      </c>
      <c r="E84" s="40" t="e">
        <f t="shared" ref="E84:P84" si="298">E80/E83</f>
        <v>#DIV/0!</v>
      </c>
      <c r="F84" s="40" t="e">
        <f t="shared" si="298"/>
        <v>#DIV/0!</v>
      </c>
      <c r="G84" s="40" t="e">
        <f t="shared" si="298"/>
        <v>#DIV/0!</v>
      </c>
      <c r="H84" s="40" t="e">
        <f t="shared" si="298"/>
        <v>#DIV/0!</v>
      </c>
      <c r="I84" s="40" t="e">
        <f t="shared" si="298"/>
        <v>#DIV/0!</v>
      </c>
      <c r="J84" s="40" t="e">
        <f t="shared" si="298"/>
        <v>#DIV/0!</v>
      </c>
      <c r="K84" s="40" t="e">
        <f t="shared" si="298"/>
        <v>#DIV/0!</v>
      </c>
      <c r="L84" s="40" t="e">
        <f t="shared" si="298"/>
        <v>#DIV/0!</v>
      </c>
      <c r="M84" s="40" t="e">
        <f t="shared" si="298"/>
        <v>#DIV/0!</v>
      </c>
      <c r="N84" s="40" t="e">
        <f t="shared" si="298"/>
        <v>#DIV/0!</v>
      </c>
      <c r="O84" s="40" t="e">
        <f t="shared" si="298"/>
        <v>#DIV/0!</v>
      </c>
      <c r="P84" s="40" t="e">
        <f t="shared" si="298"/>
        <v>#DIV/0!</v>
      </c>
    </row>
    <row r="85" spans="1:16" s="30" customFormat="1" ht="24.95" customHeight="1" x14ac:dyDescent="0.3">
      <c r="A85" s="54"/>
      <c r="B85" s="55"/>
      <c r="C85" s="31" t="s">
        <v>162</v>
      </c>
      <c r="D85" s="33">
        <v>984206350</v>
      </c>
      <c r="E85" s="33">
        <v>886015450</v>
      </c>
      <c r="F85" s="33">
        <v>714221600</v>
      </c>
      <c r="G85" s="33">
        <v>868082650</v>
      </c>
      <c r="H85" s="33">
        <v>737777500</v>
      </c>
      <c r="I85" s="33">
        <v>981775000</v>
      </c>
      <c r="J85" s="33">
        <v>1006497350</v>
      </c>
      <c r="K85" s="33">
        <v>779844350</v>
      </c>
      <c r="L85" s="33">
        <v>981115500</v>
      </c>
      <c r="M85" s="33">
        <v>997232100</v>
      </c>
      <c r="N85" s="33"/>
      <c r="O85" s="33"/>
      <c r="P85" s="35">
        <f t="shared" si="294"/>
        <v>8936767850</v>
      </c>
    </row>
    <row r="86" spans="1:16" s="30" customFormat="1" ht="24.95" customHeight="1" x14ac:dyDescent="0.3">
      <c r="A86" s="56"/>
      <c r="B86" s="57"/>
      <c r="C86" s="31" t="s">
        <v>165</v>
      </c>
      <c r="D86" s="33">
        <f>D85/D75</f>
        <v>183114.63102881776</v>
      </c>
      <c r="E86" s="33">
        <f t="shared" ref="E86:O86" si="299">E85/E75</f>
        <v>165038.43689345708</v>
      </c>
      <c r="F86" s="33">
        <f t="shared" si="299"/>
        <v>169535.9195443225</v>
      </c>
      <c r="G86" s="33">
        <f t="shared" si="299"/>
        <v>190636.05990145844</v>
      </c>
      <c r="H86" s="33">
        <f t="shared" si="299"/>
        <v>179919.84080339657</v>
      </c>
      <c r="I86" s="33">
        <f t="shared" si="299"/>
        <v>171040.34480716093</v>
      </c>
      <c r="J86" s="33">
        <f t="shared" si="299"/>
        <v>202361.46295760147</v>
      </c>
      <c r="K86" s="33">
        <f t="shared" si="299"/>
        <v>168891.06301327143</v>
      </c>
      <c r="L86" s="33">
        <f t="shared" si="299"/>
        <v>214483.82378981751</v>
      </c>
      <c r="M86" s="33">
        <f t="shared" si="299"/>
        <v>220431.01142570417</v>
      </c>
      <c r="N86" s="33" t="e">
        <f t="shared" si="299"/>
        <v>#DIV/0!</v>
      </c>
      <c r="O86" s="33" t="e">
        <f t="shared" si="299"/>
        <v>#DIV/0!</v>
      </c>
      <c r="P86" s="35">
        <f>P85/P75</f>
        <v>186028.04323306613</v>
      </c>
    </row>
    <row r="87" spans="1:16" s="30" customFormat="1" ht="24.95" customHeight="1" x14ac:dyDescent="0.3">
      <c r="A87" s="52" t="s">
        <v>155</v>
      </c>
      <c r="B87" s="53"/>
      <c r="C87" s="31" t="s">
        <v>161</v>
      </c>
      <c r="D87" s="35">
        <v>2680</v>
      </c>
      <c r="E87" s="35">
        <v>4107</v>
      </c>
      <c r="F87" s="35">
        <v>4130</v>
      </c>
      <c r="G87" s="35">
        <v>2920</v>
      </c>
      <c r="H87" s="35">
        <v>550</v>
      </c>
      <c r="I87" s="35">
        <v>2250</v>
      </c>
      <c r="J87" s="35">
        <v>2105</v>
      </c>
      <c r="K87" s="35">
        <v>1700</v>
      </c>
      <c r="L87" s="35">
        <v>1195</v>
      </c>
      <c r="M87" s="35">
        <v>3880</v>
      </c>
      <c r="N87" s="35"/>
      <c r="O87" s="35"/>
      <c r="P87" s="35">
        <f t="shared" si="294"/>
        <v>25517</v>
      </c>
    </row>
    <row r="88" spans="1:16" s="30" customFormat="1" ht="24.95" customHeight="1" x14ac:dyDescent="0.3">
      <c r="A88" s="54"/>
      <c r="B88" s="55"/>
      <c r="C88" s="42" t="s">
        <v>732</v>
      </c>
      <c r="D88" s="35">
        <v>17</v>
      </c>
      <c r="E88" s="35">
        <v>49</v>
      </c>
      <c r="F88" s="35">
        <v>47</v>
      </c>
      <c r="G88" s="35">
        <v>29</v>
      </c>
      <c r="H88" s="35">
        <v>4</v>
      </c>
      <c r="I88" s="35">
        <v>12</v>
      </c>
      <c r="J88" s="35">
        <v>19</v>
      </c>
      <c r="K88" s="35">
        <v>16</v>
      </c>
      <c r="L88" s="35">
        <v>14</v>
      </c>
      <c r="M88" s="35">
        <v>39</v>
      </c>
      <c r="N88" s="35"/>
      <c r="O88" s="35"/>
      <c r="P88" s="35">
        <f t="shared" ref="P88" si="300">SUM(D88:O88)</f>
        <v>246</v>
      </c>
    </row>
    <row r="89" spans="1:16" s="30" customFormat="1" ht="24.95" customHeight="1" x14ac:dyDescent="0.3">
      <c r="A89" s="54"/>
      <c r="B89" s="55"/>
      <c r="C89" s="42" t="s">
        <v>733</v>
      </c>
      <c r="D89" s="35">
        <f t="shared" ref="D89" si="301">D87/D88</f>
        <v>157.64705882352942</v>
      </c>
      <c r="E89" s="35">
        <f t="shared" ref="E89" si="302">E87/E88</f>
        <v>83.816326530612244</v>
      </c>
      <c r="F89" s="35">
        <f t="shared" ref="F89" si="303">F87/F88</f>
        <v>87.872340425531917</v>
      </c>
      <c r="G89" s="35">
        <f>G87/G88</f>
        <v>100.68965517241379</v>
      </c>
      <c r="H89" s="35">
        <f t="shared" ref="H89" si="304">H87/H88</f>
        <v>137.5</v>
      </c>
      <c r="I89" s="35">
        <f t="shared" ref="I89" si="305">I87/I88</f>
        <v>187.5</v>
      </c>
      <c r="J89" s="35">
        <f t="shared" ref="J89" si="306">J87/J88</f>
        <v>110.78947368421052</v>
      </c>
      <c r="K89" s="35">
        <f t="shared" ref="K89" si="307">K87/K88</f>
        <v>106.25</v>
      </c>
      <c r="L89" s="35">
        <f t="shared" ref="L89" si="308">L87/L88</f>
        <v>85.357142857142861</v>
      </c>
      <c r="M89" s="35">
        <f t="shared" ref="M89" si="309">M87/M88</f>
        <v>99.487179487179489</v>
      </c>
      <c r="N89" s="35" t="e">
        <f t="shared" ref="N89" si="310">N87/N88</f>
        <v>#DIV/0!</v>
      </c>
      <c r="O89" s="35" t="e">
        <f t="shared" ref="O89" si="311">O87/O88</f>
        <v>#DIV/0!</v>
      </c>
      <c r="P89" s="35">
        <f t="shared" ref="P89" si="312">P87/P88</f>
        <v>103.72764227642277</v>
      </c>
    </row>
    <row r="90" spans="1:16" s="30" customFormat="1" ht="24.95" customHeight="1" x14ac:dyDescent="0.3">
      <c r="A90" s="54"/>
      <c r="B90" s="55"/>
      <c r="C90" s="31" t="s">
        <v>167</v>
      </c>
      <c r="D90" s="36">
        <f>D87/D75</f>
        <v>0.49862227688048505</v>
      </c>
      <c r="E90" s="36">
        <f t="shared" ref="E90:P90" si="313">E87/E75</f>
        <v>0.76501246148859836</v>
      </c>
      <c r="F90" s="36">
        <f t="shared" si="313"/>
        <v>0.98034468254397777</v>
      </c>
      <c r="G90" s="36">
        <f t="shared" si="313"/>
        <v>0.64124918855624935</v>
      </c>
      <c r="H90" s="36">
        <f t="shared" si="313"/>
        <v>0.13412704025518279</v>
      </c>
      <c r="I90" s="36">
        <f t="shared" si="313"/>
        <v>0.39198469691743232</v>
      </c>
      <c r="J90" s="36">
        <f t="shared" si="313"/>
        <v>0.42322106414463101</v>
      </c>
      <c r="K90" s="36">
        <f t="shared" si="313"/>
        <v>0.36816937523822729</v>
      </c>
      <c r="L90" s="36">
        <f t="shared" si="313"/>
        <v>0.26124158616272186</v>
      </c>
      <c r="M90" s="36">
        <f t="shared" si="313"/>
        <v>0.85764620325772922</v>
      </c>
      <c r="N90" s="36" t="e">
        <f t="shared" si="313"/>
        <v>#DIV/0!</v>
      </c>
      <c r="O90" s="36" t="e">
        <f t="shared" si="313"/>
        <v>#DIV/0!</v>
      </c>
      <c r="P90" s="36">
        <f t="shared" si="313"/>
        <v>0.53116268195085181</v>
      </c>
    </row>
    <row r="91" spans="1:16" s="30" customFormat="1" ht="24.95" customHeight="1" x14ac:dyDescent="0.3">
      <c r="A91" s="54"/>
      <c r="B91" s="55"/>
      <c r="C91" s="31" t="s">
        <v>162</v>
      </c>
      <c r="D91" s="35">
        <v>15153400</v>
      </c>
      <c r="E91" s="35">
        <v>39197750</v>
      </c>
      <c r="F91" s="35">
        <v>45975950</v>
      </c>
      <c r="G91" s="35">
        <v>32554300</v>
      </c>
      <c r="H91" s="35">
        <v>5144300</v>
      </c>
      <c r="I91" s="35">
        <v>19530000</v>
      </c>
      <c r="J91" s="35">
        <v>30741250</v>
      </c>
      <c r="K91" s="35">
        <v>13724900</v>
      </c>
      <c r="L91" s="35">
        <v>12783550</v>
      </c>
      <c r="M91" s="35">
        <v>49818300</v>
      </c>
      <c r="N91" s="35"/>
      <c r="O91" s="35"/>
      <c r="P91" s="35">
        <f t="shared" si="294"/>
        <v>264623700</v>
      </c>
    </row>
    <row r="92" spans="1:16" s="30" customFormat="1" ht="24.95" customHeight="1" x14ac:dyDescent="0.3">
      <c r="A92" s="56"/>
      <c r="B92" s="57"/>
      <c r="C92" s="31" t="s">
        <v>165</v>
      </c>
      <c r="D92" s="35">
        <f>D91/D75</f>
        <v>2819.3368695823665</v>
      </c>
      <c r="E92" s="35">
        <f t="shared" ref="E92:P92" si="314">E91/E75</f>
        <v>7301.3798909945717</v>
      </c>
      <c r="F92" s="35">
        <f t="shared" si="314"/>
        <v>10913.384529638692</v>
      </c>
      <c r="G92" s="35">
        <f t="shared" si="314"/>
        <v>7149.1159106221612</v>
      </c>
      <c r="H92" s="35">
        <f t="shared" si="314"/>
        <v>1254.5267876086123</v>
      </c>
      <c r="I92" s="35">
        <f t="shared" si="314"/>
        <v>3402.4271692433126</v>
      </c>
      <c r="J92" s="35">
        <f t="shared" si="314"/>
        <v>6180.6862413948402</v>
      </c>
      <c r="K92" s="35">
        <f t="shared" si="314"/>
        <v>2972.4046224747913</v>
      </c>
      <c r="L92" s="35">
        <f t="shared" si="314"/>
        <v>2794.6400659334417</v>
      </c>
      <c r="M92" s="35">
        <f t="shared" si="314"/>
        <v>11011.978311276942</v>
      </c>
      <c r="N92" s="35" t="e">
        <f t="shared" si="314"/>
        <v>#DIV/0!</v>
      </c>
      <c r="O92" s="35" t="e">
        <f t="shared" si="314"/>
        <v>#DIV/0!</v>
      </c>
      <c r="P92" s="35">
        <f t="shared" si="314"/>
        <v>5508.4153387842471</v>
      </c>
    </row>
    <row r="93" spans="1:16" s="30" customFormat="1" ht="24.95" customHeight="1" x14ac:dyDescent="0.3">
      <c r="A93" s="58" t="s">
        <v>158</v>
      </c>
      <c r="B93" s="59" t="s">
        <v>156</v>
      </c>
      <c r="C93" s="31" t="s">
        <v>177</v>
      </c>
      <c r="D93" s="33">
        <v>319.15999999999997</v>
      </c>
      <c r="E93" s="33">
        <v>123</v>
      </c>
      <c r="F93" s="33">
        <v>369.91999999999996</v>
      </c>
      <c r="G93" s="33">
        <v>110</v>
      </c>
      <c r="H93" s="33">
        <v>369</v>
      </c>
      <c r="I93" s="33">
        <v>492</v>
      </c>
      <c r="J93" s="33">
        <v>191</v>
      </c>
      <c r="K93" s="33">
        <v>251.16000000000005</v>
      </c>
      <c r="L93" s="33">
        <v>413.19</v>
      </c>
      <c r="M93" s="33">
        <v>1086.17</v>
      </c>
      <c r="N93" s="33"/>
      <c r="O93" s="33"/>
      <c r="P93" s="35">
        <f t="shared" si="294"/>
        <v>3724.6</v>
      </c>
    </row>
    <row r="94" spans="1:16" s="30" customFormat="1" ht="24.95" customHeight="1" x14ac:dyDescent="0.3">
      <c r="A94" s="58"/>
      <c r="B94" s="60"/>
      <c r="C94" s="31" t="s">
        <v>176</v>
      </c>
      <c r="D94" s="33">
        <v>5240</v>
      </c>
      <c r="E94" s="33">
        <v>2430</v>
      </c>
      <c r="F94" s="33">
        <v>3470</v>
      </c>
      <c r="G94" s="33">
        <v>3620</v>
      </c>
      <c r="H94" s="33">
        <v>5270</v>
      </c>
      <c r="I94" s="33">
        <v>5500</v>
      </c>
      <c r="J94" s="33">
        <v>3780</v>
      </c>
      <c r="K94" s="33">
        <v>2755</v>
      </c>
      <c r="L94" s="33">
        <v>6010</v>
      </c>
      <c r="M94" s="33">
        <v>11365</v>
      </c>
      <c r="N94" s="33"/>
      <c r="O94" s="33"/>
      <c r="P94" s="35">
        <f t="shared" si="294"/>
        <v>49440</v>
      </c>
    </row>
    <row r="95" spans="1:16" s="30" customFormat="1" ht="24.95" customHeight="1" x14ac:dyDescent="0.3">
      <c r="A95" s="58"/>
      <c r="B95" s="60"/>
      <c r="C95" s="42" t="s">
        <v>732</v>
      </c>
      <c r="D95" s="35">
        <v>43</v>
      </c>
      <c r="E95" s="35">
        <v>18</v>
      </c>
      <c r="F95" s="35">
        <v>31</v>
      </c>
      <c r="G95" s="35">
        <v>48</v>
      </c>
      <c r="H95" s="35">
        <v>51</v>
      </c>
      <c r="I95" s="35">
        <v>46</v>
      </c>
      <c r="J95" s="35">
        <v>33</v>
      </c>
      <c r="K95" s="35">
        <v>27</v>
      </c>
      <c r="L95" s="35">
        <v>52</v>
      </c>
      <c r="M95" s="35">
        <v>88</v>
      </c>
      <c r="N95" s="35"/>
      <c r="O95" s="35"/>
      <c r="P95" s="35">
        <f t="shared" ref="P95" si="315">SUM(D95:O95)</f>
        <v>437</v>
      </c>
    </row>
    <row r="96" spans="1:16" s="30" customFormat="1" ht="24.95" customHeight="1" x14ac:dyDescent="0.3">
      <c r="A96" s="58"/>
      <c r="B96" s="60"/>
      <c r="C96" s="42" t="s">
        <v>733</v>
      </c>
      <c r="D96" s="35">
        <f t="shared" ref="D96" si="316">D94/D95</f>
        <v>121.86046511627907</v>
      </c>
      <c r="E96" s="35">
        <f t="shared" ref="E96" si="317">E94/E95</f>
        <v>135</v>
      </c>
      <c r="F96" s="35">
        <f t="shared" ref="F96" si="318">F94/F95</f>
        <v>111.93548387096774</v>
      </c>
      <c r="G96" s="35">
        <f>G94/G95</f>
        <v>75.416666666666671</v>
      </c>
      <c r="H96" s="35">
        <f t="shared" ref="H96" si="319">H94/H95</f>
        <v>103.33333333333333</v>
      </c>
      <c r="I96" s="35">
        <f t="shared" ref="I96" si="320">I94/I95</f>
        <v>119.56521739130434</v>
      </c>
      <c r="J96" s="35">
        <f t="shared" ref="J96" si="321">J94/J95</f>
        <v>114.54545454545455</v>
      </c>
      <c r="K96" s="35">
        <f t="shared" ref="K96" si="322">K94/K95</f>
        <v>102.03703703703704</v>
      </c>
      <c r="L96" s="35">
        <f t="shared" ref="L96" si="323">L94/L95</f>
        <v>115.57692307692308</v>
      </c>
      <c r="M96" s="35">
        <f t="shared" ref="M96" si="324">M94/M95</f>
        <v>129.14772727272728</v>
      </c>
      <c r="N96" s="35" t="e">
        <f t="shared" ref="N96" si="325">N94/N95</f>
        <v>#DIV/0!</v>
      </c>
      <c r="O96" s="35" t="e">
        <f t="shared" ref="O96" si="326">O94/O95</f>
        <v>#DIV/0!</v>
      </c>
      <c r="P96" s="35">
        <f t="shared" ref="P96" si="327">P94/P95</f>
        <v>113.13501144164759</v>
      </c>
    </row>
    <row r="97" spans="1:16" s="30" customFormat="1" ht="24.95" customHeight="1" x14ac:dyDescent="0.3">
      <c r="A97" s="58"/>
      <c r="B97" s="60"/>
      <c r="C97" s="31" t="s">
        <v>175</v>
      </c>
      <c r="D97" s="34">
        <f>D94/D75</f>
        <v>0.97491818315438117</v>
      </c>
      <c r="E97" s="34">
        <f t="shared" ref="E97:P97" si="328">E94/E75</f>
        <v>0.45263702980698661</v>
      </c>
      <c r="F97" s="34">
        <f t="shared" si="328"/>
        <v>0.82367943061201043</v>
      </c>
      <c r="G97" s="34">
        <f t="shared" si="328"/>
        <v>0.79497330910055575</v>
      </c>
      <c r="H97" s="34">
        <f t="shared" si="328"/>
        <v>1.2851809129905696</v>
      </c>
      <c r="I97" s="34">
        <f t="shared" si="328"/>
        <v>0.95818481468705674</v>
      </c>
      <c r="J97" s="34">
        <f t="shared" si="328"/>
        <v>0.759988419224088</v>
      </c>
      <c r="K97" s="34">
        <f t="shared" si="328"/>
        <v>0.59665095810665658</v>
      </c>
      <c r="L97" s="34">
        <f t="shared" si="328"/>
        <v>1.3138593580233959</v>
      </c>
      <c r="M97" s="34">
        <f t="shared" si="328"/>
        <v>2.5121518299031167</v>
      </c>
      <c r="N97" s="34" t="e">
        <f t="shared" si="328"/>
        <v>#DIV/0!</v>
      </c>
      <c r="O97" s="34" t="e">
        <f t="shared" si="328"/>
        <v>#DIV/0!</v>
      </c>
      <c r="P97" s="36">
        <f t="shared" si="328"/>
        <v>1.0291446093055656</v>
      </c>
    </row>
    <row r="98" spans="1:16" s="30" customFormat="1" ht="24.95" customHeight="1" x14ac:dyDescent="0.3">
      <c r="A98" s="58"/>
      <c r="B98" s="61"/>
      <c r="C98" s="31" t="s">
        <v>162</v>
      </c>
      <c r="D98" s="33">
        <v>53992800</v>
      </c>
      <c r="E98" s="33">
        <v>26109000</v>
      </c>
      <c r="F98" s="33">
        <v>36127100</v>
      </c>
      <c r="G98" s="33">
        <v>33846100</v>
      </c>
      <c r="H98" s="33">
        <v>61131800</v>
      </c>
      <c r="I98" s="33">
        <v>67091600</v>
      </c>
      <c r="J98" s="33">
        <v>56081800</v>
      </c>
      <c r="K98" s="33">
        <v>33478000</v>
      </c>
      <c r="L98" s="33">
        <v>59561450</v>
      </c>
      <c r="M98" s="33">
        <v>128332050</v>
      </c>
      <c r="N98" s="33"/>
      <c r="O98" s="33"/>
      <c r="P98" s="35">
        <f t="shared" si="294"/>
        <v>555751700</v>
      </c>
    </row>
    <row r="99" spans="1:16" s="30" customFormat="1" ht="24.95" customHeight="1" x14ac:dyDescent="0.3">
      <c r="A99" s="58"/>
      <c r="B99" s="59" t="s">
        <v>157</v>
      </c>
      <c r="C99" s="31" t="s">
        <v>161</v>
      </c>
      <c r="D99" s="35">
        <v>2255</v>
      </c>
      <c r="E99" s="35">
        <v>1260</v>
      </c>
      <c r="F99" s="35">
        <v>2455</v>
      </c>
      <c r="G99" s="35">
        <v>1220</v>
      </c>
      <c r="H99" s="35">
        <v>3260</v>
      </c>
      <c r="I99" s="35">
        <v>3200</v>
      </c>
      <c r="J99" s="35">
        <v>1200</v>
      </c>
      <c r="K99" s="35">
        <v>2550</v>
      </c>
      <c r="L99" s="35">
        <v>2850</v>
      </c>
      <c r="M99" s="35">
        <v>1400</v>
      </c>
      <c r="N99" s="35"/>
      <c r="O99" s="35"/>
      <c r="P99" s="35">
        <f t="shared" si="294"/>
        <v>21650</v>
      </c>
    </row>
    <row r="100" spans="1:16" s="30" customFormat="1" ht="24.95" customHeight="1" x14ac:dyDescent="0.3">
      <c r="A100" s="58"/>
      <c r="B100" s="60"/>
      <c r="C100" s="42" t="s">
        <v>732</v>
      </c>
      <c r="D100" s="35">
        <v>23</v>
      </c>
      <c r="E100" s="35">
        <v>10</v>
      </c>
      <c r="F100" s="35">
        <v>24</v>
      </c>
      <c r="G100" s="35">
        <v>19</v>
      </c>
      <c r="H100" s="35">
        <v>31</v>
      </c>
      <c r="I100" s="35">
        <v>20</v>
      </c>
      <c r="J100" s="35">
        <v>10</v>
      </c>
      <c r="K100" s="35">
        <v>30</v>
      </c>
      <c r="L100" s="35">
        <v>27</v>
      </c>
      <c r="M100" s="35">
        <v>15</v>
      </c>
      <c r="N100" s="35"/>
      <c r="O100" s="35"/>
      <c r="P100" s="35">
        <f t="shared" si="294"/>
        <v>209</v>
      </c>
    </row>
    <row r="101" spans="1:16" s="30" customFormat="1" ht="24.95" customHeight="1" x14ac:dyDescent="0.3">
      <c r="A101" s="58"/>
      <c r="B101" s="60"/>
      <c r="C101" s="42" t="s">
        <v>733</v>
      </c>
      <c r="D101" s="35">
        <f t="shared" ref="D101:F101" si="329">D99/D100</f>
        <v>98.043478260869563</v>
      </c>
      <c r="E101" s="35">
        <f t="shared" si="329"/>
        <v>126</v>
      </c>
      <c r="F101" s="35">
        <f t="shared" si="329"/>
        <v>102.29166666666667</v>
      </c>
      <c r="G101" s="35">
        <f>G99/G100</f>
        <v>64.21052631578948</v>
      </c>
      <c r="H101" s="35">
        <f t="shared" ref="H101:P101" si="330">H99/H100</f>
        <v>105.16129032258064</v>
      </c>
      <c r="I101" s="35">
        <f t="shared" si="330"/>
        <v>160</v>
      </c>
      <c r="J101" s="35">
        <f t="shared" si="330"/>
        <v>120</v>
      </c>
      <c r="K101" s="35">
        <f t="shared" si="330"/>
        <v>85</v>
      </c>
      <c r="L101" s="35">
        <f t="shared" si="330"/>
        <v>105.55555555555556</v>
      </c>
      <c r="M101" s="35">
        <f t="shared" si="330"/>
        <v>93.333333333333329</v>
      </c>
      <c r="N101" s="35" t="e">
        <f t="shared" si="330"/>
        <v>#DIV/0!</v>
      </c>
      <c r="O101" s="35" t="e">
        <f t="shared" si="330"/>
        <v>#DIV/0!</v>
      </c>
      <c r="P101" s="35">
        <f t="shared" si="330"/>
        <v>103.58851674641149</v>
      </c>
    </row>
    <row r="102" spans="1:16" s="30" customFormat="1" ht="24.95" customHeight="1" x14ac:dyDescent="0.3">
      <c r="A102" s="58"/>
      <c r="B102" s="60"/>
      <c r="C102" s="31" t="s">
        <v>178</v>
      </c>
      <c r="D102" s="37">
        <f>D99/D94</f>
        <v>0.43034351145038169</v>
      </c>
      <c r="E102" s="37">
        <f t="shared" ref="E102:P102" si="331">E99/E94</f>
        <v>0.51851851851851849</v>
      </c>
      <c r="F102" s="37">
        <f t="shared" si="331"/>
        <v>0.70749279538904897</v>
      </c>
      <c r="G102" s="37">
        <f t="shared" si="331"/>
        <v>0.33701657458563539</v>
      </c>
      <c r="H102" s="37">
        <f t="shared" si="331"/>
        <v>0.61859582542694502</v>
      </c>
      <c r="I102" s="37">
        <f t="shared" si="331"/>
        <v>0.58181818181818179</v>
      </c>
      <c r="J102" s="37">
        <f t="shared" si="331"/>
        <v>0.31746031746031744</v>
      </c>
      <c r="K102" s="37">
        <f t="shared" si="331"/>
        <v>0.925589836660617</v>
      </c>
      <c r="L102" s="37">
        <f t="shared" si="331"/>
        <v>0.47420965058236275</v>
      </c>
      <c r="M102" s="37">
        <f t="shared" si="331"/>
        <v>0.12318521777386714</v>
      </c>
      <c r="N102" s="37" t="e">
        <f t="shared" si="331"/>
        <v>#DIV/0!</v>
      </c>
      <c r="O102" s="37" t="e">
        <f t="shared" si="331"/>
        <v>#DIV/0!</v>
      </c>
      <c r="P102" s="37">
        <f t="shared" si="331"/>
        <v>0.43790453074433655</v>
      </c>
    </row>
    <row r="103" spans="1:16" s="30" customFormat="1" ht="24.95" customHeight="1" x14ac:dyDescent="0.3">
      <c r="A103" s="58"/>
      <c r="B103" s="60"/>
      <c r="C103" s="31" t="s">
        <v>168</v>
      </c>
      <c r="D103" s="36">
        <f>D99/D75</f>
        <v>0.41954971431548277</v>
      </c>
      <c r="E103" s="36">
        <f t="shared" ref="E103:P103" si="332">E99/E75</f>
        <v>0.23470068212214121</v>
      </c>
      <c r="F103" s="36">
        <f t="shared" si="332"/>
        <v>0.58274726286815148</v>
      </c>
      <c r="G103" s="36">
        <f t="shared" si="332"/>
        <v>0.26791918152007682</v>
      </c>
      <c r="H103" s="36">
        <f t="shared" si="332"/>
        <v>0.79500754769435611</v>
      </c>
      <c r="I103" s="36">
        <f t="shared" si="332"/>
        <v>0.55748934672701489</v>
      </c>
      <c r="J103" s="36">
        <f t="shared" si="332"/>
        <v>0.24126616483304381</v>
      </c>
      <c r="K103" s="36">
        <f t="shared" si="332"/>
        <v>0.55225406285734091</v>
      </c>
      <c r="L103" s="36">
        <f t="shared" si="332"/>
        <v>0.62304478708264199</v>
      </c>
      <c r="M103" s="36">
        <f t="shared" si="332"/>
        <v>0.30945997024763428</v>
      </c>
      <c r="N103" s="36" t="e">
        <f t="shared" si="332"/>
        <v>#DIV/0!</v>
      </c>
      <c r="O103" s="36" t="e">
        <f t="shared" si="332"/>
        <v>#DIV/0!</v>
      </c>
      <c r="P103" s="36">
        <f t="shared" si="332"/>
        <v>0.45066708720601728</v>
      </c>
    </row>
    <row r="104" spans="1:16" s="30" customFormat="1" ht="24.95" customHeight="1" x14ac:dyDescent="0.3">
      <c r="A104" s="58"/>
      <c r="B104" s="60"/>
      <c r="C104" s="31" t="s">
        <v>162</v>
      </c>
      <c r="D104" s="35">
        <v>13607150</v>
      </c>
      <c r="E104" s="35">
        <v>13256800</v>
      </c>
      <c r="F104" s="35">
        <v>19882350</v>
      </c>
      <c r="G104" s="35">
        <v>11663900</v>
      </c>
      <c r="H104" s="35">
        <v>29366300</v>
      </c>
      <c r="I104" s="35">
        <v>22324700</v>
      </c>
      <c r="J104" s="35">
        <v>5329700</v>
      </c>
      <c r="K104" s="35">
        <v>24896300</v>
      </c>
      <c r="L104" s="35">
        <v>26201600</v>
      </c>
      <c r="M104" s="35">
        <v>12234000</v>
      </c>
      <c r="N104" s="35"/>
      <c r="O104" s="35"/>
      <c r="P104" s="35">
        <f t="shared" si="294"/>
        <v>178762800</v>
      </c>
    </row>
    <row r="105" spans="1:16" s="30" customFormat="1" ht="24.95" customHeight="1" x14ac:dyDescent="0.3">
      <c r="A105" s="58"/>
      <c r="B105" s="61"/>
      <c r="C105" s="31" t="s">
        <v>165</v>
      </c>
      <c r="D105" s="35">
        <f>D104/D75</f>
        <v>2531.6522816620491</v>
      </c>
      <c r="E105" s="35">
        <f t="shared" ref="E105:P105" si="333">E104/E75</f>
        <v>2469.349208537144</v>
      </c>
      <c r="F105" s="35">
        <f t="shared" si="333"/>
        <v>4719.5051087114425</v>
      </c>
      <c r="G105" s="35">
        <f t="shared" si="333"/>
        <v>2561.4610994524787</v>
      </c>
      <c r="H105" s="35">
        <f t="shared" si="333"/>
        <v>7161.481640446862</v>
      </c>
      <c r="I105" s="35">
        <f t="shared" si="333"/>
        <v>3889.3070058989338</v>
      </c>
      <c r="J105" s="35">
        <f t="shared" si="333"/>
        <v>1071.5635655922279</v>
      </c>
      <c r="K105" s="35">
        <f t="shared" si="333"/>
        <v>5391.7971863196926</v>
      </c>
      <c r="L105" s="35">
        <f t="shared" si="333"/>
        <v>5727.9895765700185</v>
      </c>
      <c r="M105" s="35">
        <f t="shared" si="333"/>
        <v>2704.2380542925412</v>
      </c>
      <c r="N105" s="35" t="e">
        <f t="shared" si="333"/>
        <v>#DIV/0!</v>
      </c>
      <c r="O105" s="35" t="e">
        <f t="shared" si="333"/>
        <v>#DIV/0!</v>
      </c>
      <c r="P105" s="35">
        <f t="shared" si="333"/>
        <v>3721.1321190204076</v>
      </c>
    </row>
    <row r="106" spans="1:16" ht="24.95" customHeight="1" x14ac:dyDescent="0.3">
      <c r="A106" s="51" t="s">
        <v>178</v>
      </c>
      <c r="B106" s="51"/>
      <c r="C106" s="51"/>
      <c r="D106" s="38">
        <f>(D99+D87)/D78</f>
        <v>2.4213728472597028E-2</v>
      </c>
      <c r="E106" s="38">
        <f t="shared" ref="E106:P106" si="334">(E99+E87)/E78</f>
        <v>2.9630652017887706E-2</v>
      </c>
      <c r="F106" s="38">
        <f t="shared" si="334"/>
        <v>4.6392842045934905E-2</v>
      </c>
      <c r="G106" s="38">
        <f t="shared" si="334"/>
        <v>2.6642641096595664E-2</v>
      </c>
      <c r="H106" s="38">
        <f t="shared" si="334"/>
        <v>2.5471319695146408E-2</v>
      </c>
      <c r="I106" s="38">
        <f t="shared" si="334"/>
        <v>2.6649063615471126E-2</v>
      </c>
      <c r="J106" s="38">
        <f t="shared" si="334"/>
        <v>1.7843645394665802E-2</v>
      </c>
      <c r="K106" s="38">
        <f t="shared" si="334"/>
        <v>2.8784287165594311E-2</v>
      </c>
      <c r="L106" s="38">
        <f t="shared" si="334"/>
        <v>2.1770721205597417E-2</v>
      </c>
      <c r="M106" s="38">
        <f t="shared" si="334"/>
        <v>2.7678758649612077E-2</v>
      </c>
      <c r="N106" s="38" t="e">
        <f t="shared" si="334"/>
        <v>#DIV/0!</v>
      </c>
      <c r="O106" s="38" t="e">
        <f t="shared" si="334"/>
        <v>#DIV/0!</v>
      </c>
      <c r="P106" s="38">
        <f t="shared" si="334"/>
        <v>2.7017567977820928E-2</v>
      </c>
    </row>
    <row r="107" spans="1:16" ht="30.95" customHeight="1" x14ac:dyDescent="0.3">
      <c r="A107" s="30"/>
      <c r="B107" s="30"/>
    </row>
  </sheetData>
  <mergeCells count="30">
    <mergeCell ref="A3:C3"/>
    <mergeCell ref="A4:C4"/>
    <mergeCell ref="A7:B8"/>
    <mergeCell ref="A9:B15"/>
    <mergeCell ref="A16:B21"/>
    <mergeCell ref="A106:C106"/>
    <mergeCell ref="A74:C74"/>
    <mergeCell ref="A75:C75"/>
    <mergeCell ref="A78:B79"/>
    <mergeCell ref="A80:B86"/>
    <mergeCell ref="A87:B92"/>
    <mergeCell ref="A93:A105"/>
    <mergeCell ref="B93:B98"/>
    <mergeCell ref="B99:B105"/>
    <mergeCell ref="A76:B77"/>
    <mergeCell ref="A41:B42"/>
    <mergeCell ref="A5:B6"/>
    <mergeCell ref="A52:B57"/>
    <mergeCell ref="A71:C71"/>
    <mergeCell ref="A58:A70"/>
    <mergeCell ref="B58:B63"/>
    <mergeCell ref="B64:B70"/>
    <mergeCell ref="A40:C40"/>
    <mergeCell ref="A43:B44"/>
    <mergeCell ref="A45:B51"/>
    <mergeCell ref="A22:A34"/>
    <mergeCell ref="B22:B27"/>
    <mergeCell ref="B28:B34"/>
    <mergeCell ref="A35:C35"/>
    <mergeCell ref="A39:C39"/>
  </mergeCells>
  <phoneticPr fontId="3" type="noConversion"/>
  <pageMargins left="0.23622047244094491" right="0.23622047244094491" top="0.39370078740157483" bottom="0.39370078740157483" header="0.31496062992125984" footer="0.31496062992125984"/>
  <pageSetup paperSize="9" scale="5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9"/>
  <sheetViews>
    <sheetView workbookViewId="0">
      <selection activeCell="H8" sqref="H2:H8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4" t="s">
        <v>9</v>
      </c>
    </row>
    <row r="2" spans="1:14" x14ac:dyDescent="0.3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7">
        <v>3390</v>
      </c>
      <c r="H2" s="7">
        <v>100</v>
      </c>
      <c r="I2" s="8" t="s">
        <v>16</v>
      </c>
      <c r="J2" s="8" t="s">
        <v>17</v>
      </c>
      <c r="K2" s="9">
        <v>100</v>
      </c>
      <c r="L2" s="10">
        <f t="shared" ref="L2:L8" si="0">H2-K2</f>
        <v>0</v>
      </c>
      <c r="M2" s="9"/>
      <c r="N2">
        <f>G2*H2</f>
        <v>339000</v>
      </c>
    </row>
    <row r="3" spans="1:14" x14ac:dyDescent="0.3">
      <c r="A3" s="5" t="s">
        <v>10</v>
      </c>
      <c r="B3" s="5" t="s">
        <v>18</v>
      </c>
      <c r="C3" s="5" t="s">
        <v>19</v>
      </c>
      <c r="D3" s="5" t="s">
        <v>20</v>
      </c>
      <c r="E3" s="5" t="s">
        <v>21</v>
      </c>
      <c r="F3" s="11" t="s">
        <v>22</v>
      </c>
      <c r="G3" s="7">
        <v>5380</v>
      </c>
      <c r="H3" s="7">
        <v>70</v>
      </c>
      <c r="I3" s="8" t="s">
        <v>16</v>
      </c>
      <c r="J3" s="8" t="s">
        <v>17</v>
      </c>
      <c r="K3" s="9">
        <v>70</v>
      </c>
      <c r="L3" s="10">
        <f t="shared" si="0"/>
        <v>0</v>
      </c>
      <c r="M3" s="9"/>
      <c r="N3">
        <f t="shared" ref="N3:N16" si="1">G3*H3</f>
        <v>376600</v>
      </c>
    </row>
    <row r="4" spans="1:14" x14ac:dyDescent="0.3">
      <c r="A4" s="5" t="s">
        <v>10</v>
      </c>
      <c r="B4" s="5" t="s">
        <v>23</v>
      </c>
      <c r="C4" s="5" t="s">
        <v>12</v>
      </c>
      <c r="D4" s="5" t="s">
        <v>20</v>
      </c>
      <c r="E4" s="5" t="s">
        <v>24</v>
      </c>
      <c r="F4" s="12" t="s">
        <v>25</v>
      </c>
      <c r="G4" s="7">
        <v>3840</v>
      </c>
      <c r="H4" s="7">
        <v>180</v>
      </c>
      <c r="I4" s="8" t="s">
        <v>16</v>
      </c>
      <c r="J4" s="8" t="s">
        <v>17</v>
      </c>
      <c r="K4" s="9">
        <v>180</v>
      </c>
      <c r="L4" s="10">
        <f t="shared" si="0"/>
        <v>0</v>
      </c>
      <c r="M4" s="9"/>
      <c r="N4">
        <f t="shared" si="1"/>
        <v>691200</v>
      </c>
    </row>
    <row r="5" spans="1:14" x14ac:dyDescent="0.3">
      <c r="A5" s="5" t="s">
        <v>10</v>
      </c>
      <c r="B5" s="5" t="s">
        <v>26</v>
      </c>
      <c r="C5" s="5" t="s">
        <v>12</v>
      </c>
      <c r="D5" s="5" t="s">
        <v>20</v>
      </c>
      <c r="E5" s="5" t="s">
        <v>24</v>
      </c>
      <c r="F5" s="6" t="s">
        <v>27</v>
      </c>
      <c r="G5" s="7">
        <v>3950</v>
      </c>
      <c r="H5" s="7">
        <v>70</v>
      </c>
      <c r="I5" s="8" t="s">
        <v>16</v>
      </c>
      <c r="J5" s="8" t="s">
        <v>17</v>
      </c>
      <c r="K5" s="9">
        <v>70</v>
      </c>
      <c r="L5" s="10">
        <f t="shared" si="0"/>
        <v>0</v>
      </c>
      <c r="M5" s="9"/>
      <c r="N5">
        <f t="shared" si="1"/>
        <v>276500</v>
      </c>
    </row>
    <row r="6" spans="1:14" x14ac:dyDescent="0.3">
      <c r="A6" s="5" t="s">
        <v>10</v>
      </c>
      <c r="B6" s="5" t="s">
        <v>28</v>
      </c>
      <c r="C6" s="5" t="s">
        <v>12</v>
      </c>
      <c r="D6" s="5" t="s">
        <v>20</v>
      </c>
      <c r="E6" s="5" t="s">
        <v>24</v>
      </c>
      <c r="F6" s="6" t="s">
        <v>29</v>
      </c>
      <c r="G6" s="7">
        <v>3840</v>
      </c>
      <c r="H6" s="7">
        <v>80</v>
      </c>
      <c r="I6" s="8" t="s">
        <v>16</v>
      </c>
      <c r="J6" s="8" t="s">
        <v>17</v>
      </c>
      <c r="K6">
        <v>80</v>
      </c>
      <c r="L6" s="10">
        <f t="shared" si="0"/>
        <v>0</v>
      </c>
      <c r="N6">
        <f t="shared" si="1"/>
        <v>307200</v>
      </c>
    </row>
    <row r="7" spans="1:14" x14ac:dyDescent="0.3">
      <c r="A7" s="5" t="s">
        <v>10</v>
      </c>
      <c r="B7" s="5" t="s">
        <v>30</v>
      </c>
      <c r="C7" s="5" t="s">
        <v>12</v>
      </c>
      <c r="D7" s="5" t="s">
        <v>31</v>
      </c>
      <c r="E7" s="5" t="s">
        <v>32</v>
      </c>
      <c r="F7" s="6" t="s">
        <v>33</v>
      </c>
      <c r="G7" s="7">
        <v>7970</v>
      </c>
      <c r="H7" s="7">
        <v>150</v>
      </c>
      <c r="I7" s="8" t="s">
        <v>16</v>
      </c>
      <c r="J7" s="8" t="s">
        <v>17</v>
      </c>
      <c r="K7">
        <v>150</v>
      </c>
      <c r="L7" s="10">
        <f t="shared" si="0"/>
        <v>0</v>
      </c>
      <c r="N7">
        <f t="shared" si="1"/>
        <v>1195500</v>
      </c>
    </row>
    <row r="8" spans="1:14" x14ac:dyDescent="0.3">
      <c r="A8" s="5" t="s">
        <v>10</v>
      </c>
      <c r="B8" s="5" t="s">
        <v>34</v>
      </c>
      <c r="C8" s="5" t="s">
        <v>12</v>
      </c>
      <c r="D8" s="5" t="s">
        <v>35</v>
      </c>
      <c r="E8" s="5" t="s">
        <v>24</v>
      </c>
      <c r="F8" s="12" t="s">
        <v>36</v>
      </c>
      <c r="G8" s="7">
        <v>4910</v>
      </c>
      <c r="H8" s="13">
        <v>200</v>
      </c>
      <c r="I8" s="8" t="s">
        <v>16</v>
      </c>
      <c r="J8" s="8" t="s">
        <v>17</v>
      </c>
      <c r="K8">
        <v>200</v>
      </c>
      <c r="L8" s="10">
        <f t="shared" si="0"/>
        <v>0</v>
      </c>
      <c r="N8">
        <f t="shared" si="1"/>
        <v>982000</v>
      </c>
    </row>
    <row r="9" spans="1:14" s="9" customFormat="1" x14ac:dyDescent="0.3">
      <c r="A9" s="14" t="s">
        <v>10</v>
      </c>
      <c r="B9" s="14" t="s">
        <v>39</v>
      </c>
      <c r="C9" s="14" t="s">
        <v>12</v>
      </c>
      <c r="D9" s="14" t="s">
        <v>13</v>
      </c>
      <c r="E9" s="14" t="s">
        <v>24</v>
      </c>
      <c r="F9" s="15" t="s">
        <v>40</v>
      </c>
      <c r="G9" s="16">
        <v>3840</v>
      </c>
      <c r="H9" s="16">
        <v>160</v>
      </c>
      <c r="I9" s="17" t="s">
        <v>37</v>
      </c>
      <c r="J9" s="17" t="s">
        <v>38</v>
      </c>
      <c r="L9" s="18"/>
      <c r="N9">
        <f t="shared" si="1"/>
        <v>614400</v>
      </c>
    </row>
    <row r="10" spans="1:14" s="9" customFormat="1" x14ac:dyDescent="0.3">
      <c r="A10" s="14" t="s">
        <v>10</v>
      </c>
      <c r="B10" s="14" t="s">
        <v>41</v>
      </c>
      <c r="C10" s="14" t="s">
        <v>12</v>
      </c>
      <c r="D10" s="14" t="s">
        <v>20</v>
      </c>
      <c r="E10" s="14" t="s">
        <v>42</v>
      </c>
      <c r="F10" s="15" t="s">
        <v>43</v>
      </c>
      <c r="G10" s="16">
        <v>4220</v>
      </c>
      <c r="H10" s="19">
        <v>110</v>
      </c>
      <c r="I10" s="17" t="s">
        <v>37</v>
      </c>
      <c r="J10" s="17" t="s">
        <v>38</v>
      </c>
      <c r="L10" s="18"/>
      <c r="N10">
        <f t="shared" si="1"/>
        <v>464200</v>
      </c>
    </row>
    <row r="11" spans="1:14" s="9" customFormat="1" x14ac:dyDescent="0.3">
      <c r="A11" s="14" t="s">
        <v>10</v>
      </c>
      <c r="B11" s="14" t="s">
        <v>44</v>
      </c>
      <c r="C11" s="14" t="s">
        <v>12</v>
      </c>
      <c r="D11" s="14" t="s">
        <v>20</v>
      </c>
      <c r="E11" s="14" t="s">
        <v>24</v>
      </c>
      <c r="F11" s="15" t="s">
        <v>45</v>
      </c>
      <c r="G11" s="16">
        <v>5380</v>
      </c>
      <c r="H11" s="19">
        <v>160</v>
      </c>
      <c r="I11" s="17" t="s">
        <v>37</v>
      </c>
      <c r="J11" s="17" t="s">
        <v>38</v>
      </c>
      <c r="L11" s="18"/>
      <c r="N11">
        <f t="shared" si="1"/>
        <v>860800</v>
      </c>
    </row>
    <row r="12" spans="1:14" s="9" customFormat="1" x14ac:dyDescent="0.3">
      <c r="A12" s="14" t="s">
        <v>10</v>
      </c>
      <c r="B12" s="14" t="s">
        <v>46</v>
      </c>
      <c r="C12" s="14" t="s">
        <v>12</v>
      </c>
      <c r="D12" s="14" t="s">
        <v>20</v>
      </c>
      <c r="E12" s="14" t="s">
        <v>24</v>
      </c>
      <c r="F12" s="15" t="s">
        <v>47</v>
      </c>
      <c r="G12" s="16">
        <v>3840</v>
      </c>
      <c r="H12" s="16">
        <v>100</v>
      </c>
      <c r="I12" s="17" t="s">
        <v>37</v>
      </c>
      <c r="J12" s="17" t="s">
        <v>38</v>
      </c>
      <c r="L12" s="18"/>
      <c r="N12">
        <f t="shared" si="1"/>
        <v>384000</v>
      </c>
    </row>
    <row r="13" spans="1:14" s="9" customFormat="1" x14ac:dyDescent="0.3">
      <c r="A13" s="14" t="s">
        <v>10</v>
      </c>
      <c r="B13" s="14" t="s">
        <v>48</v>
      </c>
      <c r="C13" s="14" t="s">
        <v>12</v>
      </c>
      <c r="D13" s="14" t="s">
        <v>20</v>
      </c>
      <c r="E13" s="14" t="s">
        <v>24</v>
      </c>
      <c r="F13" s="15" t="s">
        <v>49</v>
      </c>
      <c r="G13" s="16">
        <v>3950</v>
      </c>
      <c r="H13" s="16">
        <v>150</v>
      </c>
      <c r="I13" s="17" t="s">
        <v>37</v>
      </c>
      <c r="J13" s="17" t="s">
        <v>38</v>
      </c>
      <c r="L13" s="18"/>
      <c r="N13">
        <f t="shared" si="1"/>
        <v>592500</v>
      </c>
    </row>
    <row r="14" spans="1:14" s="9" customFormat="1" x14ac:dyDescent="0.3">
      <c r="A14" s="14" t="s">
        <v>10</v>
      </c>
      <c r="B14" s="14" t="s">
        <v>50</v>
      </c>
      <c r="C14" s="14" t="s">
        <v>12</v>
      </c>
      <c r="D14" s="14" t="s">
        <v>20</v>
      </c>
      <c r="E14" s="14" t="s">
        <v>24</v>
      </c>
      <c r="F14" s="15" t="s">
        <v>51</v>
      </c>
      <c r="G14" s="16">
        <v>3840</v>
      </c>
      <c r="H14" s="16">
        <v>130</v>
      </c>
      <c r="I14" s="17" t="s">
        <v>37</v>
      </c>
      <c r="J14" s="17" t="s">
        <v>38</v>
      </c>
      <c r="L14" s="18"/>
      <c r="N14">
        <f t="shared" si="1"/>
        <v>499200</v>
      </c>
    </row>
    <row r="15" spans="1:14" s="9" customFormat="1" x14ac:dyDescent="0.3">
      <c r="A15" s="14" t="s">
        <v>10</v>
      </c>
      <c r="B15" s="14" t="s">
        <v>52</v>
      </c>
      <c r="C15" s="14" t="s">
        <v>53</v>
      </c>
      <c r="D15" s="14" t="s">
        <v>31</v>
      </c>
      <c r="E15" s="14" t="s">
        <v>24</v>
      </c>
      <c r="F15" s="15" t="s">
        <v>54</v>
      </c>
      <c r="G15" s="16">
        <v>3770</v>
      </c>
      <c r="H15" s="16">
        <v>220</v>
      </c>
      <c r="I15" s="17" t="s">
        <v>37</v>
      </c>
      <c r="J15" s="17" t="s">
        <v>38</v>
      </c>
      <c r="L15" s="18"/>
      <c r="N15">
        <f t="shared" si="1"/>
        <v>829400</v>
      </c>
    </row>
    <row r="16" spans="1:14" s="9" customFormat="1" x14ac:dyDescent="0.3">
      <c r="A16" s="14" t="s">
        <v>10</v>
      </c>
      <c r="B16" s="14" t="s">
        <v>55</v>
      </c>
      <c r="C16" s="14" t="s">
        <v>12</v>
      </c>
      <c r="D16" s="14" t="s">
        <v>56</v>
      </c>
      <c r="E16" s="14" t="s">
        <v>57</v>
      </c>
      <c r="F16" s="15" t="s">
        <v>58</v>
      </c>
      <c r="G16" s="16">
        <v>11100</v>
      </c>
      <c r="H16" s="19">
        <v>200</v>
      </c>
      <c r="I16" s="17" t="s">
        <v>37</v>
      </c>
      <c r="J16" s="17" t="s">
        <v>38</v>
      </c>
      <c r="L16" s="18"/>
      <c r="N16">
        <f t="shared" si="1"/>
        <v>2220000</v>
      </c>
    </row>
    <row r="17" spans="1:14" x14ac:dyDescent="0.3">
      <c r="H17" s="20">
        <f>SUM(H2:H16)</f>
        <v>2080</v>
      </c>
    </row>
    <row r="18" spans="1:14" x14ac:dyDescent="0.3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2" t="s">
        <v>5</v>
      </c>
      <c r="G18" s="3" t="s">
        <v>6</v>
      </c>
      <c r="H18" s="3" t="s">
        <v>7</v>
      </c>
      <c r="I18" s="4" t="s">
        <v>8</v>
      </c>
      <c r="J18" s="4" t="s">
        <v>9</v>
      </c>
    </row>
    <row r="19" spans="1:14" x14ac:dyDescent="0.3">
      <c r="A19" s="5" t="s">
        <v>59</v>
      </c>
      <c r="B19" s="5" t="s">
        <v>60</v>
      </c>
      <c r="C19" s="5" t="s">
        <v>12</v>
      </c>
      <c r="D19" s="5" t="s">
        <v>13</v>
      </c>
      <c r="E19" s="5" t="s">
        <v>57</v>
      </c>
      <c r="F19" s="6" t="s">
        <v>61</v>
      </c>
      <c r="G19" s="7">
        <v>8100</v>
      </c>
      <c r="H19" s="7">
        <v>120</v>
      </c>
      <c r="I19" s="8" t="s">
        <v>16</v>
      </c>
      <c r="J19" s="8" t="s">
        <v>17</v>
      </c>
      <c r="K19">
        <v>120</v>
      </c>
      <c r="L19" s="10">
        <f>H19-K19</f>
        <v>0</v>
      </c>
      <c r="N19">
        <f t="shared" ref="N19:N58" si="2">G19*H19</f>
        <v>972000</v>
      </c>
    </row>
    <row r="20" spans="1:14" x14ac:dyDescent="0.3">
      <c r="A20" s="5" t="s">
        <v>59</v>
      </c>
      <c r="B20" s="5" t="s">
        <v>62</v>
      </c>
      <c r="C20" s="5" t="s">
        <v>12</v>
      </c>
      <c r="D20" s="5" t="s">
        <v>13</v>
      </c>
      <c r="E20" s="5" t="s">
        <v>24</v>
      </c>
      <c r="F20" s="6" t="s">
        <v>63</v>
      </c>
      <c r="G20" s="7">
        <v>3930</v>
      </c>
      <c r="H20" s="13">
        <v>190</v>
      </c>
      <c r="I20" s="8" t="s">
        <v>16</v>
      </c>
      <c r="J20" s="8" t="s">
        <v>17</v>
      </c>
      <c r="K20">
        <v>190</v>
      </c>
      <c r="L20" s="10">
        <f t="shared" ref="L20:L35" si="3">H20-K20</f>
        <v>0</v>
      </c>
      <c r="N20">
        <f t="shared" si="2"/>
        <v>746700</v>
      </c>
    </row>
    <row r="21" spans="1:14" x14ac:dyDescent="0.3">
      <c r="A21" s="5" t="s">
        <v>59</v>
      </c>
      <c r="B21" s="5" t="s">
        <v>64</v>
      </c>
      <c r="C21" s="5" t="s">
        <v>12</v>
      </c>
      <c r="D21" s="5" t="s">
        <v>13</v>
      </c>
      <c r="E21" s="5" t="s">
        <v>14</v>
      </c>
      <c r="F21" s="6" t="s">
        <v>65</v>
      </c>
      <c r="G21" s="7">
        <v>3390</v>
      </c>
      <c r="H21" s="13">
        <v>100</v>
      </c>
      <c r="I21" s="8" t="s">
        <v>16</v>
      </c>
      <c r="J21" s="8" t="s">
        <v>66</v>
      </c>
      <c r="K21">
        <v>100</v>
      </c>
      <c r="L21" s="10">
        <f t="shared" si="3"/>
        <v>0</v>
      </c>
      <c r="N21">
        <f t="shared" si="2"/>
        <v>339000</v>
      </c>
    </row>
    <row r="22" spans="1:14" x14ac:dyDescent="0.3">
      <c r="A22" s="5" t="s">
        <v>59</v>
      </c>
      <c r="B22" s="5" t="s">
        <v>67</v>
      </c>
      <c r="C22" s="5" t="s">
        <v>12</v>
      </c>
      <c r="D22" s="5" t="s">
        <v>20</v>
      </c>
      <c r="E22" s="5" t="s">
        <v>68</v>
      </c>
      <c r="F22" s="6" t="s">
        <v>69</v>
      </c>
      <c r="G22" s="7">
        <v>7960</v>
      </c>
      <c r="H22" s="13">
        <v>40</v>
      </c>
      <c r="I22" s="8" t="s">
        <v>16</v>
      </c>
      <c r="J22" s="8" t="s">
        <v>66</v>
      </c>
      <c r="K22">
        <v>40</v>
      </c>
      <c r="L22" s="10">
        <f t="shared" si="3"/>
        <v>0</v>
      </c>
      <c r="N22">
        <f t="shared" si="2"/>
        <v>318400</v>
      </c>
    </row>
    <row r="23" spans="1:14" x14ac:dyDescent="0.3">
      <c r="A23" s="5" t="s">
        <v>59</v>
      </c>
      <c r="B23" s="5" t="s">
        <v>70</v>
      </c>
      <c r="C23" s="5" t="s">
        <v>12</v>
      </c>
      <c r="D23" s="5" t="s">
        <v>20</v>
      </c>
      <c r="E23" s="5" t="s">
        <v>68</v>
      </c>
      <c r="F23" s="6" t="s">
        <v>71</v>
      </c>
      <c r="G23" s="7">
        <v>7960</v>
      </c>
      <c r="H23" s="13">
        <v>90</v>
      </c>
      <c r="I23" s="8" t="s">
        <v>16</v>
      </c>
      <c r="J23" s="8" t="s">
        <v>66</v>
      </c>
      <c r="K23">
        <v>90</v>
      </c>
      <c r="L23" s="10">
        <f t="shared" si="3"/>
        <v>0</v>
      </c>
      <c r="N23">
        <f t="shared" si="2"/>
        <v>716400</v>
      </c>
    </row>
    <row r="24" spans="1:14" x14ac:dyDescent="0.3">
      <c r="A24" s="5" t="s">
        <v>59</v>
      </c>
      <c r="B24" s="5" t="s">
        <v>72</v>
      </c>
      <c r="C24" s="5" t="s">
        <v>12</v>
      </c>
      <c r="D24" s="5" t="s">
        <v>20</v>
      </c>
      <c r="E24" s="5" t="s">
        <v>24</v>
      </c>
      <c r="F24" s="6" t="s">
        <v>73</v>
      </c>
      <c r="G24" s="7">
        <v>7960</v>
      </c>
      <c r="H24" s="7">
        <v>200</v>
      </c>
      <c r="I24" s="8" t="s">
        <v>16</v>
      </c>
      <c r="J24" s="8" t="s">
        <v>66</v>
      </c>
      <c r="K24">
        <v>200</v>
      </c>
      <c r="L24" s="10">
        <f t="shared" si="3"/>
        <v>0</v>
      </c>
      <c r="N24">
        <f t="shared" si="2"/>
        <v>1592000</v>
      </c>
    </row>
    <row r="25" spans="1:14" x14ac:dyDescent="0.3">
      <c r="A25" s="5" t="s">
        <v>59</v>
      </c>
      <c r="B25" s="5" t="s">
        <v>74</v>
      </c>
      <c r="C25" s="5" t="s">
        <v>12</v>
      </c>
      <c r="D25" s="5" t="s">
        <v>20</v>
      </c>
      <c r="E25" s="5" t="s">
        <v>68</v>
      </c>
      <c r="F25" s="6" t="s">
        <v>75</v>
      </c>
      <c r="G25" s="7">
        <v>3930</v>
      </c>
      <c r="H25" s="7">
        <v>250</v>
      </c>
      <c r="I25" s="8" t="s">
        <v>16</v>
      </c>
      <c r="J25" s="8" t="s">
        <v>66</v>
      </c>
      <c r="K25">
        <v>250</v>
      </c>
      <c r="L25" s="10">
        <f t="shared" si="3"/>
        <v>0</v>
      </c>
      <c r="N25">
        <f t="shared" si="2"/>
        <v>982500</v>
      </c>
    </row>
    <row r="26" spans="1:14" x14ac:dyDescent="0.3">
      <c r="A26" s="5" t="s">
        <v>59</v>
      </c>
      <c r="B26" s="5" t="s">
        <v>76</v>
      </c>
      <c r="C26" s="5" t="s">
        <v>12</v>
      </c>
      <c r="D26" s="5" t="s">
        <v>20</v>
      </c>
      <c r="E26" s="5" t="s">
        <v>24</v>
      </c>
      <c r="F26" s="6" t="s">
        <v>77</v>
      </c>
      <c r="G26" s="7">
        <v>3930</v>
      </c>
      <c r="H26" s="7">
        <v>250</v>
      </c>
      <c r="I26" s="8" t="s">
        <v>16</v>
      </c>
      <c r="J26" s="8" t="s">
        <v>66</v>
      </c>
      <c r="K26">
        <v>250</v>
      </c>
      <c r="L26" s="10">
        <f t="shared" si="3"/>
        <v>0</v>
      </c>
      <c r="N26">
        <f t="shared" si="2"/>
        <v>982500</v>
      </c>
    </row>
    <row r="27" spans="1:14" x14ac:dyDescent="0.3">
      <c r="A27" s="5" t="s">
        <v>59</v>
      </c>
      <c r="B27" s="5" t="s">
        <v>78</v>
      </c>
      <c r="C27" s="5" t="s">
        <v>12</v>
      </c>
      <c r="D27" s="5" t="s">
        <v>20</v>
      </c>
      <c r="E27" s="5" t="s">
        <v>68</v>
      </c>
      <c r="F27" s="6" t="s">
        <v>79</v>
      </c>
      <c r="G27" s="7">
        <v>3930</v>
      </c>
      <c r="H27" s="7">
        <v>260</v>
      </c>
      <c r="I27" s="8" t="s">
        <v>16</v>
      </c>
      <c r="J27" s="8" t="s">
        <v>66</v>
      </c>
      <c r="K27">
        <v>260</v>
      </c>
      <c r="L27" s="10">
        <f t="shared" si="3"/>
        <v>0</v>
      </c>
      <c r="N27">
        <f t="shared" si="2"/>
        <v>1021800</v>
      </c>
    </row>
    <row r="28" spans="1:14" x14ac:dyDescent="0.3">
      <c r="A28" s="5" t="s">
        <v>59</v>
      </c>
      <c r="B28" s="5" t="s">
        <v>80</v>
      </c>
      <c r="C28" s="5" t="s">
        <v>12</v>
      </c>
      <c r="D28" s="5" t="s">
        <v>20</v>
      </c>
      <c r="E28" s="5" t="s">
        <v>68</v>
      </c>
      <c r="F28" s="6" t="s">
        <v>81</v>
      </c>
      <c r="G28" s="7">
        <v>8110</v>
      </c>
      <c r="H28" s="7">
        <v>140</v>
      </c>
      <c r="I28" s="8" t="s">
        <v>16</v>
      </c>
      <c r="J28" s="8" t="s">
        <v>66</v>
      </c>
      <c r="K28">
        <v>140</v>
      </c>
      <c r="L28" s="10">
        <f t="shared" si="3"/>
        <v>0</v>
      </c>
      <c r="N28">
        <f t="shared" si="2"/>
        <v>1135400</v>
      </c>
    </row>
    <row r="29" spans="1:14" x14ac:dyDescent="0.3">
      <c r="A29" s="5" t="s">
        <v>59</v>
      </c>
      <c r="B29" s="5" t="s">
        <v>82</v>
      </c>
      <c r="C29" s="5" t="s">
        <v>12</v>
      </c>
      <c r="D29" s="5" t="s">
        <v>20</v>
      </c>
      <c r="E29" s="5" t="s">
        <v>24</v>
      </c>
      <c r="F29" s="6" t="s">
        <v>83</v>
      </c>
      <c r="G29" s="7">
        <v>8110</v>
      </c>
      <c r="H29" s="7">
        <v>140</v>
      </c>
      <c r="I29" s="8" t="s">
        <v>16</v>
      </c>
      <c r="J29" s="8" t="s">
        <v>66</v>
      </c>
      <c r="K29">
        <v>140</v>
      </c>
      <c r="L29" s="10">
        <f t="shared" si="3"/>
        <v>0</v>
      </c>
      <c r="N29">
        <f t="shared" si="2"/>
        <v>1135400</v>
      </c>
    </row>
    <row r="30" spans="1:14" x14ac:dyDescent="0.3">
      <c r="A30" s="5" t="s">
        <v>59</v>
      </c>
      <c r="B30" s="5" t="s">
        <v>84</v>
      </c>
      <c r="C30" s="5" t="s">
        <v>53</v>
      </c>
      <c r="D30" s="5" t="s">
        <v>31</v>
      </c>
      <c r="E30" s="5" t="s">
        <v>57</v>
      </c>
      <c r="F30" s="6" t="s">
        <v>85</v>
      </c>
      <c r="G30" s="7">
        <v>4200</v>
      </c>
      <c r="H30" s="7">
        <v>120</v>
      </c>
      <c r="I30" s="8" t="s">
        <v>16</v>
      </c>
      <c r="J30" s="8" t="s">
        <v>66</v>
      </c>
      <c r="K30">
        <v>120</v>
      </c>
      <c r="L30" s="10">
        <f t="shared" si="3"/>
        <v>0</v>
      </c>
      <c r="N30">
        <f t="shared" si="2"/>
        <v>504000</v>
      </c>
    </row>
    <row r="31" spans="1:14" x14ac:dyDescent="0.3">
      <c r="A31" s="5" t="s">
        <v>59</v>
      </c>
      <c r="B31" s="5" t="s">
        <v>86</v>
      </c>
      <c r="C31" s="5" t="s">
        <v>53</v>
      </c>
      <c r="D31" s="5" t="s">
        <v>31</v>
      </c>
      <c r="E31" s="5" t="s">
        <v>24</v>
      </c>
      <c r="F31" s="6" t="s">
        <v>87</v>
      </c>
      <c r="G31" s="7">
        <v>4200</v>
      </c>
      <c r="H31" s="7">
        <v>200</v>
      </c>
      <c r="I31" s="8" t="s">
        <v>16</v>
      </c>
      <c r="J31" s="8" t="s">
        <v>66</v>
      </c>
      <c r="K31">
        <v>200</v>
      </c>
      <c r="L31" s="10">
        <f t="shared" si="3"/>
        <v>0</v>
      </c>
      <c r="N31">
        <f t="shared" si="2"/>
        <v>840000</v>
      </c>
    </row>
    <row r="32" spans="1:14" x14ac:dyDescent="0.3">
      <c r="A32" s="5" t="s">
        <v>59</v>
      </c>
      <c r="B32" s="5" t="s">
        <v>88</v>
      </c>
      <c r="C32" s="5" t="s">
        <v>53</v>
      </c>
      <c r="D32" s="5" t="s">
        <v>31</v>
      </c>
      <c r="E32" s="5" t="s">
        <v>24</v>
      </c>
      <c r="F32" s="6" t="s">
        <v>89</v>
      </c>
      <c r="G32" s="7">
        <v>4200</v>
      </c>
      <c r="H32" s="7">
        <v>230</v>
      </c>
      <c r="I32" s="8" t="s">
        <v>16</v>
      </c>
      <c r="J32" s="8" t="s">
        <v>66</v>
      </c>
      <c r="K32">
        <v>230</v>
      </c>
      <c r="L32" s="10">
        <f t="shared" si="3"/>
        <v>0</v>
      </c>
      <c r="N32">
        <f t="shared" si="2"/>
        <v>966000</v>
      </c>
    </row>
    <row r="33" spans="1:14" x14ac:dyDescent="0.3">
      <c r="A33" s="5" t="s">
        <v>59</v>
      </c>
      <c r="B33" s="5" t="s">
        <v>90</v>
      </c>
      <c r="C33" s="5" t="s">
        <v>53</v>
      </c>
      <c r="D33" s="5" t="s">
        <v>31</v>
      </c>
      <c r="E33" s="5" t="s">
        <v>57</v>
      </c>
      <c r="F33" s="6" t="s">
        <v>91</v>
      </c>
      <c r="G33" s="7">
        <v>11100</v>
      </c>
      <c r="H33" s="7">
        <v>180</v>
      </c>
      <c r="I33" s="8" t="s">
        <v>16</v>
      </c>
      <c r="J33" s="8" t="s">
        <v>66</v>
      </c>
      <c r="K33">
        <v>180</v>
      </c>
      <c r="L33" s="10">
        <f t="shared" si="3"/>
        <v>0</v>
      </c>
      <c r="N33">
        <f t="shared" si="2"/>
        <v>1998000</v>
      </c>
    </row>
    <row r="34" spans="1:14" x14ac:dyDescent="0.3">
      <c r="A34" s="5" t="s">
        <v>59</v>
      </c>
      <c r="B34" s="5" t="s">
        <v>92</v>
      </c>
      <c r="C34" s="5" t="s">
        <v>53</v>
      </c>
      <c r="D34" s="5" t="s">
        <v>31</v>
      </c>
      <c r="E34" s="5" t="s">
        <v>57</v>
      </c>
      <c r="F34" s="6" t="s">
        <v>93</v>
      </c>
      <c r="G34" s="7">
        <v>12170</v>
      </c>
      <c r="H34" s="7">
        <v>90</v>
      </c>
      <c r="I34" s="8" t="s">
        <v>16</v>
      </c>
      <c r="J34" s="8" t="s">
        <v>66</v>
      </c>
      <c r="K34">
        <v>90</v>
      </c>
      <c r="L34" s="10">
        <f t="shared" si="3"/>
        <v>0</v>
      </c>
      <c r="N34">
        <f t="shared" si="2"/>
        <v>1095300</v>
      </c>
    </row>
    <row r="35" spans="1:14" x14ac:dyDescent="0.3">
      <c r="A35" s="5" t="s">
        <v>59</v>
      </c>
      <c r="B35" s="5" t="s">
        <v>94</v>
      </c>
      <c r="C35" s="5" t="s">
        <v>12</v>
      </c>
      <c r="D35" s="5" t="s">
        <v>31</v>
      </c>
      <c r="E35" s="5" t="s">
        <v>24</v>
      </c>
      <c r="F35" s="6" t="s">
        <v>95</v>
      </c>
      <c r="G35" s="7">
        <v>3900</v>
      </c>
      <c r="H35" s="7">
        <v>200</v>
      </c>
      <c r="I35" s="8" t="s">
        <v>16</v>
      </c>
      <c r="J35" s="8" t="s">
        <v>66</v>
      </c>
      <c r="K35">
        <v>200</v>
      </c>
      <c r="L35" s="10">
        <f t="shared" si="3"/>
        <v>0</v>
      </c>
      <c r="N35">
        <f t="shared" si="2"/>
        <v>780000</v>
      </c>
    </row>
    <row r="36" spans="1:14" s="26" customFormat="1" x14ac:dyDescent="0.3">
      <c r="A36" s="21" t="s">
        <v>59</v>
      </c>
      <c r="B36" s="21" t="s">
        <v>64</v>
      </c>
      <c r="C36" s="21" t="s">
        <v>12</v>
      </c>
      <c r="D36" s="21" t="s">
        <v>13</v>
      </c>
      <c r="E36" s="21" t="s">
        <v>14</v>
      </c>
      <c r="F36" s="22" t="s">
        <v>65</v>
      </c>
      <c r="G36" s="23">
        <v>3390</v>
      </c>
      <c r="H36" s="24">
        <v>140</v>
      </c>
      <c r="I36" s="25" t="s">
        <v>16</v>
      </c>
      <c r="J36" s="25" t="s">
        <v>38</v>
      </c>
      <c r="L36" s="27"/>
      <c r="N36">
        <f t="shared" si="2"/>
        <v>474600</v>
      </c>
    </row>
    <row r="37" spans="1:14" x14ac:dyDescent="0.3">
      <c r="A37" s="14" t="s">
        <v>59</v>
      </c>
      <c r="B37" s="14" t="s">
        <v>96</v>
      </c>
      <c r="C37" s="14" t="s">
        <v>12</v>
      </c>
      <c r="D37" s="14" t="s">
        <v>13</v>
      </c>
      <c r="E37" s="14" t="s">
        <v>68</v>
      </c>
      <c r="F37" s="15" t="s">
        <v>97</v>
      </c>
      <c r="G37" s="16">
        <v>7940</v>
      </c>
      <c r="H37" s="16">
        <v>160</v>
      </c>
      <c r="I37" s="17" t="s">
        <v>37</v>
      </c>
      <c r="J37" s="17" t="s">
        <v>38</v>
      </c>
      <c r="N37">
        <f t="shared" si="2"/>
        <v>1270400</v>
      </c>
    </row>
    <row r="38" spans="1:14" x14ac:dyDescent="0.3">
      <c r="A38" s="14" t="s">
        <v>59</v>
      </c>
      <c r="B38" s="14" t="s">
        <v>98</v>
      </c>
      <c r="C38" s="14" t="s">
        <v>12</v>
      </c>
      <c r="D38" s="14" t="s">
        <v>13</v>
      </c>
      <c r="E38" s="14" t="s">
        <v>68</v>
      </c>
      <c r="F38" s="15" t="s">
        <v>99</v>
      </c>
      <c r="G38" s="16">
        <v>25150</v>
      </c>
      <c r="H38" s="16">
        <v>40</v>
      </c>
      <c r="I38" s="17" t="s">
        <v>37</v>
      </c>
      <c r="J38" s="17" t="s">
        <v>38</v>
      </c>
      <c r="N38">
        <f t="shared" si="2"/>
        <v>1006000</v>
      </c>
    </row>
    <row r="39" spans="1:14" x14ac:dyDescent="0.3">
      <c r="A39" s="14" t="s">
        <v>59</v>
      </c>
      <c r="B39" s="14" t="s">
        <v>100</v>
      </c>
      <c r="C39" s="14" t="s">
        <v>12</v>
      </c>
      <c r="D39" s="14" t="s">
        <v>13</v>
      </c>
      <c r="E39" s="14" t="s">
        <v>68</v>
      </c>
      <c r="F39" s="15" t="s">
        <v>101</v>
      </c>
      <c r="G39" s="16">
        <v>7940</v>
      </c>
      <c r="H39" s="16">
        <v>160</v>
      </c>
      <c r="I39" s="17" t="s">
        <v>37</v>
      </c>
      <c r="J39" s="17" t="s">
        <v>38</v>
      </c>
      <c r="N39">
        <f t="shared" si="2"/>
        <v>1270400</v>
      </c>
    </row>
    <row r="40" spans="1:14" x14ac:dyDescent="0.3">
      <c r="A40" s="14" t="s">
        <v>59</v>
      </c>
      <c r="B40" s="14" t="s">
        <v>102</v>
      </c>
      <c r="C40" s="14" t="s">
        <v>12</v>
      </c>
      <c r="D40" s="14" t="s">
        <v>13</v>
      </c>
      <c r="E40" s="14" t="s">
        <v>68</v>
      </c>
      <c r="F40" s="15" t="s">
        <v>103</v>
      </c>
      <c r="G40" s="16">
        <v>7940</v>
      </c>
      <c r="H40" s="16">
        <v>40</v>
      </c>
      <c r="I40" s="17" t="s">
        <v>37</v>
      </c>
      <c r="J40" s="17" t="s">
        <v>38</v>
      </c>
      <c r="N40">
        <f t="shared" si="2"/>
        <v>317600</v>
      </c>
    </row>
    <row r="41" spans="1:14" x14ac:dyDescent="0.3">
      <c r="A41" s="14" t="s">
        <v>59</v>
      </c>
      <c r="B41" s="14" t="s">
        <v>104</v>
      </c>
      <c r="C41" s="14" t="s">
        <v>12</v>
      </c>
      <c r="D41" s="14" t="s">
        <v>13</v>
      </c>
      <c r="E41" s="14" t="s">
        <v>57</v>
      </c>
      <c r="F41" s="15" t="s">
        <v>105</v>
      </c>
      <c r="G41" s="16">
        <v>3930</v>
      </c>
      <c r="H41" s="16">
        <v>180</v>
      </c>
      <c r="I41" s="17" t="s">
        <v>37</v>
      </c>
      <c r="J41" s="17" t="s">
        <v>38</v>
      </c>
      <c r="N41">
        <f t="shared" si="2"/>
        <v>707400</v>
      </c>
    </row>
    <row r="42" spans="1:14" x14ac:dyDescent="0.3">
      <c r="A42" s="14" t="s">
        <v>59</v>
      </c>
      <c r="B42" s="14" t="s">
        <v>106</v>
      </c>
      <c r="C42" s="14" t="s">
        <v>12</v>
      </c>
      <c r="D42" s="14" t="s">
        <v>13</v>
      </c>
      <c r="E42" s="14" t="s">
        <v>57</v>
      </c>
      <c r="F42" s="15" t="s">
        <v>107</v>
      </c>
      <c r="G42" s="16">
        <v>3930</v>
      </c>
      <c r="H42" s="16">
        <v>25</v>
      </c>
      <c r="I42" s="17" t="s">
        <v>37</v>
      </c>
      <c r="J42" s="17" t="s">
        <v>38</v>
      </c>
      <c r="N42">
        <f t="shared" si="2"/>
        <v>98250</v>
      </c>
    </row>
    <row r="43" spans="1:14" x14ac:dyDescent="0.3">
      <c r="A43" s="14" t="s">
        <v>59</v>
      </c>
      <c r="B43" s="14" t="s">
        <v>108</v>
      </c>
      <c r="C43" s="14" t="s">
        <v>12</v>
      </c>
      <c r="D43" s="14" t="s">
        <v>13</v>
      </c>
      <c r="E43" s="14" t="s">
        <v>57</v>
      </c>
      <c r="F43" s="15" t="s">
        <v>109</v>
      </c>
      <c r="G43" s="16">
        <v>7940</v>
      </c>
      <c r="H43" s="16">
        <v>20</v>
      </c>
      <c r="I43" s="17" t="s">
        <v>37</v>
      </c>
      <c r="J43" s="17" t="s">
        <v>38</v>
      </c>
      <c r="N43">
        <f t="shared" si="2"/>
        <v>158800</v>
      </c>
    </row>
    <row r="44" spans="1:14" x14ac:dyDescent="0.3">
      <c r="A44" s="14" t="s">
        <v>59</v>
      </c>
      <c r="B44" s="14" t="s">
        <v>110</v>
      </c>
      <c r="C44" s="14" t="s">
        <v>12</v>
      </c>
      <c r="D44" s="14" t="s">
        <v>13</v>
      </c>
      <c r="E44" s="14" t="s">
        <v>57</v>
      </c>
      <c r="F44" s="15" t="s">
        <v>111</v>
      </c>
      <c r="G44" s="16">
        <v>7940</v>
      </c>
      <c r="H44" s="16">
        <v>30</v>
      </c>
      <c r="I44" s="17" t="s">
        <v>37</v>
      </c>
      <c r="J44" s="17" t="s">
        <v>38</v>
      </c>
      <c r="N44">
        <f t="shared" si="2"/>
        <v>238200</v>
      </c>
    </row>
    <row r="45" spans="1:14" x14ac:dyDescent="0.3">
      <c r="A45" s="14" t="s">
        <v>59</v>
      </c>
      <c r="B45" s="14" t="s">
        <v>112</v>
      </c>
      <c r="C45" s="14" t="s">
        <v>12</v>
      </c>
      <c r="D45" s="14" t="s">
        <v>13</v>
      </c>
      <c r="E45" s="14" t="s">
        <v>68</v>
      </c>
      <c r="F45" s="15" t="s">
        <v>113</v>
      </c>
      <c r="G45" s="16">
        <v>3930</v>
      </c>
      <c r="H45" s="16">
        <v>220</v>
      </c>
      <c r="I45" s="17" t="s">
        <v>37</v>
      </c>
      <c r="J45" s="17" t="s">
        <v>38</v>
      </c>
      <c r="N45">
        <f t="shared" si="2"/>
        <v>864600</v>
      </c>
    </row>
    <row r="46" spans="1:14" x14ac:dyDescent="0.3">
      <c r="A46" s="14" t="s">
        <v>59</v>
      </c>
      <c r="B46" s="14" t="s">
        <v>114</v>
      </c>
      <c r="C46" s="14" t="s">
        <v>12</v>
      </c>
      <c r="D46" s="14" t="s">
        <v>13</v>
      </c>
      <c r="E46" s="14" t="s">
        <v>68</v>
      </c>
      <c r="F46" s="15" t="s">
        <v>115</v>
      </c>
      <c r="G46" s="16">
        <v>7940</v>
      </c>
      <c r="H46" s="16">
        <v>20</v>
      </c>
      <c r="I46" s="17" t="s">
        <v>37</v>
      </c>
      <c r="J46" s="17" t="s">
        <v>38</v>
      </c>
      <c r="N46">
        <f t="shared" si="2"/>
        <v>158800</v>
      </c>
    </row>
    <row r="47" spans="1:14" x14ac:dyDescent="0.3">
      <c r="A47" s="14" t="s">
        <v>59</v>
      </c>
      <c r="B47" s="14" t="s">
        <v>116</v>
      </c>
      <c r="C47" s="14" t="s">
        <v>12</v>
      </c>
      <c r="D47" s="14" t="s">
        <v>13</v>
      </c>
      <c r="E47" s="14" t="s">
        <v>68</v>
      </c>
      <c r="F47" s="15" t="s">
        <v>117</v>
      </c>
      <c r="G47" s="16">
        <v>7940</v>
      </c>
      <c r="H47" s="16">
        <v>70</v>
      </c>
      <c r="I47" s="17" t="s">
        <v>37</v>
      </c>
      <c r="J47" s="17" t="s">
        <v>38</v>
      </c>
      <c r="N47">
        <f t="shared" si="2"/>
        <v>555800</v>
      </c>
    </row>
    <row r="48" spans="1:14" x14ac:dyDescent="0.3">
      <c r="A48" s="14" t="s">
        <v>59</v>
      </c>
      <c r="B48" s="14" t="s">
        <v>118</v>
      </c>
      <c r="C48" s="14" t="s">
        <v>12</v>
      </c>
      <c r="D48" s="14" t="s">
        <v>13</v>
      </c>
      <c r="E48" s="14" t="s">
        <v>68</v>
      </c>
      <c r="F48" s="15" t="s">
        <v>119</v>
      </c>
      <c r="G48" s="16">
        <v>7940</v>
      </c>
      <c r="H48" s="16">
        <v>180</v>
      </c>
      <c r="I48" s="17" t="s">
        <v>37</v>
      </c>
      <c r="J48" s="17" t="s">
        <v>38</v>
      </c>
      <c r="N48">
        <f t="shared" si="2"/>
        <v>1429200</v>
      </c>
    </row>
    <row r="49" spans="1:14" x14ac:dyDescent="0.3">
      <c r="A49" s="14" t="s">
        <v>59</v>
      </c>
      <c r="B49" s="14" t="s">
        <v>120</v>
      </c>
      <c r="C49" s="14" t="s">
        <v>12</v>
      </c>
      <c r="D49" s="14" t="s">
        <v>13</v>
      </c>
      <c r="E49" s="14" t="s">
        <v>68</v>
      </c>
      <c r="F49" s="15" t="s">
        <v>121</v>
      </c>
      <c r="G49" s="16">
        <v>7940</v>
      </c>
      <c r="H49" s="16">
        <v>30</v>
      </c>
      <c r="I49" s="17" t="s">
        <v>37</v>
      </c>
      <c r="J49" s="17" t="s">
        <v>38</v>
      </c>
      <c r="N49">
        <f t="shared" si="2"/>
        <v>238200</v>
      </c>
    </row>
    <row r="50" spans="1:14" x14ac:dyDescent="0.3">
      <c r="A50" s="14" t="s">
        <v>59</v>
      </c>
      <c r="B50" s="14" t="s">
        <v>122</v>
      </c>
      <c r="C50" s="14" t="s">
        <v>12</v>
      </c>
      <c r="D50" s="14" t="s">
        <v>13</v>
      </c>
      <c r="E50" s="14" t="s">
        <v>68</v>
      </c>
      <c r="F50" s="15" t="s">
        <v>123</v>
      </c>
      <c r="G50" s="16">
        <v>7940</v>
      </c>
      <c r="H50" s="16">
        <v>30</v>
      </c>
      <c r="I50" s="17" t="s">
        <v>37</v>
      </c>
      <c r="J50" s="17" t="s">
        <v>38</v>
      </c>
      <c r="N50">
        <f t="shared" si="2"/>
        <v>238200</v>
      </c>
    </row>
    <row r="51" spans="1:14" x14ac:dyDescent="0.3">
      <c r="A51" s="14" t="s">
        <v>59</v>
      </c>
      <c r="B51" s="14" t="s">
        <v>124</v>
      </c>
      <c r="C51" s="14" t="s">
        <v>12</v>
      </c>
      <c r="D51" s="14" t="s">
        <v>13</v>
      </c>
      <c r="E51" s="14" t="s">
        <v>68</v>
      </c>
      <c r="F51" s="15" t="s">
        <v>125</v>
      </c>
      <c r="G51" s="16">
        <v>7800</v>
      </c>
      <c r="H51" s="16">
        <v>160</v>
      </c>
      <c r="I51" s="17" t="s">
        <v>37</v>
      </c>
      <c r="J51" s="17" t="s">
        <v>38</v>
      </c>
      <c r="N51">
        <f t="shared" si="2"/>
        <v>1248000</v>
      </c>
    </row>
    <row r="52" spans="1:14" x14ac:dyDescent="0.3">
      <c r="A52" s="14" t="s">
        <v>59</v>
      </c>
      <c r="B52" s="14" t="s">
        <v>126</v>
      </c>
      <c r="C52" s="14" t="s">
        <v>12</v>
      </c>
      <c r="D52" s="14" t="s">
        <v>13</v>
      </c>
      <c r="E52" s="14" t="s">
        <v>68</v>
      </c>
      <c r="F52" s="15" t="s">
        <v>127</v>
      </c>
      <c r="G52" s="16">
        <v>4850</v>
      </c>
      <c r="H52" s="16">
        <v>110</v>
      </c>
      <c r="I52" s="17" t="s">
        <v>37</v>
      </c>
      <c r="J52" s="17" t="s">
        <v>38</v>
      </c>
      <c r="N52">
        <f t="shared" si="2"/>
        <v>533500</v>
      </c>
    </row>
    <row r="53" spans="1:14" x14ac:dyDescent="0.3">
      <c r="A53" s="14" t="s">
        <v>59</v>
      </c>
      <c r="B53" s="14" t="s">
        <v>128</v>
      </c>
      <c r="C53" s="14" t="s">
        <v>12</v>
      </c>
      <c r="D53" s="14" t="s">
        <v>13</v>
      </c>
      <c r="E53" s="14" t="s">
        <v>24</v>
      </c>
      <c r="F53" s="15" t="s">
        <v>129</v>
      </c>
      <c r="G53" s="16">
        <v>3840</v>
      </c>
      <c r="H53" s="16">
        <v>150</v>
      </c>
      <c r="I53" s="17" t="s">
        <v>37</v>
      </c>
      <c r="J53" s="17" t="s">
        <v>38</v>
      </c>
      <c r="N53">
        <f t="shared" si="2"/>
        <v>576000</v>
      </c>
    </row>
    <row r="54" spans="1:14" x14ac:dyDescent="0.3">
      <c r="A54" s="14" t="s">
        <v>59</v>
      </c>
      <c r="B54" s="14" t="s">
        <v>130</v>
      </c>
      <c r="C54" s="14" t="s">
        <v>12</v>
      </c>
      <c r="D54" s="14" t="s">
        <v>20</v>
      </c>
      <c r="E54" s="14" t="s">
        <v>24</v>
      </c>
      <c r="F54" s="15" t="s">
        <v>131</v>
      </c>
      <c r="G54" s="16">
        <v>3930</v>
      </c>
      <c r="H54" s="16">
        <v>160</v>
      </c>
      <c r="I54" s="17" t="s">
        <v>37</v>
      </c>
      <c r="J54" s="17" t="s">
        <v>38</v>
      </c>
      <c r="N54">
        <f t="shared" si="2"/>
        <v>628800</v>
      </c>
    </row>
    <row r="55" spans="1:14" x14ac:dyDescent="0.3">
      <c r="A55" s="14" t="s">
        <v>59</v>
      </c>
      <c r="B55" s="14" t="s">
        <v>132</v>
      </c>
      <c r="C55" s="14" t="s">
        <v>12</v>
      </c>
      <c r="D55" s="14" t="s">
        <v>20</v>
      </c>
      <c r="E55" s="14" t="s">
        <v>24</v>
      </c>
      <c r="F55" s="15" t="s">
        <v>133</v>
      </c>
      <c r="G55" s="16">
        <v>7960</v>
      </c>
      <c r="H55" s="16">
        <v>20</v>
      </c>
      <c r="I55" s="17" t="s">
        <v>37</v>
      </c>
      <c r="J55" s="17" t="s">
        <v>38</v>
      </c>
      <c r="N55">
        <f t="shared" si="2"/>
        <v>159200</v>
      </c>
    </row>
    <row r="56" spans="1:14" x14ac:dyDescent="0.3">
      <c r="A56" s="14" t="s">
        <v>59</v>
      </c>
      <c r="B56" s="14" t="s">
        <v>134</v>
      </c>
      <c r="C56" s="14" t="s">
        <v>12</v>
      </c>
      <c r="D56" s="14" t="s">
        <v>20</v>
      </c>
      <c r="E56" s="14" t="s">
        <v>24</v>
      </c>
      <c r="F56" s="15" t="s">
        <v>135</v>
      </c>
      <c r="G56" s="16">
        <v>7960</v>
      </c>
      <c r="H56" s="16">
        <v>30</v>
      </c>
      <c r="I56" s="17" t="s">
        <v>37</v>
      </c>
      <c r="J56" s="17" t="s">
        <v>38</v>
      </c>
      <c r="N56">
        <f t="shared" si="2"/>
        <v>238800</v>
      </c>
    </row>
    <row r="57" spans="1:14" x14ac:dyDescent="0.3">
      <c r="A57" s="14" t="s">
        <v>59</v>
      </c>
      <c r="B57" s="14" t="s">
        <v>136</v>
      </c>
      <c r="C57" s="14" t="s">
        <v>12</v>
      </c>
      <c r="D57" s="14" t="s">
        <v>20</v>
      </c>
      <c r="E57" s="14" t="s">
        <v>68</v>
      </c>
      <c r="F57" s="15" t="s">
        <v>137</v>
      </c>
      <c r="G57" s="16">
        <v>4850</v>
      </c>
      <c r="H57" s="16">
        <v>120</v>
      </c>
      <c r="I57" s="17" t="s">
        <v>37</v>
      </c>
      <c r="J57" s="17" t="s">
        <v>38</v>
      </c>
      <c r="N57">
        <f t="shared" si="2"/>
        <v>582000</v>
      </c>
    </row>
    <row r="58" spans="1:14" x14ac:dyDescent="0.3">
      <c r="A58" s="14" t="s">
        <v>59</v>
      </c>
      <c r="B58" s="14" t="s">
        <v>138</v>
      </c>
      <c r="C58" s="14" t="s">
        <v>12</v>
      </c>
      <c r="D58" s="14" t="s">
        <v>20</v>
      </c>
      <c r="E58" s="14" t="s">
        <v>24</v>
      </c>
      <c r="F58" s="15" t="s">
        <v>139</v>
      </c>
      <c r="G58" s="16">
        <v>3840</v>
      </c>
      <c r="H58" s="16">
        <v>160</v>
      </c>
      <c r="I58" s="17" t="s">
        <v>37</v>
      </c>
      <c r="J58" s="17" t="s">
        <v>38</v>
      </c>
      <c r="N58">
        <f t="shared" si="2"/>
        <v>614400</v>
      </c>
    </row>
    <row r="59" spans="1:14" x14ac:dyDescent="0.3">
      <c r="H59" s="20">
        <f>SUM(H19:H58)</f>
        <v>5055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workbookViewId="0">
      <selection activeCell="H66" sqref="H18:H66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179</v>
      </c>
      <c r="J1" s="4" t="s">
        <v>180</v>
      </c>
    </row>
    <row r="2" spans="1:13" x14ac:dyDescent="0.3">
      <c r="A2" s="5" t="s">
        <v>10</v>
      </c>
      <c r="B2" s="5" t="s">
        <v>181</v>
      </c>
      <c r="C2" s="5" t="s">
        <v>12</v>
      </c>
      <c r="D2" s="5" t="s">
        <v>20</v>
      </c>
      <c r="E2" s="5" t="s">
        <v>24</v>
      </c>
      <c r="F2" s="6" t="s">
        <v>182</v>
      </c>
      <c r="G2" s="7">
        <v>3950</v>
      </c>
      <c r="H2" s="7">
        <v>310</v>
      </c>
      <c r="I2" s="8" t="s">
        <v>183</v>
      </c>
      <c r="J2" s="8" t="s">
        <v>184</v>
      </c>
      <c r="K2" s="9"/>
      <c r="L2" s="10">
        <f>G2*H2</f>
        <v>1224500</v>
      </c>
      <c r="M2" s="9"/>
    </row>
    <row r="3" spans="1:13" x14ac:dyDescent="0.3">
      <c r="A3" s="5" t="s">
        <v>10</v>
      </c>
      <c r="B3" s="5" t="s">
        <v>185</v>
      </c>
      <c r="C3" s="5" t="s">
        <v>12</v>
      </c>
      <c r="D3" s="5" t="s">
        <v>20</v>
      </c>
      <c r="E3" s="5" t="s">
        <v>24</v>
      </c>
      <c r="F3" s="11" t="s">
        <v>186</v>
      </c>
      <c r="G3" s="7">
        <v>3950</v>
      </c>
      <c r="H3" s="7">
        <v>220</v>
      </c>
      <c r="I3" s="8" t="s">
        <v>183</v>
      </c>
      <c r="J3" s="8" t="s">
        <v>184</v>
      </c>
      <c r="K3" s="9"/>
      <c r="L3" s="10">
        <f t="shared" ref="L3:L15" si="0">G3*H3</f>
        <v>869000</v>
      </c>
      <c r="M3" s="9"/>
    </row>
    <row r="4" spans="1:13" x14ac:dyDescent="0.3">
      <c r="A4" s="14" t="s">
        <v>10</v>
      </c>
      <c r="B4" s="14" t="s">
        <v>187</v>
      </c>
      <c r="C4" s="14" t="s">
        <v>12</v>
      </c>
      <c r="D4" s="14" t="s">
        <v>20</v>
      </c>
      <c r="E4" s="14" t="s">
        <v>188</v>
      </c>
      <c r="F4" s="15" t="s">
        <v>189</v>
      </c>
      <c r="G4" s="16">
        <v>5380</v>
      </c>
      <c r="H4" s="16">
        <v>140</v>
      </c>
      <c r="I4" s="17" t="s">
        <v>190</v>
      </c>
      <c r="J4" s="17" t="s">
        <v>191</v>
      </c>
      <c r="K4" s="9"/>
      <c r="L4" s="10">
        <f t="shared" si="0"/>
        <v>753200</v>
      </c>
      <c r="M4" s="9"/>
    </row>
    <row r="5" spans="1:13" s="9" customFormat="1" x14ac:dyDescent="0.3">
      <c r="A5" s="14" t="s">
        <v>10</v>
      </c>
      <c r="B5" s="14" t="s">
        <v>192</v>
      </c>
      <c r="C5" s="14" t="s">
        <v>12</v>
      </c>
      <c r="D5" s="14" t="s">
        <v>20</v>
      </c>
      <c r="E5" s="14" t="s">
        <v>188</v>
      </c>
      <c r="F5" s="15" t="s">
        <v>193</v>
      </c>
      <c r="G5" s="16">
        <v>5380</v>
      </c>
      <c r="H5" s="16">
        <v>140</v>
      </c>
      <c r="I5" s="17" t="s">
        <v>190</v>
      </c>
      <c r="J5" s="17" t="s">
        <v>191</v>
      </c>
      <c r="L5" s="10">
        <f t="shared" si="0"/>
        <v>753200</v>
      </c>
    </row>
    <row r="6" spans="1:13" s="9" customFormat="1" x14ac:dyDescent="0.3">
      <c r="A6" s="14" t="s">
        <v>10</v>
      </c>
      <c r="B6" s="14" t="s">
        <v>194</v>
      </c>
      <c r="C6" s="14" t="s">
        <v>12</v>
      </c>
      <c r="D6" s="14" t="s">
        <v>20</v>
      </c>
      <c r="E6" s="14" t="s">
        <v>188</v>
      </c>
      <c r="F6" s="15" t="s">
        <v>195</v>
      </c>
      <c r="G6" s="16">
        <v>5380</v>
      </c>
      <c r="H6" s="19">
        <v>140</v>
      </c>
      <c r="I6" s="17" t="s">
        <v>190</v>
      </c>
      <c r="J6" s="17" t="s">
        <v>191</v>
      </c>
      <c r="L6" s="10">
        <f t="shared" si="0"/>
        <v>753200</v>
      </c>
    </row>
    <row r="7" spans="1:13" s="9" customFormat="1" x14ac:dyDescent="0.3">
      <c r="A7" s="14" t="s">
        <v>10</v>
      </c>
      <c r="B7" s="14" t="s">
        <v>196</v>
      </c>
      <c r="C7" s="14" t="s">
        <v>12</v>
      </c>
      <c r="D7" s="14" t="s">
        <v>20</v>
      </c>
      <c r="E7" s="14" t="s">
        <v>188</v>
      </c>
      <c r="F7" s="15" t="s">
        <v>197</v>
      </c>
      <c r="G7" s="16">
        <v>5380</v>
      </c>
      <c r="H7" s="19">
        <v>110</v>
      </c>
      <c r="I7" s="17" t="s">
        <v>190</v>
      </c>
      <c r="J7" s="17" t="s">
        <v>191</v>
      </c>
      <c r="L7" s="10">
        <f t="shared" si="0"/>
        <v>591800</v>
      </c>
    </row>
    <row r="8" spans="1:13" s="9" customFormat="1" x14ac:dyDescent="0.3">
      <c r="A8" s="14" t="s">
        <v>10</v>
      </c>
      <c r="B8" s="14" t="s">
        <v>198</v>
      </c>
      <c r="C8" s="14" t="s">
        <v>12</v>
      </c>
      <c r="D8" s="14" t="s">
        <v>20</v>
      </c>
      <c r="E8" s="14" t="s">
        <v>188</v>
      </c>
      <c r="F8" s="15" t="s">
        <v>199</v>
      </c>
      <c r="G8" s="16">
        <v>5380</v>
      </c>
      <c r="H8" s="16">
        <v>120</v>
      </c>
      <c r="I8" s="17" t="s">
        <v>190</v>
      </c>
      <c r="J8" s="17" t="s">
        <v>191</v>
      </c>
      <c r="L8" s="10">
        <f t="shared" si="0"/>
        <v>645600</v>
      </c>
    </row>
    <row r="9" spans="1:13" s="9" customFormat="1" x14ac:dyDescent="0.3">
      <c r="A9" s="14" t="s">
        <v>10</v>
      </c>
      <c r="B9" s="14" t="s">
        <v>200</v>
      </c>
      <c r="C9" s="14" t="s">
        <v>12</v>
      </c>
      <c r="D9" s="14" t="s">
        <v>20</v>
      </c>
      <c r="E9" s="14" t="s">
        <v>24</v>
      </c>
      <c r="F9" s="15" t="s">
        <v>201</v>
      </c>
      <c r="G9" s="16">
        <v>5380</v>
      </c>
      <c r="H9" s="16">
        <v>180</v>
      </c>
      <c r="I9" s="17" t="s">
        <v>190</v>
      </c>
      <c r="J9" s="17" t="s">
        <v>191</v>
      </c>
      <c r="L9" s="10">
        <f t="shared" si="0"/>
        <v>968400</v>
      </c>
    </row>
    <row r="10" spans="1:13" s="9" customFormat="1" x14ac:dyDescent="0.3">
      <c r="A10" s="14" t="s">
        <v>10</v>
      </c>
      <c r="B10" s="14" t="s">
        <v>202</v>
      </c>
      <c r="C10" s="14" t="s">
        <v>12</v>
      </c>
      <c r="D10" s="14" t="s">
        <v>20</v>
      </c>
      <c r="E10" s="14" t="s">
        <v>24</v>
      </c>
      <c r="F10" s="15" t="s">
        <v>203</v>
      </c>
      <c r="G10" s="16">
        <v>3840</v>
      </c>
      <c r="H10" s="16">
        <v>160</v>
      </c>
      <c r="I10" s="17" t="s">
        <v>190</v>
      </c>
      <c r="J10" s="17" t="s">
        <v>191</v>
      </c>
      <c r="L10" s="10">
        <f t="shared" si="0"/>
        <v>614400</v>
      </c>
    </row>
    <row r="11" spans="1:13" s="9" customFormat="1" x14ac:dyDescent="0.3">
      <c r="A11" s="14" t="s">
        <v>10</v>
      </c>
      <c r="B11" s="14" t="s">
        <v>204</v>
      </c>
      <c r="C11" s="14" t="s">
        <v>12</v>
      </c>
      <c r="D11" s="14" t="s">
        <v>20</v>
      </c>
      <c r="E11" s="14" t="s">
        <v>24</v>
      </c>
      <c r="F11" s="15" t="s">
        <v>205</v>
      </c>
      <c r="G11" s="16">
        <v>3840</v>
      </c>
      <c r="H11" s="16">
        <v>190</v>
      </c>
      <c r="I11" s="17" t="s">
        <v>190</v>
      </c>
      <c r="J11" s="17" t="s">
        <v>191</v>
      </c>
      <c r="L11" s="10">
        <f t="shared" si="0"/>
        <v>729600</v>
      </c>
    </row>
    <row r="12" spans="1:13" s="9" customFormat="1" x14ac:dyDescent="0.3">
      <c r="A12" s="14" t="s">
        <v>10</v>
      </c>
      <c r="B12" s="14" t="s">
        <v>206</v>
      </c>
      <c r="C12" s="14" t="s">
        <v>12</v>
      </c>
      <c r="D12" s="14" t="s">
        <v>20</v>
      </c>
      <c r="E12" s="14" t="s">
        <v>24</v>
      </c>
      <c r="F12" s="15" t="s">
        <v>207</v>
      </c>
      <c r="G12" s="16">
        <v>5380</v>
      </c>
      <c r="H12" s="16">
        <v>130</v>
      </c>
      <c r="I12" s="17" t="s">
        <v>190</v>
      </c>
      <c r="J12" s="17" t="s">
        <v>191</v>
      </c>
      <c r="L12" s="10">
        <f t="shared" si="0"/>
        <v>699400</v>
      </c>
    </row>
    <row r="13" spans="1:13" s="9" customFormat="1" x14ac:dyDescent="0.3">
      <c r="A13" s="14" t="s">
        <v>10</v>
      </c>
      <c r="B13" s="14" t="s">
        <v>208</v>
      </c>
      <c r="C13" s="14" t="s">
        <v>12</v>
      </c>
      <c r="D13" s="14" t="s">
        <v>20</v>
      </c>
      <c r="E13" s="14" t="s">
        <v>24</v>
      </c>
      <c r="F13" s="15" t="s">
        <v>209</v>
      </c>
      <c r="G13" s="16">
        <v>3950</v>
      </c>
      <c r="H13" s="16">
        <v>150</v>
      </c>
      <c r="I13" s="17" t="s">
        <v>190</v>
      </c>
      <c r="J13" s="17" t="s">
        <v>191</v>
      </c>
      <c r="L13" s="10">
        <f t="shared" si="0"/>
        <v>592500</v>
      </c>
    </row>
    <row r="14" spans="1:13" s="9" customFormat="1" x14ac:dyDescent="0.3">
      <c r="A14" s="14" t="s">
        <v>10</v>
      </c>
      <c r="B14" s="14" t="s">
        <v>210</v>
      </c>
      <c r="C14" s="14" t="s">
        <v>12</v>
      </c>
      <c r="D14" s="14" t="s">
        <v>31</v>
      </c>
      <c r="E14" s="14" t="s">
        <v>42</v>
      </c>
      <c r="F14" s="15" t="s">
        <v>211</v>
      </c>
      <c r="G14" s="16">
        <v>4050</v>
      </c>
      <c r="H14" s="16">
        <v>170</v>
      </c>
      <c r="I14" s="17" t="s">
        <v>190</v>
      </c>
      <c r="J14" s="17" t="s">
        <v>191</v>
      </c>
      <c r="L14" s="10">
        <f t="shared" si="0"/>
        <v>688500</v>
      </c>
    </row>
    <row r="15" spans="1:13" s="9" customFormat="1" x14ac:dyDescent="0.3">
      <c r="A15" s="14" t="s">
        <v>10</v>
      </c>
      <c r="B15" s="14" t="s">
        <v>212</v>
      </c>
      <c r="C15" s="14" t="s">
        <v>12</v>
      </c>
      <c r="D15" s="14" t="s">
        <v>31</v>
      </c>
      <c r="E15" s="14" t="s">
        <v>24</v>
      </c>
      <c r="F15" s="15" t="s">
        <v>213</v>
      </c>
      <c r="G15" s="16">
        <v>3770</v>
      </c>
      <c r="H15" s="19">
        <v>230</v>
      </c>
      <c r="I15" s="17" t="s">
        <v>190</v>
      </c>
      <c r="J15" s="17" t="s">
        <v>191</v>
      </c>
      <c r="L15" s="10">
        <f t="shared" si="0"/>
        <v>867100</v>
      </c>
    </row>
    <row r="16" spans="1:13" x14ac:dyDescent="0.3">
      <c r="H16" s="20">
        <f>SUM(H2:H15)</f>
        <v>2390</v>
      </c>
    </row>
    <row r="17" spans="1:12" x14ac:dyDescent="0.3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2" t="s">
        <v>5</v>
      </c>
      <c r="G17" s="3" t="s">
        <v>6</v>
      </c>
      <c r="H17" s="3" t="s">
        <v>7</v>
      </c>
      <c r="I17" s="4" t="s">
        <v>214</v>
      </c>
      <c r="J17" s="4" t="s">
        <v>215</v>
      </c>
    </row>
    <row r="18" spans="1:12" x14ac:dyDescent="0.3">
      <c r="A18" s="5" t="s">
        <v>59</v>
      </c>
      <c r="B18" s="5" t="s">
        <v>216</v>
      </c>
      <c r="C18" s="5" t="s">
        <v>12</v>
      </c>
      <c r="D18" s="5" t="s">
        <v>13</v>
      </c>
      <c r="E18" s="5" t="s">
        <v>68</v>
      </c>
      <c r="F18" s="6" t="s">
        <v>217</v>
      </c>
      <c r="G18" s="7">
        <v>3930</v>
      </c>
      <c r="H18" s="7">
        <v>160</v>
      </c>
      <c r="I18" s="8" t="s">
        <v>218</v>
      </c>
      <c r="J18" s="8" t="s">
        <v>219</v>
      </c>
      <c r="L18" s="10">
        <f t="shared" ref="L18:L74" si="1">G18*H18</f>
        <v>628800</v>
      </c>
    </row>
    <row r="19" spans="1:12" x14ac:dyDescent="0.3">
      <c r="A19" s="5" t="s">
        <v>59</v>
      </c>
      <c r="B19" s="5" t="s">
        <v>220</v>
      </c>
      <c r="C19" s="5" t="s">
        <v>12</v>
      </c>
      <c r="D19" s="5" t="s">
        <v>13</v>
      </c>
      <c r="E19" s="5" t="s">
        <v>68</v>
      </c>
      <c r="F19" s="6" t="s">
        <v>221</v>
      </c>
      <c r="G19" s="7">
        <v>7940</v>
      </c>
      <c r="H19" s="13">
        <v>30</v>
      </c>
      <c r="I19" s="8" t="s">
        <v>218</v>
      </c>
      <c r="J19" s="8" t="s">
        <v>219</v>
      </c>
      <c r="L19" s="10">
        <f t="shared" si="1"/>
        <v>238200</v>
      </c>
    </row>
    <row r="20" spans="1:12" x14ac:dyDescent="0.3">
      <c r="A20" s="5" t="s">
        <v>59</v>
      </c>
      <c r="B20" s="5" t="s">
        <v>222</v>
      </c>
      <c r="C20" s="5" t="s">
        <v>12</v>
      </c>
      <c r="D20" s="5" t="s">
        <v>13</v>
      </c>
      <c r="E20" s="5" t="s">
        <v>68</v>
      </c>
      <c r="F20" s="6" t="s">
        <v>223</v>
      </c>
      <c r="G20" s="7">
        <v>7940</v>
      </c>
      <c r="H20" s="13">
        <v>30</v>
      </c>
      <c r="I20" s="8" t="s">
        <v>218</v>
      </c>
      <c r="J20" s="8" t="s">
        <v>219</v>
      </c>
      <c r="L20" s="10">
        <f t="shared" si="1"/>
        <v>238200</v>
      </c>
    </row>
    <row r="21" spans="1:12" x14ac:dyDescent="0.3">
      <c r="A21" s="5" t="s">
        <v>59</v>
      </c>
      <c r="B21" s="5" t="s">
        <v>224</v>
      </c>
      <c r="C21" s="5" t="s">
        <v>12</v>
      </c>
      <c r="D21" s="5" t="s">
        <v>13</v>
      </c>
      <c r="E21" s="5" t="s">
        <v>57</v>
      </c>
      <c r="F21" s="6" t="s">
        <v>225</v>
      </c>
      <c r="G21" s="7">
        <v>7940</v>
      </c>
      <c r="H21" s="13">
        <v>150</v>
      </c>
      <c r="I21" s="8" t="s">
        <v>218</v>
      </c>
      <c r="J21" s="8" t="s">
        <v>219</v>
      </c>
      <c r="L21" s="10">
        <f t="shared" si="1"/>
        <v>1191000</v>
      </c>
    </row>
    <row r="22" spans="1:12" x14ac:dyDescent="0.3">
      <c r="A22" s="5" t="s">
        <v>59</v>
      </c>
      <c r="B22" s="5" t="s">
        <v>226</v>
      </c>
      <c r="C22" s="5" t="s">
        <v>12</v>
      </c>
      <c r="D22" s="5" t="s">
        <v>13</v>
      </c>
      <c r="E22" s="5" t="s">
        <v>57</v>
      </c>
      <c r="F22" s="6" t="s">
        <v>227</v>
      </c>
      <c r="G22" s="7">
        <v>25150</v>
      </c>
      <c r="H22" s="13">
        <v>40</v>
      </c>
      <c r="I22" s="8" t="s">
        <v>218</v>
      </c>
      <c r="J22" s="8" t="s">
        <v>219</v>
      </c>
      <c r="L22" s="10">
        <f t="shared" si="1"/>
        <v>1006000</v>
      </c>
    </row>
    <row r="23" spans="1:12" x14ac:dyDescent="0.3">
      <c r="A23" s="5" t="s">
        <v>59</v>
      </c>
      <c r="B23" s="5" t="s">
        <v>228</v>
      </c>
      <c r="C23" s="5" t="s">
        <v>12</v>
      </c>
      <c r="D23" s="5" t="s">
        <v>13</v>
      </c>
      <c r="E23" s="5" t="s">
        <v>57</v>
      </c>
      <c r="F23" s="6" t="s">
        <v>229</v>
      </c>
      <c r="G23" s="7">
        <v>3930</v>
      </c>
      <c r="H23" s="7">
        <v>60</v>
      </c>
      <c r="I23" s="8" t="s">
        <v>218</v>
      </c>
      <c r="J23" s="8" t="s">
        <v>219</v>
      </c>
      <c r="L23" s="10">
        <f t="shared" si="1"/>
        <v>235800</v>
      </c>
    </row>
    <row r="24" spans="1:12" x14ac:dyDescent="0.3">
      <c r="A24" s="5" t="s">
        <v>59</v>
      </c>
      <c r="B24" s="5" t="s">
        <v>230</v>
      </c>
      <c r="C24" s="5" t="s">
        <v>12</v>
      </c>
      <c r="D24" s="5" t="s">
        <v>13</v>
      </c>
      <c r="E24" s="5" t="s">
        <v>57</v>
      </c>
      <c r="F24" s="6" t="s">
        <v>231</v>
      </c>
      <c r="G24" s="7">
        <v>3930</v>
      </c>
      <c r="H24" s="7">
        <v>140</v>
      </c>
      <c r="I24" s="8" t="s">
        <v>218</v>
      </c>
      <c r="J24" s="8" t="s">
        <v>219</v>
      </c>
      <c r="L24" s="10">
        <f t="shared" si="1"/>
        <v>550200</v>
      </c>
    </row>
    <row r="25" spans="1:12" x14ac:dyDescent="0.3">
      <c r="A25" s="5" t="s">
        <v>59</v>
      </c>
      <c r="B25" s="5" t="s">
        <v>232</v>
      </c>
      <c r="C25" s="5" t="s">
        <v>12</v>
      </c>
      <c r="D25" s="5" t="s">
        <v>13</v>
      </c>
      <c r="E25" s="5" t="s">
        <v>57</v>
      </c>
      <c r="F25" s="6" t="s">
        <v>233</v>
      </c>
      <c r="G25" s="7">
        <v>7940</v>
      </c>
      <c r="H25" s="7">
        <v>50</v>
      </c>
      <c r="I25" s="8" t="s">
        <v>218</v>
      </c>
      <c r="J25" s="8" t="s">
        <v>219</v>
      </c>
      <c r="L25" s="10">
        <f t="shared" si="1"/>
        <v>397000</v>
      </c>
    </row>
    <row r="26" spans="1:12" x14ac:dyDescent="0.3">
      <c r="A26" s="5" t="s">
        <v>59</v>
      </c>
      <c r="B26" s="5" t="s">
        <v>234</v>
      </c>
      <c r="C26" s="5" t="s">
        <v>12</v>
      </c>
      <c r="D26" s="5" t="s">
        <v>13</v>
      </c>
      <c r="E26" s="5" t="s">
        <v>57</v>
      </c>
      <c r="F26" s="6" t="s">
        <v>235</v>
      </c>
      <c r="G26" s="7">
        <v>7940</v>
      </c>
      <c r="H26" s="7">
        <v>80</v>
      </c>
      <c r="I26" s="8" t="s">
        <v>218</v>
      </c>
      <c r="J26" s="8" t="s">
        <v>219</v>
      </c>
      <c r="L26" s="10">
        <f t="shared" si="1"/>
        <v>635200</v>
      </c>
    </row>
    <row r="27" spans="1:12" x14ac:dyDescent="0.3">
      <c r="A27" s="5" t="s">
        <v>59</v>
      </c>
      <c r="B27" s="5" t="s">
        <v>236</v>
      </c>
      <c r="C27" s="5" t="s">
        <v>12</v>
      </c>
      <c r="D27" s="5" t="s">
        <v>20</v>
      </c>
      <c r="E27" s="5" t="s">
        <v>68</v>
      </c>
      <c r="F27" s="6" t="s">
        <v>237</v>
      </c>
      <c r="G27" s="7">
        <v>6670</v>
      </c>
      <c r="H27" s="7">
        <v>150</v>
      </c>
      <c r="I27" s="8" t="s">
        <v>218</v>
      </c>
      <c r="J27" s="8" t="s">
        <v>219</v>
      </c>
      <c r="L27" s="10">
        <f t="shared" si="1"/>
        <v>1000500</v>
      </c>
    </row>
    <row r="28" spans="1:12" x14ac:dyDescent="0.3">
      <c r="A28" s="5" t="s">
        <v>59</v>
      </c>
      <c r="B28" s="5" t="s">
        <v>238</v>
      </c>
      <c r="C28" s="5" t="s">
        <v>12</v>
      </c>
      <c r="D28" s="5" t="s">
        <v>20</v>
      </c>
      <c r="E28" s="5" t="s">
        <v>57</v>
      </c>
      <c r="F28" s="6" t="s">
        <v>239</v>
      </c>
      <c r="G28" s="7">
        <v>12510</v>
      </c>
      <c r="H28" s="7">
        <v>100</v>
      </c>
      <c r="I28" s="8" t="s">
        <v>218</v>
      </c>
      <c r="J28" s="8" t="s">
        <v>219</v>
      </c>
      <c r="L28" s="10">
        <f t="shared" si="1"/>
        <v>1251000</v>
      </c>
    </row>
    <row r="29" spans="1:12" x14ac:dyDescent="0.3">
      <c r="A29" s="5" t="s">
        <v>59</v>
      </c>
      <c r="B29" s="5" t="s">
        <v>240</v>
      </c>
      <c r="C29" s="5" t="s">
        <v>12</v>
      </c>
      <c r="D29" s="5" t="s">
        <v>20</v>
      </c>
      <c r="E29" s="5" t="s">
        <v>57</v>
      </c>
      <c r="F29" s="6" t="s">
        <v>241</v>
      </c>
      <c r="G29" s="7">
        <v>25510</v>
      </c>
      <c r="H29" s="7">
        <v>20</v>
      </c>
      <c r="I29" s="8" t="s">
        <v>218</v>
      </c>
      <c r="J29" s="8" t="s">
        <v>219</v>
      </c>
      <c r="L29" s="10">
        <f t="shared" si="1"/>
        <v>510200</v>
      </c>
    </row>
    <row r="30" spans="1:12" x14ac:dyDescent="0.3">
      <c r="A30" s="5" t="s">
        <v>59</v>
      </c>
      <c r="B30" s="5" t="s">
        <v>242</v>
      </c>
      <c r="C30" s="5" t="s">
        <v>12</v>
      </c>
      <c r="D30" s="5" t="s">
        <v>20</v>
      </c>
      <c r="E30" s="5" t="s">
        <v>57</v>
      </c>
      <c r="F30" s="6" t="s">
        <v>243</v>
      </c>
      <c r="G30" s="7">
        <v>25510</v>
      </c>
      <c r="H30" s="7">
        <v>50</v>
      </c>
      <c r="I30" s="8" t="s">
        <v>218</v>
      </c>
      <c r="J30" s="8" t="s">
        <v>219</v>
      </c>
      <c r="L30" s="10">
        <f t="shared" si="1"/>
        <v>1275500</v>
      </c>
    </row>
    <row r="31" spans="1:12" x14ac:dyDescent="0.3">
      <c r="A31" s="5" t="s">
        <v>59</v>
      </c>
      <c r="B31" s="5" t="s">
        <v>244</v>
      </c>
      <c r="C31" s="5" t="s">
        <v>12</v>
      </c>
      <c r="D31" s="5" t="s">
        <v>20</v>
      </c>
      <c r="E31" s="5" t="s">
        <v>57</v>
      </c>
      <c r="F31" s="6" t="s">
        <v>245</v>
      </c>
      <c r="G31" s="7">
        <v>12510</v>
      </c>
      <c r="H31" s="7">
        <v>130</v>
      </c>
      <c r="I31" s="8" t="s">
        <v>218</v>
      </c>
      <c r="J31" s="8" t="s">
        <v>219</v>
      </c>
      <c r="L31" s="10">
        <f t="shared" si="1"/>
        <v>1626300</v>
      </c>
    </row>
    <row r="32" spans="1:12" x14ac:dyDescent="0.3">
      <c r="A32" s="5" t="s">
        <v>59</v>
      </c>
      <c r="B32" s="5" t="s">
        <v>246</v>
      </c>
      <c r="C32" s="5" t="s">
        <v>12</v>
      </c>
      <c r="D32" s="5" t="s">
        <v>20</v>
      </c>
      <c r="E32" s="5" t="s">
        <v>57</v>
      </c>
      <c r="F32" s="6" t="s">
        <v>247</v>
      </c>
      <c r="G32" s="7">
        <v>33200</v>
      </c>
      <c r="H32" s="7">
        <v>10</v>
      </c>
      <c r="I32" s="8" t="s">
        <v>218</v>
      </c>
      <c r="J32" s="8" t="s">
        <v>219</v>
      </c>
      <c r="L32" s="10">
        <f t="shared" si="1"/>
        <v>332000</v>
      </c>
    </row>
    <row r="33" spans="1:12" x14ac:dyDescent="0.3">
      <c r="A33" s="5" t="s">
        <v>59</v>
      </c>
      <c r="B33" s="5" t="s">
        <v>248</v>
      </c>
      <c r="C33" s="5" t="s">
        <v>12</v>
      </c>
      <c r="D33" s="5" t="s">
        <v>20</v>
      </c>
      <c r="E33" s="5" t="s">
        <v>57</v>
      </c>
      <c r="F33" s="6" t="s">
        <v>249</v>
      </c>
      <c r="G33" s="7">
        <v>25510</v>
      </c>
      <c r="H33" s="7">
        <v>30</v>
      </c>
      <c r="I33" s="8" t="s">
        <v>218</v>
      </c>
      <c r="J33" s="8" t="s">
        <v>219</v>
      </c>
      <c r="L33" s="10">
        <f t="shared" si="1"/>
        <v>765300</v>
      </c>
    </row>
    <row r="34" spans="1:12" x14ac:dyDescent="0.3">
      <c r="A34" s="5" t="s">
        <v>59</v>
      </c>
      <c r="B34" s="5" t="s">
        <v>250</v>
      </c>
      <c r="C34" s="5" t="s">
        <v>12</v>
      </c>
      <c r="D34" s="5" t="s">
        <v>20</v>
      </c>
      <c r="E34" s="5" t="s">
        <v>68</v>
      </c>
      <c r="F34" s="6" t="s">
        <v>251</v>
      </c>
      <c r="G34" s="7">
        <v>8120</v>
      </c>
      <c r="H34" s="7">
        <v>140</v>
      </c>
      <c r="I34" s="8" t="s">
        <v>218</v>
      </c>
      <c r="J34" s="8" t="s">
        <v>219</v>
      </c>
      <c r="L34" s="10">
        <f t="shared" si="1"/>
        <v>1136800</v>
      </c>
    </row>
    <row r="35" spans="1:12" s="26" customFormat="1" x14ac:dyDescent="0.3">
      <c r="A35" s="5" t="s">
        <v>59</v>
      </c>
      <c r="B35" s="5" t="s">
        <v>252</v>
      </c>
      <c r="C35" s="5" t="s">
        <v>12</v>
      </c>
      <c r="D35" s="5" t="s">
        <v>20</v>
      </c>
      <c r="E35" s="5" t="s">
        <v>68</v>
      </c>
      <c r="F35" s="6" t="s">
        <v>253</v>
      </c>
      <c r="G35" s="7">
        <v>25170</v>
      </c>
      <c r="H35" s="13">
        <v>50</v>
      </c>
      <c r="I35" s="8" t="s">
        <v>218</v>
      </c>
      <c r="J35" s="8" t="s">
        <v>219</v>
      </c>
      <c r="L35" s="10">
        <f t="shared" si="1"/>
        <v>1258500</v>
      </c>
    </row>
    <row r="36" spans="1:12" x14ac:dyDescent="0.3">
      <c r="A36" s="5" t="s">
        <v>59</v>
      </c>
      <c r="B36" s="5" t="s">
        <v>254</v>
      </c>
      <c r="C36" s="5" t="s">
        <v>12</v>
      </c>
      <c r="D36" s="5" t="s">
        <v>20</v>
      </c>
      <c r="E36" s="5" t="s">
        <v>68</v>
      </c>
      <c r="F36" s="6" t="s">
        <v>255</v>
      </c>
      <c r="G36" s="7">
        <v>25170</v>
      </c>
      <c r="H36" s="7">
        <v>70</v>
      </c>
      <c r="I36" s="8" t="s">
        <v>218</v>
      </c>
      <c r="J36" s="8" t="s">
        <v>219</v>
      </c>
      <c r="L36" s="10">
        <f t="shared" si="1"/>
        <v>1761900</v>
      </c>
    </row>
    <row r="37" spans="1:12" x14ac:dyDescent="0.3">
      <c r="A37" s="5" t="s">
        <v>59</v>
      </c>
      <c r="B37" s="5" t="s">
        <v>256</v>
      </c>
      <c r="C37" s="5" t="s">
        <v>12</v>
      </c>
      <c r="D37" s="5" t="s">
        <v>20</v>
      </c>
      <c r="E37" s="5" t="s">
        <v>68</v>
      </c>
      <c r="F37" s="6" t="s">
        <v>257</v>
      </c>
      <c r="G37" s="7">
        <v>7960</v>
      </c>
      <c r="H37" s="7">
        <v>70</v>
      </c>
      <c r="I37" s="8" t="s">
        <v>218</v>
      </c>
      <c r="J37" s="8" t="s">
        <v>219</v>
      </c>
      <c r="L37" s="10">
        <f t="shared" si="1"/>
        <v>557200</v>
      </c>
    </row>
    <row r="38" spans="1:12" x14ac:dyDescent="0.3">
      <c r="A38" s="5" t="s">
        <v>59</v>
      </c>
      <c r="B38" s="5" t="s">
        <v>258</v>
      </c>
      <c r="C38" s="5" t="s">
        <v>12</v>
      </c>
      <c r="D38" s="5" t="s">
        <v>20</v>
      </c>
      <c r="E38" s="5" t="s">
        <v>68</v>
      </c>
      <c r="F38" s="6" t="s">
        <v>259</v>
      </c>
      <c r="G38" s="7">
        <v>7960</v>
      </c>
      <c r="H38" s="7">
        <v>70</v>
      </c>
      <c r="I38" s="8" t="s">
        <v>218</v>
      </c>
      <c r="J38" s="8" t="s">
        <v>219</v>
      </c>
      <c r="L38" s="10">
        <f t="shared" si="1"/>
        <v>557200</v>
      </c>
    </row>
    <row r="39" spans="1:12" x14ac:dyDescent="0.3">
      <c r="A39" s="5" t="s">
        <v>59</v>
      </c>
      <c r="B39" s="5" t="s">
        <v>260</v>
      </c>
      <c r="C39" s="5" t="s">
        <v>12</v>
      </c>
      <c r="D39" s="5" t="s">
        <v>20</v>
      </c>
      <c r="E39" s="5" t="s">
        <v>68</v>
      </c>
      <c r="F39" s="6" t="s">
        <v>261</v>
      </c>
      <c r="G39" s="7">
        <v>3930</v>
      </c>
      <c r="H39" s="7">
        <v>150</v>
      </c>
      <c r="I39" s="8" t="s">
        <v>218</v>
      </c>
      <c r="J39" s="8" t="s">
        <v>219</v>
      </c>
      <c r="L39" s="10">
        <f t="shared" si="1"/>
        <v>589500</v>
      </c>
    </row>
    <row r="40" spans="1:12" x14ac:dyDescent="0.3">
      <c r="A40" s="5" t="s">
        <v>59</v>
      </c>
      <c r="B40" s="5" t="s">
        <v>262</v>
      </c>
      <c r="C40" s="5" t="s">
        <v>12</v>
      </c>
      <c r="D40" s="5" t="s">
        <v>20</v>
      </c>
      <c r="E40" s="5" t="s">
        <v>68</v>
      </c>
      <c r="F40" s="6" t="s">
        <v>263</v>
      </c>
      <c r="G40" s="7">
        <v>7960</v>
      </c>
      <c r="H40" s="7">
        <v>40</v>
      </c>
      <c r="I40" s="8" t="s">
        <v>218</v>
      </c>
      <c r="J40" s="8" t="s">
        <v>219</v>
      </c>
      <c r="L40" s="10">
        <f t="shared" si="1"/>
        <v>318400</v>
      </c>
    </row>
    <row r="41" spans="1:12" s="9" customFormat="1" x14ac:dyDescent="0.3">
      <c r="A41" s="5" t="s">
        <v>59</v>
      </c>
      <c r="B41" s="5" t="s">
        <v>264</v>
      </c>
      <c r="C41" s="5" t="s">
        <v>12</v>
      </c>
      <c r="D41" s="5" t="s">
        <v>20</v>
      </c>
      <c r="E41" s="5" t="s">
        <v>24</v>
      </c>
      <c r="F41" s="6" t="s">
        <v>265</v>
      </c>
      <c r="G41" s="7">
        <v>8110</v>
      </c>
      <c r="H41" s="7">
        <v>190</v>
      </c>
      <c r="I41" s="8" t="s">
        <v>218</v>
      </c>
      <c r="J41" s="8" t="s">
        <v>219</v>
      </c>
      <c r="L41" s="10">
        <f t="shared" si="1"/>
        <v>1540900</v>
      </c>
    </row>
    <row r="42" spans="1:12" s="9" customFormat="1" x14ac:dyDescent="0.3">
      <c r="A42" s="5" t="s">
        <v>59</v>
      </c>
      <c r="B42" s="5" t="s">
        <v>266</v>
      </c>
      <c r="C42" s="5" t="s">
        <v>12</v>
      </c>
      <c r="D42" s="5" t="s">
        <v>20</v>
      </c>
      <c r="E42" s="5" t="s">
        <v>24</v>
      </c>
      <c r="F42" s="6" t="s">
        <v>267</v>
      </c>
      <c r="G42" s="7">
        <v>25670</v>
      </c>
      <c r="H42" s="7">
        <v>70</v>
      </c>
      <c r="I42" s="8" t="s">
        <v>218</v>
      </c>
      <c r="J42" s="8" t="s">
        <v>219</v>
      </c>
      <c r="L42" s="10">
        <f t="shared" si="1"/>
        <v>1796900</v>
      </c>
    </row>
    <row r="43" spans="1:12" s="9" customFormat="1" x14ac:dyDescent="0.3">
      <c r="A43" s="5" t="s">
        <v>59</v>
      </c>
      <c r="B43" s="5" t="s">
        <v>268</v>
      </c>
      <c r="C43" s="5" t="s">
        <v>12</v>
      </c>
      <c r="D43" s="5" t="s">
        <v>20</v>
      </c>
      <c r="E43" s="5" t="s">
        <v>24</v>
      </c>
      <c r="F43" s="6" t="s">
        <v>269</v>
      </c>
      <c r="G43" s="7">
        <v>8110</v>
      </c>
      <c r="H43" s="7">
        <v>70</v>
      </c>
      <c r="I43" s="8" t="s">
        <v>218</v>
      </c>
      <c r="J43" s="8" t="s">
        <v>219</v>
      </c>
      <c r="L43" s="10">
        <f t="shared" si="1"/>
        <v>567700</v>
      </c>
    </row>
    <row r="44" spans="1:12" s="9" customFormat="1" x14ac:dyDescent="0.3">
      <c r="A44" s="5" t="s">
        <v>59</v>
      </c>
      <c r="B44" s="5" t="s">
        <v>270</v>
      </c>
      <c r="C44" s="5" t="s">
        <v>12</v>
      </c>
      <c r="D44" s="5" t="s">
        <v>20</v>
      </c>
      <c r="E44" s="5" t="s">
        <v>24</v>
      </c>
      <c r="F44" s="6" t="s">
        <v>271</v>
      </c>
      <c r="G44" s="7">
        <v>8110</v>
      </c>
      <c r="H44" s="7">
        <v>80</v>
      </c>
      <c r="I44" s="8" t="s">
        <v>218</v>
      </c>
      <c r="J44" s="8" t="s">
        <v>219</v>
      </c>
      <c r="L44" s="10">
        <f t="shared" si="1"/>
        <v>648800</v>
      </c>
    </row>
    <row r="45" spans="1:12" s="9" customFormat="1" x14ac:dyDescent="0.3">
      <c r="A45" s="5" t="s">
        <v>59</v>
      </c>
      <c r="B45" s="5" t="s">
        <v>272</v>
      </c>
      <c r="C45" s="5" t="s">
        <v>12</v>
      </c>
      <c r="D45" s="5" t="s">
        <v>20</v>
      </c>
      <c r="E45" s="5" t="s">
        <v>24</v>
      </c>
      <c r="F45" s="6" t="s">
        <v>273</v>
      </c>
      <c r="G45" s="7">
        <v>3930</v>
      </c>
      <c r="H45" s="7">
        <v>130</v>
      </c>
      <c r="I45" s="8" t="s">
        <v>218</v>
      </c>
      <c r="J45" s="8" t="s">
        <v>219</v>
      </c>
      <c r="L45" s="10">
        <f t="shared" si="1"/>
        <v>510900</v>
      </c>
    </row>
    <row r="46" spans="1:12" s="9" customFormat="1" x14ac:dyDescent="0.3">
      <c r="A46" s="5" t="s">
        <v>59</v>
      </c>
      <c r="B46" s="5" t="s">
        <v>274</v>
      </c>
      <c r="C46" s="5" t="s">
        <v>12</v>
      </c>
      <c r="D46" s="5" t="s">
        <v>20</v>
      </c>
      <c r="E46" s="5" t="s">
        <v>24</v>
      </c>
      <c r="F46" s="6" t="s">
        <v>275</v>
      </c>
      <c r="G46" s="7">
        <v>8110</v>
      </c>
      <c r="H46" s="7">
        <v>70</v>
      </c>
      <c r="I46" s="8" t="s">
        <v>218</v>
      </c>
      <c r="J46" s="8" t="s">
        <v>219</v>
      </c>
      <c r="L46" s="10">
        <f t="shared" si="1"/>
        <v>567700</v>
      </c>
    </row>
    <row r="47" spans="1:12" s="9" customFormat="1" x14ac:dyDescent="0.3">
      <c r="A47" s="5" t="s">
        <v>59</v>
      </c>
      <c r="B47" s="5" t="s">
        <v>276</v>
      </c>
      <c r="C47" s="5" t="s">
        <v>12</v>
      </c>
      <c r="D47" s="5" t="s">
        <v>20</v>
      </c>
      <c r="E47" s="5" t="s">
        <v>24</v>
      </c>
      <c r="F47" s="6" t="s">
        <v>277</v>
      </c>
      <c r="G47" s="7">
        <v>8110</v>
      </c>
      <c r="H47" s="7">
        <v>70</v>
      </c>
      <c r="I47" s="8" t="s">
        <v>218</v>
      </c>
      <c r="J47" s="8" t="s">
        <v>219</v>
      </c>
      <c r="L47" s="10">
        <f t="shared" si="1"/>
        <v>567700</v>
      </c>
    </row>
    <row r="48" spans="1:12" s="9" customFormat="1" x14ac:dyDescent="0.3">
      <c r="A48" s="5" t="s">
        <v>59</v>
      </c>
      <c r="B48" s="5" t="s">
        <v>278</v>
      </c>
      <c r="C48" s="5" t="s">
        <v>12</v>
      </c>
      <c r="D48" s="5" t="s">
        <v>20</v>
      </c>
      <c r="E48" s="5" t="s">
        <v>24</v>
      </c>
      <c r="F48" s="6" t="s">
        <v>279</v>
      </c>
      <c r="G48" s="7">
        <v>8110</v>
      </c>
      <c r="H48" s="7">
        <v>80</v>
      </c>
      <c r="I48" s="8" t="s">
        <v>218</v>
      </c>
      <c r="J48" s="8" t="s">
        <v>219</v>
      </c>
      <c r="L48" s="10">
        <f t="shared" si="1"/>
        <v>648800</v>
      </c>
    </row>
    <row r="49" spans="1:12" s="9" customFormat="1" x14ac:dyDescent="0.3">
      <c r="A49" s="5" t="s">
        <v>59</v>
      </c>
      <c r="B49" s="5" t="s">
        <v>280</v>
      </c>
      <c r="C49" s="5" t="s">
        <v>12</v>
      </c>
      <c r="D49" s="5" t="s">
        <v>20</v>
      </c>
      <c r="E49" s="5" t="s">
        <v>68</v>
      </c>
      <c r="F49" s="6" t="s">
        <v>281</v>
      </c>
      <c r="G49" s="7">
        <v>8110</v>
      </c>
      <c r="H49" s="7">
        <v>140</v>
      </c>
      <c r="I49" s="8" t="s">
        <v>218</v>
      </c>
      <c r="J49" s="8" t="s">
        <v>219</v>
      </c>
      <c r="L49" s="10">
        <f t="shared" si="1"/>
        <v>1135400</v>
      </c>
    </row>
    <row r="50" spans="1:12" s="9" customFormat="1" x14ac:dyDescent="0.3">
      <c r="A50" s="5" t="s">
        <v>59</v>
      </c>
      <c r="B50" s="5" t="s">
        <v>282</v>
      </c>
      <c r="C50" s="5" t="s">
        <v>12</v>
      </c>
      <c r="D50" s="5" t="s">
        <v>20</v>
      </c>
      <c r="E50" s="5" t="s">
        <v>68</v>
      </c>
      <c r="F50" s="6" t="s">
        <v>283</v>
      </c>
      <c r="G50" s="7">
        <v>8110</v>
      </c>
      <c r="H50" s="7">
        <v>10</v>
      </c>
      <c r="I50" s="8" t="s">
        <v>218</v>
      </c>
      <c r="J50" s="8" t="s">
        <v>219</v>
      </c>
      <c r="L50" s="10">
        <f t="shared" si="1"/>
        <v>81100</v>
      </c>
    </row>
    <row r="51" spans="1:12" s="9" customFormat="1" x14ac:dyDescent="0.3">
      <c r="A51" s="5" t="s">
        <v>59</v>
      </c>
      <c r="B51" s="5" t="s">
        <v>284</v>
      </c>
      <c r="C51" s="5" t="s">
        <v>12</v>
      </c>
      <c r="D51" s="5" t="s">
        <v>20</v>
      </c>
      <c r="E51" s="5" t="s">
        <v>68</v>
      </c>
      <c r="F51" s="6" t="s">
        <v>285</v>
      </c>
      <c r="G51" s="7">
        <v>25670</v>
      </c>
      <c r="H51" s="7">
        <v>30</v>
      </c>
      <c r="I51" s="8" t="s">
        <v>218</v>
      </c>
      <c r="J51" s="8" t="s">
        <v>219</v>
      </c>
      <c r="L51" s="10">
        <f t="shared" si="1"/>
        <v>770100</v>
      </c>
    </row>
    <row r="52" spans="1:12" s="9" customFormat="1" x14ac:dyDescent="0.3">
      <c r="A52" s="5" t="s">
        <v>59</v>
      </c>
      <c r="B52" s="5" t="s">
        <v>286</v>
      </c>
      <c r="C52" s="5" t="s">
        <v>12</v>
      </c>
      <c r="D52" s="5" t="s">
        <v>20</v>
      </c>
      <c r="E52" s="5" t="s">
        <v>68</v>
      </c>
      <c r="F52" s="6" t="s">
        <v>287</v>
      </c>
      <c r="G52" s="7">
        <v>8110</v>
      </c>
      <c r="H52" s="7">
        <v>120</v>
      </c>
      <c r="I52" s="8" t="s">
        <v>218</v>
      </c>
      <c r="J52" s="8" t="s">
        <v>219</v>
      </c>
      <c r="L52" s="10">
        <f t="shared" si="1"/>
        <v>973200</v>
      </c>
    </row>
    <row r="53" spans="1:12" s="9" customFormat="1" x14ac:dyDescent="0.3">
      <c r="A53" s="5" t="s">
        <v>59</v>
      </c>
      <c r="B53" s="5" t="s">
        <v>288</v>
      </c>
      <c r="C53" s="5" t="s">
        <v>12</v>
      </c>
      <c r="D53" s="5" t="s">
        <v>20</v>
      </c>
      <c r="E53" s="5" t="s">
        <v>57</v>
      </c>
      <c r="F53" s="6" t="s">
        <v>289</v>
      </c>
      <c r="G53" s="7">
        <v>8110</v>
      </c>
      <c r="H53" s="7">
        <v>20</v>
      </c>
      <c r="I53" s="8" t="s">
        <v>218</v>
      </c>
      <c r="J53" s="8" t="s">
        <v>219</v>
      </c>
      <c r="L53" s="10">
        <f t="shared" si="1"/>
        <v>162200</v>
      </c>
    </row>
    <row r="54" spans="1:12" s="9" customFormat="1" x14ac:dyDescent="0.3">
      <c r="A54" s="5" t="s">
        <v>59</v>
      </c>
      <c r="B54" s="5" t="s">
        <v>290</v>
      </c>
      <c r="C54" s="5" t="s">
        <v>12</v>
      </c>
      <c r="D54" s="5" t="s">
        <v>20</v>
      </c>
      <c r="E54" s="5" t="s">
        <v>57</v>
      </c>
      <c r="F54" s="6" t="s">
        <v>291</v>
      </c>
      <c r="G54" s="7">
        <v>25670</v>
      </c>
      <c r="H54" s="7">
        <v>30</v>
      </c>
      <c r="I54" s="8" t="s">
        <v>218</v>
      </c>
      <c r="J54" s="8" t="s">
        <v>219</v>
      </c>
      <c r="L54" s="10">
        <f t="shared" si="1"/>
        <v>770100</v>
      </c>
    </row>
    <row r="55" spans="1:12" s="9" customFormat="1" x14ac:dyDescent="0.3">
      <c r="A55" s="5" t="s">
        <v>59</v>
      </c>
      <c r="B55" s="5" t="s">
        <v>292</v>
      </c>
      <c r="C55" s="5" t="s">
        <v>12</v>
      </c>
      <c r="D55" s="5" t="s">
        <v>20</v>
      </c>
      <c r="E55" s="5" t="s">
        <v>57</v>
      </c>
      <c r="F55" s="6" t="s">
        <v>293</v>
      </c>
      <c r="G55" s="7">
        <v>8110</v>
      </c>
      <c r="H55" s="7">
        <v>20</v>
      </c>
      <c r="I55" s="8" t="s">
        <v>218</v>
      </c>
      <c r="J55" s="8" t="s">
        <v>219</v>
      </c>
      <c r="L55" s="10">
        <f t="shared" si="1"/>
        <v>162200</v>
      </c>
    </row>
    <row r="56" spans="1:12" s="9" customFormat="1" x14ac:dyDescent="0.3">
      <c r="A56" s="5" t="s">
        <v>59</v>
      </c>
      <c r="B56" s="5" t="s">
        <v>294</v>
      </c>
      <c r="C56" s="5" t="s">
        <v>12</v>
      </c>
      <c r="D56" s="5" t="s">
        <v>20</v>
      </c>
      <c r="E56" s="5" t="s">
        <v>295</v>
      </c>
      <c r="F56" s="6" t="s">
        <v>296</v>
      </c>
      <c r="G56" s="7">
        <v>4790</v>
      </c>
      <c r="H56" s="7">
        <v>150</v>
      </c>
      <c r="I56" s="8" t="s">
        <v>218</v>
      </c>
      <c r="J56" s="8" t="s">
        <v>219</v>
      </c>
      <c r="L56" s="10">
        <f t="shared" si="1"/>
        <v>718500</v>
      </c>
    </row>
    <row r="57" spans="1:12" s="9" customFormat="1" x14ac:dyDescent="0.3">
      <c r="A57" s="5" t="s">
        <v>59</v>
      </c>
      <c r="B57" s="5" t="s">
        <v>297</v>
      </c>
      <c r="C57" s="5" t="s">
        <v>12</v>
      </c>
      <c r="D57" s="5" t="s">
        <v>20</v>
      </c>
      <c r="E57" s="5" t="s">
        <v>24</v>
      </c>
      <c r="F57" s="6" t="s">
        <v>298</v>
      </c>
      <c r="G57" s="7">
        <v>3840</v>
      </c>
      <c r="H57" s="7">
        <v>130</v>
      </c>
      <c r="I57" s="8" t="s">
        <v>218</v>
      </c>
      <c r="J57" s="8" t="s">
        <v>219</v>
      </c>
      <c r="L57" s="10">
        <f t="shared" si="1"/>
        <v>499200</v>
      </c>
    </row>
    <row r="58" spans="1:12" s="9" customFormat="1" x14ac:dyDescent="0.3">
      <c r="A58" s="5" t="s">
        <v>59</v>
      </c>
      <c r="B58" s="5" t="s">
        <v>299</v>
      </c>
      <c r="C58" s="5" t="s">
        <v>12</v>
      </c>
      <c r="D58" s="5" t="s">
        <v>20</v>
      </c>
      <c r="E58" s="5" t="s">
        <v>24</v>
      </c>
      <c r="F58" s="6" t="s">
        <v>300</v>
      </c>
      <c r="G58" s="7">
        <v>3840</v>
      </c>
      <c r="H58" s="7">
        <v>120</v>
      </c>
      <c r="I58" s="8" t="s">
        <v>218</v>
      </c>
      <c r="J58" s="8" t="s">
        <v>219</v>
      </c>
      <c r="L58" s="10">
        <f t="shared" si="1"/>
        <v>460800</v>
      </c>
    </row>
    <row r="59" spans="1:12" s="9" customFormat="1" x14ac:dyDescent="0.3">
      <c r="A59" s="5" t="s">
        <v>59</v>
      </c>
      <c r="B59" s="5" t="s">
        <v>301</v>
      </c>
      <c r="C59" s="5" t="s">
        <v>53</v>
      </c>
      <c r="D59" s="5" t="s">
        <v>31</v>
      </c>
      <c r="E59" s="5" t="s">
        <v>24</v>
      </c>
      <c r="F59" s="6" t="s">
        <v>302</v>
      </c>
      <c r="G59" s="7">
        <v>5600</v>
      </c>
      <c r="H59" s="7">
        <v>150</v>
      </c>
      <c r="I59" s="8" t="s">
        <v>218</v>
      </c>
      <c r="J59" s="8" t="s">
        <v>219</v>
      </c>
      <c r="L59" s="10">
        <f t="shared" si="1"/>
        <v>840000</v>
      </c>
    </row>
    <row r="60" spans="1:12" s="9" customFormat="1" x14ac:dyDescent="0.3">
      <c r="A60" s="5" t="s">
        <v>59</v>
      </c>
      <c r="B60" s="5" t="s">
        <v>303</v>
      </c>
      <c r="C60" s="5" t="s">
        <v>19</v>
      </c>
      <c r="D60" s="5" t="s">
        <v>31</v>
      </c>
      <c r="E60" s="5" t="s">
        <v>57</v>
      </c>
      <c r="F60" s="6" t="s">
        <v>304</v>
      </c>
      <c r="G60" s="7">
        <v>11100</v>
      </c>
      <c r="H60" s="7">
        <v>120</v>
      </c>
      <c r="I60" s="8" t="s">
        <v>218</v>
      </c>
      <c r="J60" s="8" t="s">
        <v>219</v>
      </c>
      <c r="L60" s="10">
        <f t="shared" si="1"/>
        <v>1332000</v>
      </c>
    </row>
    <row r="61" spans="1:12" s="9" customFormat="1" x14ac:dyDescent="0.3">
      <c r="A61" s="5" t="s">
        <v>59</v>
      </c>
      <c r="B61" s="5" t="s">
        <v>305</v>
      </c>
      <c r="C61" s="5" t="s">
        <v>12</v>
      </c>
      <c r="D61" s="5" t="s">
        <v>31</v>
      </c>
      <c r="E61" s="5" t="s">
        <v>57</v>
      </c>
      <c r="F61" s="6" t="s">
        <v>306</v>
      </c>
      <c r="G61" s="7">
        <v>11100</v>
      </c>
      <c r="H61" s="7">
        <v>130</v>
      </c>
      <c r="I61" s="8" t="s">
        <v>218</v>
      </c>
      <c r="J61" s="8" t="s">
        <v>219</v>
      </c>
      <c r="L61" s="10">
        <f t="shared" si="1"/>
        <v>1443000</v>
      </c>
    </row>
    <row r="62" spans="1:12" s="9" customFormat="1" x14ac:dyDescent="0.3">
      <c r="A62" s="5" t="s">
        <v>59</v>
      </c>
      <c r="B62" s="5" t="s">
        <v>307</v>
      </c>
      <c r="C62" s="5" t="s">
        <v>12</v>
      </c>
      <c r="D62" s="5" t="s">
        <v>31</v>
      </c>
      <c r="E62" s="5" t="s">
        <v>57</v>
      </c>
      <c r="F62" s="6" t="s">
        <v>308</v>
      </c>
      <c r="G62" s="7">
        <v>16930</v>
      </c>
      <c r="H62" s="7">
        <v>150</v>
      </c>
      <c r="I62" s="8" t="s">
        <v>218</v>
      </c>
      <c r="J62" s="8" t="s">
        <v>219</v>
      </c>
      <c r="L62" s="10">
        <f t="shared" si="1"/>
        <v>2539500</v>
      </c>
    </row>
    <row r="63" spans="1:12" s="9" customFormat="1" x14ac:dyDescent="0.3">
      <c r="A63" s="5" t="s">
        <v>59</v>
      </c>
      <c r="B63" s="5" t="s">
        <v>309</v>
      </c>
      <c r="C63" s="5" t="s">
        <v>53</v>
      </c>
      <c r="D63" s="5" t="s">
        <v>31</v>
      </c>
      <c r="E63" s="5" t="s">
        <v>24</v>
      </c>
      <c r="F63" s="6" t="s">
        <v>310</v>
      </c>
      <c r="G63" s="7">
        <v>8250</v>
      </c>
      <c r="H63" s="7">
        <v>160</v>
      </c>
      <c r="I63" s="8" t="s">
        <v>218</v>
      </c>
      <c r="J63" s="8" t="s">
        <v>219</v>
      </c>
      <c r="L63" s="10">
        <f t="shared" si="1"/>
        <v>1320000</v>
      </c>
    </row>
    <row r="64" spans="1:12" s="9" customFormat="1" x14ac:dyDescent="0.3">
      <c r="A64" s="5" t="s">
        <v>59</v>
      </c>
      <c r="B64" s="5" t="s">
        <v>311</v>
      </c>
      <c r="C64" s="5" t="s">
        <v>53</v>
      </c>
      <c r="D64" s="5" t="s">
        <v>31</v>
      </c>
      <c r="E64" s="5" t="s">
        <v>24</v>
      </c>
      <c r="F64" s="6" t="s">
        <v>312</v>
      </c>
      <c r="G64" s="7">
        <v>8050</v>
      </c>
      <c r="H64" s="7">
        <v>7</v>
      </c>
      <c r="I64" s="8" t="s">
        <v>218</v>
      </c>
      <c r="J64" s="8" t="s">
        <v>219</v>
      </c>
      <c r="L64" s="10">
        <f t="shared" si="1"/>
        <v>56350</v>
      </c>
    </row>
    <row r="65" spans="1:12" s="9" customFormat="1" x14ac:dyDescent="0.3">
      <c r="A65" s="5" t="s">
        <v>59</v>
      </c>
      <c r="B65" s="5" t="s">
        <v>313</v>
      </c>
      <c r="C65" s="5" t="s">
        <v>53</v>
      </c>
      <c r="D65" s="5" t="s">
        <v>31</v>
      </c>
      <c r="E65" s="5" t="s">
        <v>24</v>
      </c>
      <c r="F65" s="6" t="s">
        <v>314</v>
      </c>
      <c r="G65" s="7">
        <v>25600</v>
      </c>
      <c r="H65" s="7">
        <v>20</v>
      </c>
      <c r="I65" s="8" t="s">
        <v>218</v>
      </c>
      <c r="J65" s="8" t="s">
        <v>219</v>
      </c>
      <c r="L65" s="10">
        <f t="shared" si="1"/>
        <v>512000</v>
      </c>
    </row>
    <row r="66" spans="1:12" s="9" customFormat="1" x14ac:dyDescent="0.3">
      <c r="A66" s="5" t="s">
        <v>59</v>
      </c>
      <c r="B66" s="5" t="s">
        <v>315</v>
      </c>
      <c r="C66" s="5" t="s">
        <v>53</v>
      </c>
      <c r="D66" s="5" t="s">
        <v>31</v>
      </c>
      <c r="E66" s="5" t="s">
        <v>24</v>
      </c>
      <c r="F66" s="6" t="s">
        <v>316</v>
      </c>
      <c r="G66" s="7">
        <v>25600</v>
      </c>
      <c r="H66" s="7">
        <v>20</v>
      </c>
      <c r="I66" s="8" t="s">
        <v>218</v>
      </c>
      <c r="J66" s="8" t="s">
        <v>219</v>
      </c>
      <c r="L66" s="10">
        <f t="shared" si="1"/>
        <v>512000</v>
      </c>
    </row>
    <row r="67" spans="1:12" x14ac:dyDescent="0.3">
      <c r="A67" s="14" t="s">
        <v>59</v>
      </c>
      <c r="B67" s="14" t="s">
        <v>318</v>
      </c>
      <c r="C67" s="14" t="s">
        <v>12</v>
      </c>
      <c r="D67" s="14" t="s">
        <v>31</v>
      </c>
      <c r="E67" s="14" t="s">
        <v>68</v>
      </c>
      <c r="F67" s="15" t="s">
        <v>319</v>
      </c>
      <c r="G67" s="16">
        <v>4760</v>
      </c>
      <c r="H67" s="16">
        <v>140</v>
      </c>
      <c r="I67" s="17" t="s">
        <v>320</v>
      </c>
      <c r="J67" s="17" t="s">
        <v>317</v>
      </c>
      <c r="L67" s="10">
        <f t="shared" si="1"/>
        <v>666400</v>
      </c>
    </row>
    <row r="68" spans="1:12" x14ac:dyDescent="0.3">
      <c r="A68" s="14" t="s">
        <v>59</v>
      </c>
      <c r="B68" s="14" t="s">
        <v>321</v>
      </c>
      <c r="C68" s="14" t="s">
        <v>12</v>
      </c>
      <c r="D68" s="14" t="s">
        <v>31</v>
      </c>
      <c r="E68" s="14" t="s">
        <v>57</v>
      </c>
      <c r="F68" s="15" t="s">
        <v>322</v>
      </c>
      <c r="G68" s="16">
        <v>11100</v>
      </c>
      <c r="H68" s="16">
        <v>90</v>
      </c>
      <c r="I68" s="17" t="s">
        <v>320</v>
      </c>
      <c r="J68" s="17" t="s">
        <v>317</v>
      </c>
      <c r="L68" s="10">
        <f t="shared" si="1"/>
        <v>999000</v>
      </c>
    </row>
    <row r="69" spans="1:12" x14ac:dyDescent="0.3">
      <c r="A69" s="14" t="s">
        <v>59</v>
      </c>
      <c r="B69" s="14" t="s">
        <v>323</v>
      </c>
      <c r="C69" s="14" t="s">
        <v>12</v>
      </c>
      <c r="D69" s="14" t="s">
        <v>31</v>
      </c>
      <c r="E69" s="14" t="s">
        <v>57</v>
      </c>
      <c r="F69" s="15" t="s">
        <v>324</v>
      </c>
      <c r="G69" s="16">
        <v>12420</v>
      </c>
      <c r="H69" s="16">
        <v>120</v>
      </c>
      <c r="I69" s="17" t="s">
        <v>320</v>
      </c>
      <c r="J69" s="17" t="s">
        <v>317</v>
      </c>
      <c r="L69" s="10">
        <f t="shared" si="1"/>
        <v>1490400</v>
      </c>
    </row>
    <row r="70" spans="1:12" x14ac:dyDescent="0.3">
      <c r="A70" s="14" t="s">
        <v>59</v>
      </c>
      <c r="B70" s="14" t="s">
        <v>325</v>
      </c>
      <c r="C70" s="14" t="s">
        <v>12</v>
      </c>
      <c r="D70" s="14" t="s">
        <v>31</v>
      </c>
      <c r="E70" s="14" t="s">
        <v>57</v>
      </c>
      <c r="F70" s="15" t="s">
        <v>326</v>
      </c>
      <c r="G70" s="16">
        <v>11100</v>
      </c>
      <c r="H70" s="16">
        <v>120</v>
      </c>
      <c r="I70" s="17" t="s">
        <v>320</v>
      </c>
      <c r="J70" s="17" t="s">
        <v>317</v>
      </c>
      <c r="L70" s="10">
        <f t="shared" si="1"/>
        <v>1332000</v>
      </c>
    </row>
    <row r="71" spans="1:12" x14ac:dyDescent="0.3">
      <c r="A71" s="14" t="s">
        <v>59</v>
      </c>
      <c r="B71" s="14" t="s">
        <v>327</v>
      </c>
      <c r="C71" s="14" t="s">
        <v>12</v>
      </c>
      <c r="D71" s="14" t="s">
        <v>31</v>
      </c>
      <c r="E71" s="14" t="s">
        <v>57</v>
      </c>
      <c r="F71" s="15" t="s">
        <v>328</v>
      </c>
      <c r="G71" s="16">
        <v>11100</v>
      </c>
      <c r="H71" s="16">
        <v>140</v>
      </c>
      <c r="I71" s="17" t="s">
        <v>320</v>
      </c>
      <c r="J71" s="17" t="s">
        <v>317</v>
      </c>
      <c r="L71" s="10">
        <f t="shared" si="1"/>
        <v>1554000</v>
      </c>
    </row>
    <row r="72" spans="1:12" x14ac:dyDescent="0.3">
      <c r="A72" s="14" t="s">
        <v>59</v>
      </c>
      <c r="B72" s="14" t="s">
        <v>329</v>
      </c>
      <c r="C72" s="14" t="s">
        <v>12</v>
      </c>
      <c r="D72" s="14" t="s">
        <v>31</v>
      </c>
      <c r="E72" s="14" t="s">
        <v>57</v>
      </c>
      <c r="F72" s="15" t="s">
        <v>330</v>
      </c>
      <c r="G72" s="16">
        <v>11100</v>
      </c>
      <c r="H72" s="16">
        <v>120</v>
      </c>
      <c r="I72" s="17" t="s">
        <v>320</v>
      </c>
      <c r="J72" s="17" t="s">
        <v>317</v>
      </c>
      <c r="L72" s="10">
        <f t="shared" si="1"/>
        <v>1332000</v>
      </c>
    </row>
    <row r="73" spans="1:12" x14ac:dyDescent="0.3">
      <c r="A73" s="14" t="s">
        <v>59</v>
      </c>
      <c r="B73" s="14" t="s">
        <v>331</v>
      </c>
      <c r="C73" s="14" t="s">
        <v>12</v>
      </c>
      <c r="D73" s="14" t="s">
        <v>31</v>
      </c>
      <c r="E73" s="14" t="s">
        <v>57</v>
      </c>
      <c r="F73" s="15" t="s">
        <v>332</v>
      </c>
      <c r="G73" s="16">
        <v>11100</v>
      </c>
      <c r="H73" s="16">
        <v>120</v>
      </c>
      <c r="I73" s="17" t="s">
        <v>320</v>
      </c>
      <c r="J73" s="17" t="s">
        <v>317</v>
      </c>
      <c r="L73" s="10">
        <f t="shared" si="1"/>
        <v>1332000</v>
      </c>
    </row>
    <row r="74" spans="1:12" x14ac:dyDescent="0.3">
      <c r="A74" s="14" t="s">
        <v>59</v>
      </c>
      <c r="B74" s="14" t="s">
        <v>333</v>
      </c>
      <c r="C74" s="14" t="s">
        <v>12</v>
      </c>
      <c r="D74" s="14" t="s">
        <v>31</v>
      </c>
      <c r="E74" s="14" t="s">
        <v>57</v>
      </c>
      <c r="F74" s="15" t="s">
        <v>334</v>
      </c>
      <c r="G74" s="16">
        <v>11100</v>
      </c>
      <c r="H74" s="16">
        <v>110</v>
      </c>
      <c r="I74" s="17" t="s">
        <v>320</v>
      </c>
      <c r="J74" s="17" t="s">
        <v>317</v>
      </c>
      <c r="L74" s="10">
        <f t="shared" si="1"/>
        <v>1221000</v>
      </c>
    </row>
    <row r="75" spans="1:12" x14ac:dyDescent="0.3">
      <c r="A75" s="14" t="s">
        <v>59</v>
      </c>
      <c r="B75" s="14" t="s">
        <v>335</v>
      </c>
      <c r="C75" s="14" t="s">
        <v>12</v>
      </c>
      <c r="D75" s="14" t="s">
        <v>31</v>
      </c>
      <c r="E75" s="14" t="s">
        <v>57</v>
      </c>
      <c r="F75" s="15" t="s">
        <v>336</v>
      </c>
      <c r="G75" s="16">
        <v>11100</v>
      </c>
      <c r="H75" s="16">
        <v>130</v>
      </c>
      <c r="I75" s="17" t="s">
        <v>320</v>
      </c>
      <c r="J75" s="17" t="s">
        <v>317</v>
      </c>
      <c r="L75" s="10">
        <f t="shared" ref="L75:L76" si="2">G75*H75</f>
        <v>1443000</v>
      </c>
    </row>
    <row r="76" spans="1:12" x14ac:dyDescent="0.3">
      <c r="A76" s="14" t="s">
        <v>59</v>
      </c>
      <c r="B76" s="14" t="s">
        <v>337</v>
      </c>
      <c r="C76" s="14" t="s">
        <v>12</v>
      </c>
      <c r="D76" s="14" t="s">
        <v>56</v>
      </c>
      <c r="E76" s="14" t="s">
        <v>57</v>
      </c>
      <c r="F76" s="15" t="s">
        <v>338</v>
      </c>
      <c r="G76" s="16">
        <v>11100</v>
      </c>
      <c r="H76" s="16">
        <v>170</v>
      </c>
      <c r="I76" s="17" t="s">
        <v>320</v>
      </c>
      <c r="J76" s="17" t="s">
        <v>317</v>
      </c>
      <c r="L76" s="10">
        <f t="shared" si="2"/>
        <v>1887000</v>
      </c>
    </row>
    <row r="77" spans="1:12" x14ac:dyDescent="0.3">
      <c r="H77" s="20">
        <f>SUM(H18:H76)</f>
        <v>5367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8"/>
  <sheetViews>
    <sheetView workbookViewId="0">
      <selection activeCell="H2" sqref="H2:H16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339</v>
      </c>
      <c r="J1" s="4" t="s">
        <v>340</v>
      </c>
    </row>
    <row r="2" spans="1:15" x14ac:dyDescent="0.3">
      <c r="A2" s="5" t="s">
        <v>10</v>
      </c>
      <c r="B2" s="5" t="s">
        <v>341</v>
      </c>
      <c r="C2" s="5" t="s">
        <v>53</v>
      </c>
      <c r="D2" s="5" t="s">
        <v>20</v>
      </c>
      <c r="E2" s="5" t="s">
        <v>24</v>
      </c>
      <c r="F2" s="6" t="s">
        <v>342</v>
      </c>
      <c r="G2" s="7">
        <v>3950</v>
      </c>
      <c r="H2" s="7">
        <v>200</v>
      </c>
      <c r="I2" s="8" t="s">
        <v>320</v>
      </c>
      <c r="J2" s="8" t="s">
        <v>343</v>
      </c>
      <c r="K2" s="9"/>
      <c r="L2" s="10"/>
      <c r="M2" s="10"/>
    </row>
    <row r="3" spans="1:15" x14ac:dyDescent="0.3">
      <c r="A3" s="5" t="s">
        <v>10</v>
      </c>
      <c r="B3" s="5" t="s">
        <v>344</v>
      </c>
      <c r="C3" s="5" t="s">
        <v>12</v>
      </c>
      <c r="D3" s="5" t="s">
        <v>31</v>
      </c>
      <c r="E3" s="5" t="s">
        <v>24</v>
      </c>
      <c r="F3" s="11" t="s">
        <v>345</v>
      </c>
      <c r="G3" s="7">
        <v>3770</v>
      </c>
      <c r="H3" s="7">
        <v>200</v>
      </c>
      <c r="I3" s="8" t="s">
        <v>320</v>
      </c>
      <c r="J3" s="8" t="s">
        <v>346</v>
      </c>
      <c r="K3" s="9"/>
      <c r="L3" s="10"/>
      <c r="M3" s="10"/>
    </row>
    <row r="4" spans="1:15" x14ac:dyDescent="0.3">
      <c r="A4" s="5" t="s">
        <v>10</v>
      </c>
      <c r="B4" s="5" t="s">
        <v>347</v>
      </c>
      <c r="C4" s="5" t="s">
        <v>12</v>
      </c>
      <c r="D4" s="5" t="s">
        <v>31</v>
      </c>
      <c r="E4" s="5" t="s">
        <v>24</v>
      </c>
      <c r="F4" s="6" t="s">
        <v>348</v>
      </c>
      <c r="G4" s="7">
        <v>3770</v>
      </c>
      <c r="H4" s="7">
        <v>190</v>
      </c>
      <c r="I4" s="8" t="s">
        <v>320</v>
      </c>
      <c r="J4" s="8" t="s">
        <v>346</v>
      </c>
      <c r="K4" s="9"/>
      <c r="L4" s="10"/>
      <c r="M4" s="10"/>
    </row>
    <row r="5" spans="1:15" s="9" customFormat="1" x14ac:dyDescent="0.3">
      <c r="A5" s="5" t="s">
        <v>10</v>
      </c>
      <c r="B5" s="5" t="s">
        <v>349</v>
      </c>
      <c r="C5" s="5" t="s">
        <v>12</v>
      </c>
      <c r="D5" s="5" t="s">
        <v>31</v>
      </c>
      <c r="E5" s="5" t="s">
        <v>24</v>
      </c>
      <c r="F5" s="6" t="s">
        <v>350</v>
      </c>
      <c r="G5" s="7">
        <v>3770</v>
      </c>
      <c r="H5" s="7">
        <v>180</v>
      </c>
      <c r="I5" s="8" t="s">
        <v>320</v>
      </c>
      <c r="J5" s="8" t="s">
        <v>346</v>
      </c>
      <c r="L5" s="10"/>
      <c r="M5" s="10"/>
      <c r="O5"/>
    </row>
    <row r="6" spans="1:15" s="9" customFormat="1" x14ac:dyDescent="0.3">
      <c r="A6" s="5" t="s">
        <v>10</v>
      </c>
      <c r="B6" s="5" t="s">
        <v>351</v>
      </c>
      <c r="C6" s="5" t="s">
        <v>12</v>
      </c>
      <c r="D6" s="5" t="s">
        <v>13</v>
      </c>
      <c r="E6" s="5" t="s">
        <v>14</v>
      </c>
      <c r="F6" s="6" t="s">
        <v>352</v>
      </c>
      <c r="G6" s="7">
        <v>3390</v>
      </c>
      <c r="H6" s="13">
        <v>110</v>
      </c>
      <c r="I6" s="8" t="s">
        <v>320</v>
      </c>
      <c r="J6" s="8" t="s">
        <v>346</v>
      </c>
      <c r="L6" s="10"/>
      <c r="M6" s="10"/>
      <c r="O6"/>
    </row>
    <row r="7" spans="1:15" s="9" customFormat="1" x14ac:dyDescent="0.3">
      <c r="A7" s="5" t="s">
        <v>10</v>
      </c>
      <c r="B7" s="5" t="s">
        <v>353</v>
      </c>
      <c r="C7" s="5" t="s">
        <v>53</v>
      </c>
      <c r="D7" s="5" t="s">
        <v>13</v>
      </c>
      <c r="E7" s="5" t="s">
        <v>24</v>
      </c>
      <c r="F7" s="6" t="s">
        <v>354</v>
      </c>
      <c r="G7" s="7">
        <v>3840</v>
      </c>
      <c r="H7" s="13">
        <v>150</v>
      </c>
      <c r="I7" s="8" t="s">
        <v>320</v>
      </c>
      <c r="J7" s="8" t="s">
        <v>346</v>
      </c>
      <c r="L7" s="10"/>
      <c r="M7" s="10"/>
      <c r="O7"/>
    </row>
    <row r="8" spans="1:15" s="9" customFormat="1" x14ac:dyDescent="0.3">
      <c r="A8" s="5" t="s">
        <v>10</v>
      </c>
      <c r="B8" s="5" t="s">
        <v>355</v>
      </c>
      <c r="C8" s="5" t="s">
        <v>12</v>
      </c>
      <c r="D8" s="5" t="s">
        <v>20</v>
      </c>
      <c r="E8" s="5" t="s">
        <v>295</v>
      </c>
      <c r="F8" s="6" t="s">
        <v>356</v>
      </c>
      <c r="G8" s="7">
        <v>4700</v>
      </c>
      <c r="H8" s="7">
        <v>180</v>
      </c>
      <c r="I8" s="8" t="s">
        <v>320</v>
      </c>
      <c r="J8" s="8" t="s">
        <v>346</v>
      </c>
      <c r="L8" s="10"/>
      <c r="M8" s="10"/>
      <c r="O8"/>
    </row>
    <row r="9" spans="1:15" s="9" customFormat="1" x14ac:dyDescent="0.3">
      <c r="A9" s="5" t="s">
        <v>10</v>
      </c>
      <c r="B9" s="5" t="s">
        <v>357</v>
      </c>
      <c r="C9" s="5" t="s">
        <v>12</v>
      </c>
      <c r="D9" s="5" t="s">
        <v>20</v>
      </c>
      <c r="E9" s="5" t="s">
        <v>68</v>
      </c>
      <c r="F9" s="6" t="s">
        <v>358</v>
      </c>
      <c r="G9" s="7">
        <v>4850</v>
      </c>
      <c r="H9" s="7">
        <v>130</v>
      </c>
      <c r="I9" s="8" t="s">
        <v>320</v>
      </c>
      <c r="J9" s="8" t="s">
        <v>346</v>
      </c>
      <c r="L9" s="10"/>
      <c r="M9" s="10"/>
      <c r="O9"/>
    </row>
    <row r="10" spans="1:15" s="9" customFormat="1" x14ac:dyDescent="0.3">
      <c r="A10" s="5" t="s">
        <v>10</v>
      </c>
      <c r="B10" s="5" t="s">
        <v>359</v>
      </c>
      <c r="C10" s="5" t="s">
        <v>12</v>
      </c>
      <c r="D10" s="5" t="s">
        <v>20</v>
      </c>
      <c r="E10" s="5" t="s">
        <v>24</v>
      </c>
      <c r="F10" s="6" t="s">
        <v>360</v>
      </c>
      <c r="G10" s="7">
        <v>5380</v>
      </c>
      <c r="H10" s="7">
        <v>110</v>
      </c>
      <c r="I10" s="8" t="s">
        <v>320</v>
      </c>
      <c r="J10" s="8" t="s">
        <v>346</v>
      </c>
      <c r="L10" s="10"/>
      <c r="M10" s="10"/>
      <c r="O10"/>
    </row>
    <row r="11" spans="1:15" s="9" customFormat="1" x14ac:dyDescent="0.3">
      <c r="A11" s="5" t="s">
        <v>10</v>
      </c>
      <c r="B11" s="5" t="s">
        <v>361</v>
      </c>
      <c r="C11" s="5" t="s">
        <v>12</v>
      </c>
      <c r="D11" s="5" t="s">
        <v>20</v>
      </c>
      <c r="E11" s="5" t="s">
        <v>24</v>
      </c>
      <c r="F11" s="6" t="s">
        <v>362</v>
      </c>
      <c r="G11" s="7">
        <v>3840</v>
      </c>
      <c r="H11" s="7">
        <v>110</v>
      </c>
      <c r="I11" s="8" t="s">
        <v>320</v>
      </c>
      <c r="J11" s="8" t="s">
        <v>346</v>
      </c>
      <c r="L11" s="10"/>
      <c r="M11" s="10"/>
      <c r="O11"/>
    </row>
    <row r="12" spans="1:15" s="9" customFormat="1" x14ac:dyDescent="0.3">
      <c r="A12" s="5" t="s">
        <v>10</v>
      </c>
      <c r="B12" s="5" t="s">
        <v>363</v>
      </c>
      <c r="C12" s="5" t="s">
        <v>12</v>
      </c>
      <c r="D12" s="5" t="s">
        <v>20</v>
      </c>
      <c r="E12" s="5" t="s">
        <v>24</v>
      </c>
      <c r="F12" s="6" t="s">
        <v>364</v>
      </c>
      <c r="G12" s="7">
        <v>3840</v>
      </c>
      <c r="H12" s="7">
        <v>150</v>
      </c>
      <c r="I12" s="8" t="s">
        <v>320</v>
      </c>
      <c r="J12" s="8" t="s">
        <v>346</v>
      </c>
      <c r="L12" s="10"/>
      <c r="M12" s="10"/>
      <c r="O12"/>
    </row>
    <row r="13" spans="1:15" s="9" customFormat="1" x14ac:dyDescent="0.3">
      <c r="A13" s="5" t="s">
        <v>10</v>
      </c>
      <c r="B13" s="5" t="s">
        <v>365</v>
      </c>
      <c r="C13" s="5" t="s">
        <v>19</v>
      </c>
      <c r="D13" s="5" t="s">
        <v>20</v>
      </c>
      <c r="E13" s="5" t="s">
        <v>24</v>
      </c>
      <c r="F13" s="6" t="s">
        <v>366</v>
      </c>
      <c r="G13" s="7">
        <v>3950</v>
      </c>
      <c r="H13" s="7">
        <v>130</v>
      </c>
      <c r="I13" s="8" t="s">
        <v>320</v>
      </c>
      <c r="J13" s="8" t="s">
        <v>346</v>
      </c>
      <c r="L13" s="10"/>
      <c r="M13" s="10"/>
      <c r="O13"/>
    </row>
    <row r="14" spans="1:15" s="9" customFormat="1" x14ac:dyDescent="0.3">
      <c r="A14" s="5" t="s">
        <v>10</v>
      </c>
      <c r="B14" s="5" t="s">
        <v>367</v>
      </c>
      <c r="C14" s="5" t="s">
        <v>12</v>
      </c>
      <c r="D14" s="5" t="s">
        <v>31</v>
      </c>
      <c r="E14" s="5" t="s">
        <v>24</v>
      </c>
      <c r="F14" s="6" t="s">
        <v>368</v>
      </c>
      <c r="G14" s="7">
        <v>3770</v>
      </c>
      <c r="H14" s="7">
        <v>180</v>
      </c>
      <c r="I14" s="8" t="s">
        <v>320</v>
      </c>
      <c r="J14" s="8" t="s">
        <v>346</v>
      </c>
      <c r="L14" s="10"/>
      <c r="M14" s="10"/>
      <c r="O14"/>
    </row>
    <row r="15" spans="1:15" s="9" customFormat="1" x14ac:dyDescent="0.3">
      <c r="A15" s="5" t="s">
        <v>10</v>
      </c>
      <c r="B15" s="5" t="s">
        <v>369</v>
      </c>
      <c r="C15" s="5" t="s">
        <v>12</v>
      </c>
      <c r="D15" s="5" t="s">
        <v>31</v>
      </c>
      <c r="E15" s="5" t="s">
        <v>24</v>
      </c>
      <c r="F15" s="6" t="s">
        <v>370</v>
      </c>
      <c r="G15" s="7">
        <v>3770</v>
      </c>
      <c r="H15" s="7">
        <v>140</v>
      </c>
      <c r="I15" s="8" t="s">
        <v>320</v>
      </c>
      <c r="J15" s="8" t="s">
        <v>346</v>
      </c>
      <c r="L15" s="10"/>
      <c r="M15" s="10"/>
      <c r="O15"/>
    </row>
    <row r="16" spans="1:15" s="9" customFormat="1" x14ac:dyDescent="0.3">
      <c r="A16" s="5" t="s">
        <v>10</v>
      </c>
      <c r="B16" s="5" t="s">
        <v>371</v>
      </c>
      <c r="C16" s="5" t="s">
        <v>12</v>
      </c>
      <c r="D16" s="5" t="s">
        <v>56</v>
      </c>
      <c r="E16" s="5" t="s">
        <v>24</v>
      </c>
      <c r="F16" s="6" t="s">
        <v>372</v>
      </c>
      <c r="G16" s="7">
        <v>11100</v>
      </c>
      <c r="H16" s="7">
        <v>130</v>
      </c>
      <c r="I16" s="8" t="s">
        <v>320</v>
      </c>
      <c r="J16" s="8" t="s">
        <v>346</v>
      </c>
      <c r="L16" s="10"/>
      <c r="M16" s="10"/>
      <c r="O16"/>
    </row>
    <row r="17" spans="1:15" s="9" customFormat="1" x14ac:dyDescent="0.3">
      <c r="A17" s="14" t="s">
        <v>10</v>
      </c>
      <c r="B17" s="14" t="s">
        <v>373</v>
      </c>
      <c r="C17" s="14" t="s">
        <v>12</v>
      </c>
      <c r="D17" s="14" t="s">
        <v>56</v>
      </c>
      <c r="E17" s="14" t="s">
        <v>374</v>
      </c>
      <c r="F17" s="15" t="s">
        <v>375</v>
      </c>
      <c r="G17" s="16">
        <v>2830</v>
      </c>
      <c r="H17" s="16">
        <v>110</v>
      </c>
      <c r="I17" s="17" t="s">
        <v>376</v>
      </c>
      <c r="J17" s="17" t="s">
        <v>377</v>
      </c>
      <c r="L17" s="10"/>
      <c r="O17"/>
    </row>
    <row r="18" spans="1:15" s="9" customFormat="1" x14ac:dyDescent="0.3">
      <c r="A18" s="14" t="s">
        <v>10</v>
      </c>
      <c r="B18" s="14" t="s">
        <v>378</v>
      </c>
      <c r="C18" s="14" t="s">
        <v>12</v>
      </c>
      <c r="D18" s="14" t="s">
        <v>35</v>
      </c>
      <c r="E18" s="14" t="s">
        <v>24</v>
      </c>
      <c r="F18" s="15" t="s">
        <v>379</v>
      </c>
      <c r="G18" s="16">
        <v>4910</v>
      </c>
      <c r="H18" s="16">
        <v>180</v>
      </c>
      <c r="I18" s="17" t="s">
        <v>376</v>
      </c>
      <c r="J18" s="17" t="s">
        <v>380</v>
      </c>
      <c r="L18" s="10"/>
      <c r="O18"/>
    </row>
    <row r="19" spans="1:15" s="9" customFormat="1" x14ac:dyDescent="0.3">
      <c r="A19" s="14" t="s">
        <v>10</v>
      </c>
      <c r="B19" s="14" t="s">
        <v>381</v>
      </c>
      <c r="C19" s="14" t="s">
        <v>12</v>
      </c>
      <c r="D19" s="14" t="s">
        <v>35</v>
      </c>
      <c r="E19" s="14" t="s">
        <v>24</v>
      </c>
      <c r="F19" s="15" t="s">
        <v>382</v>
      </c>
      <c r="G19" s="16">
        <v>4910</v>
      </c>
      <c r="H19" s="16">
        <v>290</v>
      </c>
      <c r="I19" s="17" t="s">
        <v>376</v>
      </c>
      <c r="J19" s="17" t="s">
        <v>380</v>
      </c>
      <c r="L19" s="10"/>
      <c r="O19"/>
    </row>
    <row r="20" spans="1:15" s="9" customFormat="1" x14ac:dyDescent="0.3">
      <c r="A20" s="14" t="s">
        <v>10</v>
      </c>
      <c r="B20" s="14" t="s">
        <v>383</v>
      </c>
      <c r="C20" s="14" t="s">
        <v>12</v>
      </c>
      <c r="D20" s="14" t="s">
        <v>35</v>
      </c>
      <c r="E20" s="14" t="s">
        <v>24</v>
      </c>
      <c r="F20" s="15" t="s">
        <v>384</v>
      </c>
      <c r="G20" s="16">
        <v>3840</v>
      </c>
      <c r="H20" s="16">
        <v>140</v>
      </c>
      <c r="I20" s="17" t="s">
        <v>376</v>
      </c>
      <c r="J20" s="17" t="s">
        <v>380</v>
      </c>
      <c r="L20" s="10"/>
      <c r="O20"/>
    </row>
    <row r="21" spans="1:15" s="9" customFormat="1" x14ac:dyDescent="0.3">
      <c r="A21" s="14" t="s">
        <v>10</v>
      </c>
      <c r="B21" s="14" t="s">
        <v>385</v>
      </c>
      <c r="C21" s="14" t="s">
        <v>12</v>
      </c>
      <c r="D21" s="14" t="s">
        <v>31</v>
      </c>
      <c r="E21" s="14" t="s">
        <v>24</v>
      </c>
      <c r="F21" s="15" t="s">
        <v>386</v>
      </c>
      <c r="G21" s="16">
        <v>3770</v>
      </c>
      <c r="H21" s="16">
        <v>250</v>
      </c>
      <c r="I21" s="17" t="s">
        <v>376</v>
      </c>
      <c r="J21" s="17" t="s">
        <v>380</v>
      </c>
      <c r="L21" s="10"/>
      <c r="O21"/>
    </row>
    <row r="22" spans="1:15" s="9" customFormat="1" x14ac:dyDescent="0.3">
      <c r="A22" s="14" t="s">
        <v>10</v>
      </c>
      <c r="B22" s="14" t="s">
        <v>387</v>
      </c>
      <c r="C22" s="14" t="s">
        <v>12</v>
      </c>
      <c r="D22" s="14" t="s">
        <v>31</v>
      </c>
      <c r="E22" s="14" t="s">
        <v>24</v>
      </c>
      <c r="F22" s="15" t="s">
        <v>388</v>
      </c>
      <c r="G22" s="16">
        <v>3770</v>
      </c>
      <c r="H22" s="16">
        <v>200</v>
      </c>
      <c r="I22" s="17" t="s">
        <v>376</v>
      </c>
      <c r="J22" s="17" t="s">
        <v>380</v>
      </c>
      <c r="L22" s="10"/>
      <c r="O22"/>
    </row>
    <row r="23" spans="1:15" s="9" customFormat="1" x14ac:dyDescent="0.3">
      <c r="A23" s="14" t="s">
        <v>10</v>
      </c>
      <c r="B23" s="14" t="s">
        <v>389</v>
      </c>
      <c r="C23" s="14" t="s">
        <v>12</v>
      </c>
      <c r="D23" s="14" t="s">
        <v>31</v>
      </c>
      <c r="E23" s="14" t="s">
        <v>24</v>
      </c>
      <c r="F23" s="15" t="s">
        <v>390</v>
      </c>
      <c r="G23" s="16">
        <v>3770</v>
      </c>
      <c r="H23" s="16">
        <v>190</v>
      </c>
      <c r="I23" s="17" t="s">
        <v>376</v>
      </c>
      <c r="J23" s="17" t="s">
        <v>380</v>
      </c>
      <c r="L23" s="10"/>
      <c r="O23"/>
    </row>
    <row r="24" spans="1:15" s="9" customFormat="1" x14ac:dyDescent="0.3">
      <c r="A24" s="14" t="s">
        <v>10</v>
      </c>
      <c r="B24" s="14" t="s">
        <v>391</v>
      </c>
      <c r="C24" s="14" t="s">
        <v>12</v>
      </c>
      <c r="D24" s="14" t="s">
        <v>31</v>
      </c>
      <c r="E24" s="14" t="s">
        <v>24</v>
      </c>
      <c r="F24" s="15" t="s">
        <v>392</v>
      </c>
      <c r="G24" s="16">
        <v>3770</v>
      </c>
      <c r="H24" s="19">
        <v>200</v>
      </c>
      <c r="I24" s="17" t="s">
        <v>376</v>
      </c>
      <c r="J24" s="17" t="s">
        <v>380</v>
      </c>
      <c r="L24" s="10"/>
      <c r="O24"/>
    </row>
    <row r="25" spans="1:15" x14ac:dyDescent="0.3">
      <c r="H25" s="20">
        <f>SUM(H2:H24)</f>
        <v>3850</v>
      </c>
    </row>
    <row r="26" spans="1:15" x14ac:dyDescent="0.3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2" t="s">
        <v>5</v>
      </c>
      <c r="G26" s="3" t="s">
        <v>6</v>
      </c>
      <c r="H26" s="3" t="s">
        <v>7</v>
      </c>
      <c r="I26" s="4" t="s">
        <v>393</v>
      </c>
      <c r="J26" s="4" t="s">
        <v>340</v>
      </c>
    </row>
    <row r="27" spans="1:15" x14ac:dyDescent="0.3">
      <c r="A27" s="5" t="s">
        <v>59</v>
      </c>
      <c r="B27" s="5" t="s">
        <v>394</v>
      </c>
      <c r="C27" s="5" t="s">
        <v>12</v>
      </c>
      <c r="D27" s="5" t="s">
        <v>13</v>
      </c>
      <c r="E27" s="5" t="s">
        <v>57</v>
      </c>
      <c r="F27" s="6" t="s">
        <v>395</v>
      </c>
      <c r="G27" s="7">
        <v>7000</v>
      </c>
      <c r="H27" s="7">
        <v>180</v>
      </c>
      <c r="I27" s="8" t="s">
        <v>320</v>
      </c>
      <c r="J27" s="8"/>
      <c r="L27" s="10"/>
      <c r="M27" s="10"/>
    </row>
    <row r="28" spans="1:15" x14ac:dyDescent="0.3">
      <c r="A28" s="5" t="s">
        <v>59</v>
      </c>
      <c r="B28" s="5" t="s">
        <v>396</v>
      </c>
      <c r="C28" s="5" t="s">
        <v>12</v>
      </c>
      <c r="D28" s="5" t="s">
        <v>13</v>
      </c>
      <c r="E28" s="5" t="s">
        <v>57</v>
      </c>
      <c r="F28" s="6" t="s">
        <v>397</v>
      </c>
      <c r="G28" s="7">
        <v>7000</v>
      </c>
      <c r="H28" s="13">
        <v>170</v>
      </c>
      <c r="I28" s="8" t="s">
        <v>320</v>
      </c>
      <c r="J28" s="8"/>
      <c r="L28" s="10"/>
      <c r="M28" s="10"/>
    </row>
    <row r="29" spans="1:15" x14ac:dyDescent="0.3">
      <c r="A29" s="5" t="s">
        <v>59</v>
      </c>
      <c r="B29" s="5" t="s">
        <v>398</v>
      </c>
      <c r="C29" s="5" t="s">
        <v>12</v>
      </c>
      <c r="D29" s="5" t="s">
        <v>13</v>
      </c>
      <c r="E29" s="5" t="s">
        <v>57</v>
      </c>
      <c r="F29" s="6" t="s">
        <v>399</v>
      </c>
      <c r="G29" s="7">
        <v>25150</v>
      </c>
      <c r="H29" s="13">
        <v>40</v>
      </c>
      <c r="I29" s="8" t="s">
        <v>320</v>
      </c>
      <c r="J29" s="8"/>
      <c r="L29" s="10"/>
      <c r="M29" s="10"/>
    </row>
    <row r="30" spans="1:15" x14ac:dyDescent="0.3">
      <c r="A30" s="5" t="s">
        <v>59</v>
      </c>
      <c r="B30" s="5" t="s">
        <v>400</v>
      </c>
      <c r="C30" s="5" t="s">
        <v>12</v>
      </c>
      <c r="D30" s="5" t="s">
        <v>13</v>
      </c>
      <c r="E30" s="5" t="s">
        <v>57</v>
      </c>
      <c r="F30" s="6" t="s">
        <v>401</v>
      </c>
      <c r="G30" s="7">
        <v>25150</v>
      </c>
      <c r="H30" s="13">
        <v>50</v>
      </c>
      <c r="I30" s="8" t="s">
        <v>320</v>
      </c>
      <c r="J30" s="8"/>
      <c r="L30" s="10"/>
      <c r="M30" s="10"/>
    </row>
    <row r="31" spans="1:15" x14ac:dyDescent="0.3">
      <c r="A31" s="5" t="s">
        <v>59</v>
      </c>
      <c r="B31" s="5" t="s">
        <v>402</v>
      </c>
      <c r="C31" s="5" t="s">
        <v>12</v>
      </c>
      <c r="D31" s="5" t="s">
        <v>13</v>
      </c>
      <c r="E31" s="5" t="s">
        <v>57</v>
      </c>
      <c r="F31" s="6" t="s">
        <v>403</v>
      </c>
      <c r="G31" s="7">
        <v>25150</v>
      </c>
      <c r="H31" s="13">
        <v>10</v>
      </c>
      <c r="I31" s="8" t="s">
        <v>320</v>
      </c>
      <c r="J31" s="8"/>
      <c r="L31" s="10"/>
      <c r="M31" s="10"/>
    </row>
    <row r="32" spans="1:15" x14ac:dyDescent="0.3">
      <c r="A32" s="5" t="s">
        <v>59</v>
      </c>
      <c r="B32" s="5" t="s">
        <v>404</v>
      </c>
      <c r="C32" s="5" t="s">
        <v>12</v>
      </c>
      <c r="D32" s="5" t="s">
        <v>13</v>
      </c>
      <c r="E32" s="5" t="s">
        <v>57</v>
      </c>
      <c r="F32" s="6" t="s">
        <v>405</v>
      </c>
      <c r="G32" s="7">
        <v>25150</v>
      </c>
      <c r="H32" s="7">
        <v>30</v>
      </c>
      <c r="I32" s="8" t="s">
        <v>320</v>
      </c>
      <c r="J32" s="8"/>
      <c r="L32" s="10"/>
      <c r="M32" s="10"/>
    </row>
    <row r="33" spans="1:15" x14ac:dyDescent="0.3">
      <c r="A33" s="5" t="s">
        <v>59</v>
      </c>
      <c r="B33" s="5" t="s">
        <v>406</v>
      </c>
      <c r="C33" s="5" t="s">
        <v>12</v>
      </c>
      <c r="D33" s="5" t="s">
        <v>13</v>
      </c>
      <c r="E33" s="5" t="s">
        <v>57</v>
      </c>
      <c r="F33" s="6" t="s">
        <v>407</v>
      </c>
      <c r="G33" s="7">
        <v>7940</v>
      </c>
      <c r="H33" s="7">
        <v>30</v>
      </c>
      <c r="I33" s="8" t="s">
        <v>320</v>
      </c>
      <c r="J33" s="8"/>
      <c r="L33" s="10"/>
      <c r="M33" s="10"/>
    </row>
    <row r="34" spans="1:15" x14ac:dyDescent="0.3">
      <c r="A34" s="5" t="s">
        <v>59</v>
      </c>
      <c r="B34" s="5" t="s">
        <v>408</v>
      </c>
      <c r="C34" s="5" t="s">
        <v>12</v>
      </c>
      <c r="D34" s="5" t="s">
        <v>13</v>
      </c>
      <c r="E34" s="5" t="s">
        <v>24</v>
      </c>
      <c r="F34" s="6" t="s">
        <v>409</v>
      </c>
      <c r="G34" s="7">
        <v>25150</v>
      </c>
      <c r="H34" s="7">
        <v>40</v>
      </c>
      <c r="I34" s="8" t="s">
        <v>320</v>
      </c>
      <c r="J34" s="8"/>
      <c r="L34" s="10"/>
      <c r="M34" s="10"/>
    </row>
    <row r="35" spans="1:15" x14ac:dyDescent="0.3">
      <c r="A35" s="5" t="s">
        <v>59</v>
      </c>
      <c r="B35" s="5" t="s">
        <v>410</v>
      </c>
      <c r="C35" s="5" t="s">
        <v>12</v>
      </c>
      <c r="D35" s="5" t="s">
        <v>13</v>
      </c>
      <c r="E35" s="5" t="s">
        <v>24</v>
      </c>
      <c r="F35" s="6" t="s">
        <v>411</v>
      </c>
      <c r="G35" s="7">
        <v>3930</v>
      </c>
      <c r="H35" s="7">
        <v>40</v>
      </c>
      <c r="I35" s="8" t="s">
        <v>320</v>
      </c>
      <c r="J35" s="8"/>
      <c r="L35" s="10"/>
      <c r="M35" s="10"/>
    </row>
    <row r="36" spans="1:15" x14ac:dyDescent="0.3">
      <c r="A36" s="5" t="s">
        <v>59</v>
      </c>
      <c r="B36" s="5" t="s">
        <v>412</v>
      </c>
      <c r="C36" s="5" t="s">
        <v>12</v>
      </c>
      <c r="D36" s="5" t="s">
        <v>13</v>
      </c>
      <c r="E36" s="5" t="s">
        <v>24</v>
      </c>
      <c r="F36" s="6" t="s">
        <v>413</v>
      </c>
      <c r="G36" s="7">
        <v>3930</v>
      </c>
      <c r="H36" s="7">
        <v>80</v>
      </c>
      <c r="I36" s="8" t="s">
        <v>320</v>
      </c>
      <c r="J36" s="8"/>
      <c r="L36" s="10"/>
      <c r="M36" s="10"/>
    </row>
    <row r="37" spans="1:15" x14ac:dyDescent="0.3">
      <c r="A37" s="5" t="s">
        <v>59</v>
      </c>
      <c r="B37" s="5" t="s">
        <v>414</v>
      </c>
      <c r="C37" s="5" t="s">
        <v>12</v>
      </c>
      <c r="D37" s="5" t="s">
        <v>13</v>
      </c>
      <c r="E37" s="5" t="s">
        <v>24</v>
      </c>
      <c r="F37" s="6" t="s">
        <v>415</v>
      </c>
      <c r="G37" s="7">
        <v>7940</v>
      </c>
      <c r="H37" s="7">
        <v>130</v>
      </c>
      <c r="I37" s="8" t="s">
        <v>320</v>
      </c>
      <c r="J37" s="8"/>
      <c r="L37" s="10"/>
      <c r="M37" s="10"/>
    </row>
    <row r="38" spans="1:15" x14ac:dyDescent="0.3">
      <c r="A38" s="5" t="s">
        <v>59</v>
      </c>
      <c r="B38" s="5" t="s">
        <v>416</v>
      </c>
      <c r="C38" s="5" t="s">
        <v>12</v>
      </c>
      <c r="D38" s="5" t="s">
        <v>13</v>
      </c>
      <c r="E38" s="5" t="s">
        <v>24</v>
      </c>
      <c r="F38" s="6" t="s">
        <v>417</v>
      </c>
      <c r="G38" s="7">
        <v>3930</v>
      </c>
      <c r="H38" s="7">
        <v>130</v>
      </c>
      <c r="I38" s="8" t="s">
        <v>320</v>
      </c>
      <c r="J38" s="8"/>
      <c r="L38" s="10"/>
      <c r="M38" s="10"/>
    </row>
    <row r="39" spans="1:15" x14ac:dyDescent="0.3">
      <c r="A39" s="5" t="s">
        <v>59</v>
      </c>
      <c r="B39" s="5" t="s">
        <v>418</v>
      </c>
      <c r="C39" s="5" t="s">
        <v>12</v>
      </c>
      <c r="D39" s="5" t="s">
        <v>13</v>
      </c>
      <c r="E39" s="5" t="s">
        <v>68</v>
      </c>
      <c r="F39" s="6" t="s">
        <v>419</v>
      </c>
      <c r="G39" s="7">
        <v>6200</v>
      </c>
      <c r="H39" s="7">
        <v>100</v>
      </c>
      <c r="I39" s="8" t="s">
        <v>320</v>
      </c>
      <c r="J39" s="8"/>
      <c r="L39" s="10"/>
      <c r="M39" s="10"/>
    </row>
    <row r="40" spans="1:15" x14ac:dyDescent="0.3">
      <c r="A40" s="5" t="s">
        <v>59</v>
      </c>
      <c r="B40" s="5" t="s">
        <v>420</v>
      </c>
      <c r="C40" s="5" t="s">
        <v>12</v>
      </c>
      <c r="D40" s="5" t="s">
        <v>13</v>
      </c>
      <c r="E40" s="5" t="s">
        <v>68</v>
      </c>
      <c r="F40" s="6" t="s">
        <v>421</v>
      </c>
      <c r="G40" s="7">
        <v>7800</v>
      </c>
      <c r="H40" s="7">
        <v>180</v>
      </c>
      <c r="I40" s="8" t="s">
        <v>320</v>
      </c>
      <c r="J40" s="8"/>
      <c r="L40" s="10"/>
      <c r="M40" s="10"/>
    </row>
    <row r="41" spans="1:15" x14ac:dyDescent="0.3">
      <c r="A41" s="5" t="s">
        <v>59</v>
      </c>
      <c r="B41" s="5" t="s">
        <v>422</v>
      </c>
      <c r="C41" s="5" t="s">
        <v>12</v>
      </c>
      <c r="D41" s="5" t="s">
        <v>20</v>
      </c>
      <c r="E41" s="5" t="s">
        <v>68</v>
      </c>
      <c r="F41" s="6" t="s">
        <v>423</v>
      </c>
      <c r="G41" s="7">
        <v>4510</v>
      </c>
      <c r="H41" s="7">
        <v>120</v>
      </c>
      <c r="I41" s="8" t="s">
        <v>320</v>
      </c>
      <c r="J41" s="8"/>
      <c r="L41" s="10"/>
      <c r="M41" s="10"/>
    </row>
    <row r="42" spans="1:15" x14ac:dyDescent="0.3">
      <c r="A42" s="5" t="s">
        <v>59</v>
      </c>
      <c r="B42" s="5" t="s">
        <v>424</v>
      </c>
      <c r="C42" s="5" t="s">
        <v>12</v>
      </c>
      <c r="D42" s="5" t="s">
        <v>20</v>
      </c>
      <c r="E42" s="5" t="s">
        <v>68</v>
      </c>
      <c r="F42" s="6" t="s">
        <v>425</v>
      </c>
      <c r="G42" s="7">
        <v>4850</v>
      </c>
      <c r="H42" s="7">
        <v>140</v>
      </c>
      <c r="I42" s="8" t="s">
        <v>320</v>
      </c>
      <c r="J42" s="8"/>
      <c r="L42" s="10"/>
      <c r="M42" s="10"/>
    </row>
    <row r="43" spans="1:15" x14ac:dyDescent="0.3">
      <c r="A43" s="5" t="s">
        <v>59</v>
      </c>
      <c r="B43" s="5" t="s">
        <v>426</v>
      </c>
      <c r="C43" s="5" t="s">
        <v>12</v>
      </c>
      <c r="D43" s="5" t="s">
        <v>20</v>
      </c>
      <c r="E43" s="5" t="s">
        <v>68</v>
      </c>
      <c r="F43" s="6" t="s">
        <v>427</v>
      </c>
      <c r="G43" s="7">
        <v>7960</v>
      </c>
      <c r="H43" s="7">
        <v>25</v>
      </c>
      <c r="I43" s="8" t="s">
        <v>320</v>
      </c>
      <c r="J43" s="8"/>
      <c r="L43" s="10"/>
      <c r="M43" s="10"/>
    </row>
    <row r="44" spans="1:15" s="26" customFormat="1" x14ac:dyDescent="0.3">
      <c r="A44" s="5" t="s">
        <v>59</v>
      </c>
      <c r="B44" s="5" t="s">
        <v>428</v>
      </c>
      <c r="C44" s="5" t="s">
        <v>12</v>
      </c>
      <c r="D44" s="5" t="s">
        <v>20</v>
      </c>
      <c r="E44" s="5" t="s">
        <v>68</v>
      </c>
      <c r="F44" s="6" t="s">
        <v>429</v>
      </c>
      <c r="G44" s="7">
        <v>7960</v>
      </c>
      <c r="H44" s="13">
        <v>25</v>
      </c>
      <c r="I44" s="8" t="s">
        <v>320</v>
      </c>
      <c r="J44" s="8"/>
      <c r="L44" s="10"/>
      <c r="M44" s="10"/>
      <c r="O44"/>
    </row>
    <row r="45" spans="1:15" x14ac:dyDescent="0.3">
      <c r="A45" s="5" t="s">
        <v>59</v>
      </c>
      <c r="B45" s="5" t="s">
        <v>430</v>
      </c>
      <c r="C45" s="5" t="s">
        <v>12</v>
      </c>
      <c r="D45" s="5" t="s">
        <v>20</v>
      </c>
      <c r="E45" s="5" t="s">
        <v>57</v>
      </c>
      <c r="F45" s="6" t="s">
        <v>431</v>
      </c>
      <c r="G45" s="7">
        <v>25510</v>
      </c>
      <c r="H45" s="7">
        <v>65</v>
      </c>
      <c r="I45" s="8" t="s">
        <v>320</v>
      </c>
      <c r="J45" s="8"/>
      <c r="L45" s="10"/>
      <c r="M45" s="10"/>
    </row>
    <row r="46" spans="1:15" x14ac:dyDescent="0.3">
      <c r="A46" s="5" t="s">
        <v>59</v>
      </c>
      <c r="B46" s="5" t="s">
        <v>432</v>
      </c>
      <c r="C46" s="5" t="s">
        <v>12</v>
      </c>
      <c r="D46" s="5" t="s">
        <v>20</v>
      </c>
      <c r="E46" s="5" t="s">
        <v>57</v>
      </c>
      <c r="F46" s="6" t="s">
        <v>433</v>
      </c>
      <c r="G46" s="7">
        <v>33200</v>
      </c>
      <c r="H46" s="7">
        <v>75</v>
      </c>
      <c r="I46" s="8" t="s">
        <v>320</v>
      </c>
      <c r="J46" s="8"/>
      <c r="L46" s="10"/>
      <c r="M46" s="10"/>
    </row>
    <row r="47" spans="1:15" x14ac:dyDescent="0.3">
      <c r="A47" s="5" t="s">
        <v>59</v>
      </c>
      <c r="B47" s="5" t="s">
        <v>434</v>
      </c>
      <c r="C47" s="5" t="s">
        <v>12</v>
      </c>
      <c r="D47" s="5" t="s">
        <v>20</v>
      </c>
      <c r="E47" s="5" t="s">
        <v>68</v>
      </c>
      <c r="F47" s="6" t="s">
        <v>435</v>
      </c>
      <c r="G47" s="7">
        <v>3930</v>
      </c>
      <c r="H47" s="7">
        <v>180</v>
      </c>
      <c r="I47" s="8" t="s">
        <v>320</v>
      </c>
      <c r="J47" s="8"/>
      <c r="L47" s="10"/>
      <c r="M47" s="10"/>
    </row>
    <row r="48" spans="1:15" x14ac:dyDescent="0.3">
      <c r="A48" s="5" t="s">
        <v>59</v>
      </c>
      <c r="B48" s="5" t="s">
        <v>436</v>
      </c>
      <c r="C48" s="5" t="s">
        <v>12</v>
      </c>
      <c r="D48" s="5" t="s">
        <v>20</v>
      </c>
      <c r="E48" s="5" t="s">
        <v>68</v>
      </c>
      <c r="F48" s="6" t="s">
        <v>437</v>
      </c>
      <c r="G48" s="7">
        <v>7960</v>
      </c>
      <c r="H48" s="7">
        <v>40</v>
      </c>
      <c r="I48" s="8" t="s">
        <v>320</v>
      </c>
      <c r="J48" s="8"/>
      <c r="L48" s="10"/>
      <c r="M48" s="10"/>
    </row>
    <row r="49" spans="1:15" x14ac:dyDescent="0.3">
      <c r="A49" s="5" t="s">
        <v>59</v>
      </c>
      <c r="B49" s="5" t="s">
        <v>438</v>
      </c>
      <c r="C49" s="5" t="s">
        <v>12</v>
      </c>
      <c r="D49" s="5" t="s">
        <v>20</v>
      </c>
      <c r="E49" s="5" t="s">
        <v>68</v>
      </c>
      <c r="F49" s="6" t="s">
        <v>439</v>
      </c>
      <c r="G49" s="7">
        <v>7960</v>
      </c>
      <c r="H49" s="7">
        <v>30</v>
      </c>
      <c r="I49" s="8" t="s">
        <v>320</v>
      </c>
      <c r="J49" s="8"/>
      <c r="L49" s="10"/>
      <c r="M49" s="10"/>
    </row>
    <row r="50" spans="1:15" s="9" customFormat="1" x14ac:dyDescent="0.3">
      <c r="A50" s="5" t="s">
        <v>59</v>
      </c>
      <c r="B50" s="5" t="s">
        <v>440</v>
      </c>
      <c r="C50" s="5" t="s">
        <v>12</v>
      </c>
      <c r="D50" s="5" t="s">
        <v>20</v>
      </c>
      <c r="E50" s="5" t="s">
        <v>68</v>
      </c>
      <c r="F50" s="6" t="s">
        <v>441</v>
      </c>
      <c r="G50" s="7">
        <v>7960</v>
      </c>
      <c r="H50" s="7">
        <v>20</v>
      </c>
      <c r="I50" s="8" t="s">
        <v>320</v>
      </c>
      <c r="J50" s="8"/>
      <c r="L50" s="10"/>
      <c r="M50" s="10"/>
      <c r="O50"/>
    </row>
    <row r="51" spans="1:15" s="9" customFormat="1" x14ac:dyDescent="0.3">
      <c r="A51" s="5" t="s">
        <v>59</v>
      </c>
      <c r="B51" s="5" t="s">
        <v>442</v>
      </c>
      <c r="C51" s="5" t="s">
        <v>12</v>
      </c>
      <c r="D51" s="5" t="s">
        <v>20</v>
      </c>
      <c r="E51" s="5" t="s">
        <v>24</v>
      </c>
      <c r="F51" s="6" t="s">
        <v>443</v>
      </c>
      <c r="G51" s="7">
        <v>33200</v>
      </c>
      <c r="H51" s="7">
        <v>80</v>
      </c>
      <c r="I51" s="8" t="s">
        <v>320</v>
      </c>
      <c r="J51" s="8"/>
      <c r="L51" s="10"/>
      <c r="M51" s="10"/>
      <c r="O51"/>
    </row>
    <row r="52" spans="1:15" s="9" customFormat="1" x14ac:dyDescent="0.3">
      <c r="A52" s="5" t="s">
        <v>59</v>
      </c>
      <c r="B52" s="5" t="s">
        <v>444</v>
      </c>
      <c r="C52" s="5" t="s">
        <v>12</v>
      </c>
      <c r="D52" s="5" t="s">
        <v>20</v>
      </c>
      <c r="E52" s="5" t="s">
        <v>24</v>
      </c>
      <c r="F52" s="6" t="s">
        <v>445</v>
      </c>
      <c r="G52" s="7">
        <v>33200</v>
      </c>
      <c r="H52" s="7">
        <v>70</v>
      </c>
      <c r="I52" s="8" t="s">
        <v>320</v>
      </c>
      <c r="J52" s="8"/>
      <c r="L52" s="10"/>
      <c r="M52" s="10"/>
      <c r="O52"/>
    </row>
    <row r="53" spans="1:15" s="9" customFormat="1" x14ac:dyDescent="0.3">
      <c r="A53" s="5" t="s">
        <v>59</v>
      </c>
      <c r="B53" s="5" t="s">
        <v>446</v>
      </c>
      <c r="C53" s="5" t="s">
        <v>12</v>
      </c>
      <c r="D53" s="5" t="s">
        <v>20</v>
      </c>
      <c r="E53" s="5" t="s">
        <v>24</v>
      </c>
      <c r="F53" s="6" t="s">
        <v>447</v>
      </c>
      <c r="G53" s="7">
        <v>33200</v>
      </c>
      <c r="H53" s="7">
        <v>100</v>
      </c>
      <c r="I53" s="8" t="s">
        <v>320</v>
      </c>
      <c r="J53" s="8"/>
      <c r="L53" s="10"/>
      <c r="M53" s="10"/>
      <c r="O53"/>
    </row>
    <row r="54" spans="1:15" s="9" customFormat="1" x14ac:dyDescent="0.3">
      <c r="A54" s="5" t="s">
        <v>59</v>
      </c>
      <c r="B54" s="5" t="s">
        <v>448</v>
      </c>
      <c r="C54" s="5" t="s">
        <v>12</v>
      </c>
      <c r="D54" s="5" t="s">
        <v>20</v>
      </c>
      <c r="E54" s="5" t="s">
        <v>24</v>
      </c>
      <c r="F54" s="6" t="s">
        <v>449</v>
      </c>
      <c r="G54" s="7">
        <v>33200</v>
      </c>
      <c r="H54" s="7">
        <v>100</v>
      </c>
      <c r="I54" s="8" t="s">
        <v>320</v>
      </c>
      <c r="J54" s="8"/>
      <c r="L54" s="10"/>
      <c r="M54" s="10"/>
      <c r="O54"/>
    </row>
    <row r="55" spans="1:15" s="9" customFormat="1" x14ac:dyDescent="0.3">
      <c r="A55" s="5" t="s">
        <v>59</v>
      </c>
      <c r="B55" s="5" t="s">
        <v>450</v>
      </c>
      <c r="C55" s="5" t="s">
        <v>12</v>
      </c>
      <c r="D55" s="5" t="s">
        <v>20</v>
      </c>
      <c r="E55" s="5" t="s">
        <v>68</v>
      </c>
      <c r="F55" s="6" t="s">
        <v>451</v>
      </c>
      <c r="G55" s="7">
        <v>8110</v>
      </c>
      <c r="H55" s="7">
        <v>160</v>
      </c>
      <c r="I55" s="8" t="s">
        <v>320</v>
      </c>
      <c r="J55" s="8"/>
      <c r="L55" s="10"/>
      <c r="M55" s="10"/>
      <c r="O55"/>
    </row>
    <row r="56" spans="1:15" s="9" customFormat="1" x14ac:dyDescent="0.3">
      <c r="A56" s="5" t="s">
        <v>59</v>
      </c>
      <c r="B56" s="5" t="s">
        <v>452</v>
      </c>
      <c r="C56" s="5" t="s">
        <v>12</v>
      </c>
      <c r="D56" s="5" t="s">
        <v>20</v>
      </c>
      <c r="E56" s="5" t="s">
        <v>68</v>
      </c>
      <c r="F56" s="6" t="s">
        <v>453</v>
      </c>
      <c r="G56" s="7">
        <v>25670</v>
      </c>
      <c r="H56" s="7">
        <v>30</v>
      </c>
      <c r="I56" s="8" t="s">
        <v>320</v>
      </c>
      <c r="J56" s="8"/>
      <c r="L56" s="10"/>
      <c r="M56" s="10"/>
      <c r="O56"/>
    </row>
    <row r="57" spans="1:15" s="9" customFormat="1" x14ac:dyDescent="0.3">
      <c r="A57" s="5" t="s">
        <v>59</v>
      </c>
      <c r="B57" s="5" t="s">
        <v>454</v>
      </c>
      <c r="C57" s="5" t="s">
        <v>12</v>
      </c>
      <c r="D57" s="5" t="s">
        <v>20</v>
      </c>
      <c r="E57" s="5" t="s">
        <v>68</v>
      </c>
      <c r="F57" s="6" t="s">
        <v>455</v>
      </c>
      <c r="G57" s="7">
        <v>8110</v>
      </c>
      <c r="H57" s="7">
        <v>50</v>
      </c>
      <c r="I57" s="8" t="s">
        <v>320</v>
      </c>
      <c r="J57" s="8"/>
      <c r="L57" s="10"/>
      <c r="M57" s="10"/>
      <c r="O57"/>
    </row>
    <row r="58" spans="1:15" s="9" customFormat="1" x14ac:dyDescent="0.3">
      <c r="A58" s="5" t="s">
        <v>59</v>
      </c>
      <c r="B58" s="5" t="s">
        <v>456</v>
      </c>
      <c r="C58" s="5" t="s">
        <v>12</v>
      </c>
      <c r="D58" s="5" t="s">
        <v>20</v>
      </c>
      <c r="E58" s="5" t="s">
        <v>24</v>
      </c>
      <c r="F58" s="6" t="s">
        <v>457</v>
      </c>
      <c r="G58" s="7">
        <v>8110</v>
      </c>
      <c r="H58" s="7">
        <v>180</v>
      </c>
      <c r="I58" s="8" t="s">
        <v>320</v>
      </c>
      <c r="J58" s="8"/>
      <c r="L58" s="10"/>
      <c r="M58" s="10"/>
      <c r="O58"/>
    </row>
    <row r="59" spans="1:15" s="9" customFormat="1" x14ac:dyDescent="0.3">
      <c r="A59" s="5" t="s">
        <v>59</v>
      </c>
      <c r="B59" s="5" t="s">
        <v>458</v>
      </c>
      <c r="C59" s="5" t="s">
        <v>12</v>
      </c>
      <c r="D59" s="5" t="s">
        <v>20</v>
      </c>
      <c r="E59" s="5" t="s">
        <v>24</v>
      </c>
      <c r="F59" s="6" t="s">
        <v>459</v>
      </c>
      <c r="G59" s="7">
        <v>25670</v>
      </c>
      <c r="H59" s="7">
        <v>10</v>
      </c>
      <c r="I59" s="8" t="s">
        <v>320</v>
      </c>
      <c r="J59" s="8"/>
      <c r="L59" s="10"/>
      <c r="M59" s="10"/>
      <c r="O59"/>
    </row>
    <row r="60" spans="1:15" s="9" customFormat="1" x14ac:dyDescent="0.3">
      <c r="A60" s="5" t="s">
        <v>59</v>
      </c>
      <c r="B60" s="5" t="s">
        <v>460</v>
      </c>
      <c r="C60" s="5" t="s">
        <v>12</v>
      </c>
      <c r="D60" s="5" t="s">
        <v>20</v>
      </c>
      <c r="E60" s="5" t="s">
        <v>24</v>
      </c>
      <c r="F60" s="6" t="s">
        <v>461</v>
      </c>
      <c r="G60" s="7">
        <v>8110</v>
      </c>
      <c r="H60" s="7">
        <v>30</v>
      </c>
      <c r="I60" s="8" t="s">
        <v>320</v>
      </c>
      <c r="J60" s="8"/>
      <c r="L60" s="10"/>
      <c r="M60" s="10"/>
      <c r="O60"/>
    </row>
    <row r="61" spans="1:15" s="9" customFormat="1" x14ac:dyDescent="0.3">
      <c r="A61" s="5" t="s">
        <v>59</v>
      </c>
      <c r="B61" s="5" t="s">
        <v>462</v>
      </c>
      <c r="C61" s="5" t="s">
        <v>12</v>
      </c>
      <c r="D61" s="5" t="s">
        <v>20</v>
      </c>
      <c r="E61" s="5" t="s">
        <v>24</v>
      </c>
      <c r="F61" s="6" t="s">
        <v>463</v>
      </c>
      <c r="G61" s="7">
        <v>8110</v>
      </c>
      <c r="H61" s="7">
        <v>160</v>
      </c>
      <c r="I61" s="8" t="s">
        <v>320</v>
      </c>
      <c r="J61" s="8"/>
      <c r="L61" s="10"/>
      <c r="M61" s="10"/>
      <c r="O61"/>
    </row>
    <row r="62" spans="1:15" s="9" customFormat="1" x14ac:dyDescent="0.3">
      <c r="A62" s="5" t="s">
        <v>59</v>
      </c>
      <c r="B62" s="5" t="s">
        <v>464</v>
      </c>
      <c r="C62" s="5" t="s">
        <v>12</v>
      </c>
      <c r="D62" s="5" t="s">
        <v>20</v>
      </c>
      <c r="E62" s="5" t="s">
        <v>24</v>
      </c>
      <c r="F62" s="6" t="s">
        <v>465</v>
      </c>
      <c r="G62" s="7">
        <v>25670</v>
      </c>
      <c r="H62" s="7">
        <v>40</v>
      </c>
      <c r="I62" s="8" t="s">
        <v>320</v>
      </c>
      <c r="J62" s="8"/>
      <c r="L62" s="10"/>
      <c r="M62" s="10"/>
      <c r="O62"/>
    </row>
    <row r="63" spans="1:15" s="9" customFormat="1" x14ac:dyDescent="0.3">
      <c r="A63" s="5" t="s">
        <v>59</v>
      </c>
      <c r="B63" s="5" t="s">
        <v>466</v>
      </c>
      <c r="C63" s="5" t="s">
        <v>12</v>
      </c>
      <c r="D63" s="5" t="s">
        <v>20</v>
      </c>
      <c r="E63" s="5" t="s">
        <v>24</v>
      </c>
      <c r="F63" s="6" t="s">
        <v>467</v>
      </c>
      <c r="G63" s="7">
        <v>8110</v>
      </c>
      <c r="H63" s="7">
        <v>60</v>
      </c>
      <c r="I63" s="8" t="s">
        <v>320</v>
      </c>
      <c r="J63" s="8"/>
      <c r="L63" s="10"/>
      <c r="M63" s="10"/>
      <c r="O63"/>
    </row>
    <row r="64" spans="1:15" s="9" customFormat="1" x14ac:dyDescent="0.3">
      <c r="A64" s="5" t="s">
        <v>59</v>
      </c>
      <c r="B64" s="5" t="s">
        <v>468</v>
      </c>
      <c r="C64" s="5" t="s">
        <v>12</v>
      </c>
      <c r="D64" s="5" t="s">
        <v>20</v>
      </c>
      <c r="E64" s="5" t="s">
        <v>295</v>
      </c>
      <c r="F64" s="6" t="s">
        <v>469</v>
      </c>
      <c r="G64" s="7">
        <v>4790</v>
      </c>
      <c r="H64" s="7">
        <v>120</v>
      </c>
      <c r="I64" s="8" t="s">
        <v>320</v>
      </c>
      <c r="J64" s="8"/>
      <c r="L64" s="10"/>
      <c r="M64" s="10"/>
      <c r="O64"/>
    </row>
    <row r="65" spans="1:15" s="9" customFormat="1" x14ac:dyDescent="0.3">
      <c r="A65" s="5" t="s">
        <v>59</v>
      </c>
      <c r="B65" s="5" t="s">
        <v>355</v>
      </c>
      <c r="C65" s="5" t="s">
        <v>12</v>
      </c>
      <c r="D65" s="5" t="s">
        <v>20</v>
      </c>
      <c r="E65" s="5" t="s">
        <v>295</v>
      </c>
      <c r="F65" s="6" t="s">
        <v>356</v>
      </c>
      <c r="G65" s="7">
        <v>4790</v>
      </c>
      <c r="H65" s="7">
        <v>60</v>
      </c>
      <c r="I65" s="8" t="s">
        <v>320</v>
      </c>
      <c r="J65" s="8"/>
      <c r="L65" s="10"/>
      <c r="M65" s="10"/>
      <c r="O65"/>
    </row>
    <row r="66" spans="1:15" s="9" customFormat="1" x14ac:dyDescent="0.3">
      <c r="A66" s="5" t="s">
        <v>59</v>
      </c>
      <c r="B66" s="5" t="s">
        <v>470</v>
      </c>
      <c r="C66" s="5" t="s">
        <v>12</v>
      </c>
      <c r="D66" s="5" t="s">
        <v>20</v>
      </c>
      <c r="E66" s="5" t="s">
        <v>295</v>
      </c>
      <c r="F66" s="6" t="s">
        <v>471</v>
      </c>
      <c r="G66" s="7">
        <v>4790</v>
      </c>
      <c r="H66" s="7">
        <v>160</v>
      </c>
      <c r="I66" s="8" t="s">
        <v>320</v>
      </c>
      <c r="J66" s="8"/>
      <c r="L66" s="10"/>
      <c r="M66" s="10"/>
      <c r="O66"/>
    </row>
    <row r="67" spans="1:15" s="9" customFormat="1" x14ac:dyDescent="0.3">
      <c r="A67" s="5" t="s">
        <v>59</v>
      </c>
      <c r="B67" s="5" t="s">
        <v>472</v>
      </c>
      <c r="C67" s="5" t="s">
        <v>19</v>
      </c>
      <c r="D67" s="5" t="s">
        <v>20</v>
      </c>
      <c r="E67" s="5" t="s">
        <v>68</v>
      </c>
      <c r="F67" s="6" t="s">
        <v>473</v>
      </c>
      <c r="G67" s="7">
        <v>4850</v>
      </c>
      <c r="H67" s="7">
        <v>50</v>
      </c>
      <c r="I67" s="8" t="s">
        <v>320</v>
      </c>
      <c r="J67" s="8"/>
      <c r="L67" s="10"/>
      <c r="M67" s="10"/>
      <c r="O67"/>
    </row>
    <row r="68" spans="1:15" s="9" customFormat="1" x14ac:dyDescent="0.3">
      <c r="A68" s="5" t="s">
        <v>59</v>
      </c>
      <c r="B68" s="5" t="s">
        <v>474</v>
      </c>
      <c r="C68" s="5" t="s">
        <v>12</v>
      </c>
      <c r="D68" s="5" t="s">
        <v>20</v>
      </c>
      <c r="E68" s="5" t="s">
        <v>68</v>
      </c>
      <c r="F68" s="6" t="s">
        <v>475</v>
      </c>
      <c r="G68" s="7">
        <v>4850</v>
      </c>
      <c r="H68" s="7">
        <v>90</v>
      </c>
      <c r="I68" s="8" t="s">
        <v>320</v>
      </c>
      <c r="J68" s="8"/>
      <c r="L68" s="10"/>
      <c r="M68" s="10"/>
      <c r="O68"/>
    </row>
    <row r="69" spans="1:15" s="9" customFormat="1" x14ac:dyDescent="0.3">
      <c r="A69" s="5" t="s">
        <v>59</v>
      </c>
      <c r="B69" s="5" t="s">
        <v>476</v>
      </c>
      <c r="C69" s="5" t="s">
        <v>12</v>
      </c>
      <c r="D69" s="5" t="s">
        <v>31</v>
      </c>
      <c r="E69" s="5" t="s">
        <v>68</v>
      </c>
      <c r="F69" s="6" t="s">
        <v>477</v>
      </c>
      <c r="G69" s="7">
        <v>4760</v>
      </c>
      <c r="H69" s="7">
        <v>100</v>
      </c>
      <c r="I69" s="8" t="s">
        <v>320</v>
      </c>
      <c r="J69" s="8"/>
      <c r="L69" s="10"/>
      <c r="M69" s="10"/>
      <c r="O69"/>
    </row>
    <row r="70" spans="1:15" s="9" customFormat="1" x14ac:dyDescent="0.3">
      <c r="A70" s="5" t="s">
        <v>59</v>
      </c>
      <c r="B70" s="5" t="s">
        <v>478</v>
      </c>
      <c r="C70" s="5" t="s">
        <v>12</v>
      </c>
      <c r="D70" s="5" t="s">
        <v>31</v>
      </c>
      <c r="E70" s="5" t="s">
        <v>57</v>
      </c>
      <c r="F70" s="6" t="s">
        <v>479</v>
      </c>
      <c r="G70" s="7">
        <v>11100</v>
      </c>
      <c r="H70" s="7">
        <v>120</v>
      </c>
      <c r="I70" s="8" t="s">
        <v>320</v>
      </c>
      <c r="J70" s="8"/>
      <c r="L70" s="10"/>
      <c r="M70" s="10"/>
      <c r="O70"/>
    </row>
    <row r="71" spans="1:15" s="9" customFormat="1" x14ac:dyDescent="0.3">
      <c r="A71" s="5" t="s">
        <v>59</v>
      </c>
      <c r="B71" s="5" t="s">
        <v>480</v>
      </c>
      <c r="C71" s="5" t="s">
        <v>19</v>
      </c>
      <c r="D71" s="5" t="s">
        <v>31</v>
      </c>
      <c r="E71" s="5" t="s">
        <v>57</v>
      </c>
      <c r="F71" s="6" t="s">
        <v>481</v>
      </c>
      <c r="G71" s="7">
        <v>11100</v>
      </c>
      <c r="H71" s="7">
        <v>180</v>
      </c>
      <c r="I71" s="8" t="s">
        <v>320</v>
      </c>
      <c r="J71" s="8"/>
      <c r="L71" s="10"/>
      <c r="M71" s="10"/>
      <c r="O71"/>
    </row>
    <row r="72" spans="1:15" s="9" customFormat="1" x14ac:dyDescent="0.3">
      <c r="A72" s="5" t="s">
        <v>59</v>
      </c>
      <c r="B72" s="5" t="s">
        <v>482</v>
      </c>
      <c r="C72" s="5" t="s">
        <v>12</v>
      </c>
      <c r="D72" s="5" t="s">
        <v>31</v>
      </c>
      <c r="E72" s="5" t="s">
        <v>57</v>
      </c>
      <c r="F72" s="6" t="s">
        <v>483</v>
      </c>
      <c r="G72" s="7">
        <v>11100</v>
      </c>
      <c r="H72" s="7">
        <v>110</v>
      </c>
      <c r="I72" s="8" t="s">
        <v>320</v>
      </c>
      <c r="J72" s="8"/>
      <c r="L72" s="10"/>
      <c r="M72" s="10"/>
      <c r="O72"/>
    </row>
    <row r="73" spans="1:15" s="9" customFormat="1" x14ac:dyDescent="0.3">
      <c r="A73" s="5" t="s">
        <v>59</v>
      </c>
      <c r="B73" s="5" t="s">
        <v>484</v>
      </c>
      <c r="C73" s="5" t="s">
        <v>12</v>
      </c>
      <c r="D73" s="5" t="s">
        <v>35</v>
      </c>
      <c r="E73" s="5" t="s">
        <v>57</v>
      </c>
      <c r="F73" s="6" t="s">
        <v>485</v>
      </c>
      <c r="G73" s="7">
        <v>11320</v>
      </c>
      <c r="H73" s="7">
        <v>140</v>
      </c>
      <c r="I73" s="8" t="s">
        <v>320</v>
      </c>
      <c r="J73" s="8"/>
      <c r="L73" s="10"/>
      <c r="M73" s="10"/>
      <c r="O73"/>
    </row>
    <row r="74" spans="1:15" s="9" customFormat="1" x14ac:dyDescent="0.3">
      <c r="A74" s="14" t="s">
        <v>59</v>
      </c>
      <c r="B74" s="14" t="s">
        <v>486</v>
      </c>
      <c r="C74" s="14" t="s">
        <v>53</v>
      </c>
      <c r="D74" s="14" t="s">
        <v>13</v>
      </c>
      <c r="E74" s="14" t="s">
        <v>68</v>
      </c>
      <c r="F74" s="15" t="s">
        <v>487</v>
      </c>
      <c r="G74" s="16">
        <v>4850</v>
      </c>
      <c r="H74" s="16">
        <v>180</v>
      </c>
      <c r="I74" s="17" t="s">
        <v>488</v>
      </c>
      <c r="J74" s="17" t="s">
        <v>380</v>
      </c>
      <c r="L74" s="18"/>
      <c r="O74"/>
    </row>
    <row r="75" spans="1:15" s="9" customFormat="1" x14ac:dyDescent="0.3">
      <c r="A75" s="14" t="s">
        <v>59</v>
      </c>
      <c r="B75" s="14" t="s">
        <v>489</v>
      </c>
      <c r="C75" s="14" t="s">
        <v>19</v>
      </c>
      <c r="D75" s="14" t="s">
        <v>13</v>
      </c>
      <c r="E75" s="14" t="s">
        <v>24</v>
      </c>
      <c r="F75" s="15" t="s">
        <v>490</v>
      </c>
      <c r="G75" s="16">
        <v>3840</v>
      </c>
      <c r="H75" s="16">
        <v>280</v>
      </c>
      <c r="I75" s="17" t="s">
        <v>488</v>
      </c>
      <c r="J75" s="17" t="s">
        <v>380</v>
      </c>
      <c r="L75" s="18"/>
      <c r="O75"/>
    </row>
    <row r="76" spans="1:15" x14ac:dyDescent="0.3">
      <c r="A76" s="14" t="s">
        <v>59</v>
      </c>
      <c r="B76" s="14" t="s">
        <v>491</v>
      </c>
      <c r="C76" s="14" t="s">
        <v>12</v>
      </c>
      <c r="D76" s="14" t="s">
        <v>20</v>
      </c>
      <c r="E76" s="14" t="s">
        <v>24</v>
      </c>
      <c r="F76" s="15" t="s">
        <v>492</v>
      </c>
      <c r="G76" s="16">
        <v>7600</v>
      </c>
      <c r="H76" s="16">
        <v>170</v>
      </c>
      <c r="I76" s="17" t="s">
        <v>488</v>
      </c>
      <c r="J76" s="17" t="s">
        <v>380</v>
      </c>
      <c r="L76" s="10"/>
    </row>
    <row r="77" spans="1:15" x14ac:dyDescent="0.3">
      <c r="A77" s="14" t="s">
        <v>59</v>
      </c>
      <c r="B77" s="14" t="s">
        <v>493</v>
      </c>
      <c r="C77" s="14" t="s">
        <v>12</v>
      </c>
      <c r="D77" s="14" t="s">
        <v>20</v>
      </c>
      <c r="E77" s="14" t="s">
        <v>68</v>
      </c>
      <c r="F77" s="15" t="s">
        <v>494</v>
      </c>
      <c r="G77" s="16">
        <v>8800</v>
      </c>
      <c r="H77" s="16">
        <v>90</v>
      </c>
      <c r="I77" s="17" t="s">
        <v>488</v>
      </c>
      <c r="J77" s="17" t="s">
        <v>380</v>
      </c>
      <c r="L77" s="10"/>
    </row>
    <row r="78" spans="1:15" x14ac:dyDescent="0.3">
      <c r="A78" s="14" t="s">
        <v>59</v>
      </c>
      <c r="B78" s="14" t="s">
        <v>495</v>
      </c>
      <c r="C78" s="14" t="s">
        <v>12</v>
      </c>
      <c r="D78" s="14" t="s">
        <v>20</v>
      </c>
      <c r="E78" s="14" t="s">
        <v>68</v>
      </c>
      <c r="F78" s="15" t="s">
        <v>496</v>
      </c>
      <c r="G78" s="16">
        <v>3930</v>
      </c>
      <c r="H78" s="16">
        <v>120</v>
      </c>
      <c r="I78" s="17" t="s">
        <v>488</v>
      </c>
      <c r="J78" s="17" t="s">
        <v>497</v>
      </c>
      <c r="L78" s="10"/>
    </row>
    <row r="79" spans="1:15" x14ac:dyDescent="0.3">
      <c r="A79" s="14" t="s">
        <v>59</v>
      </c>
      <c r="B79" s="14" t="s">
        <v>498</v>
      </c>
      <c r="C79" s="14" t="s">
        <v>12</v>
      </c>
      <c r="D79" s="14" t="s">
        <v>20</v>
      </c>
      <c r="E79" s="14" t="s">
        <v>68</v>
      </c>
      <c r="F79" s="15" t="s">
        <v>499</v>
      </c>
      <c r="G79" s="16">
        <v>7960</v>
      </c>
      <c r="H79" s="16">
        <v>20</v>
      </c>
      <c r="I79" s="17" t="s">
        <v>488</v>
      </c>
      <c r="J79" s="17" t="s">
        <v>497</v>
      </c>
      <c r="L79" s="10"/>
    </row>
    <row r="80" spans="1:15" x14ac:dyDescent="0.3">
      <c r="A80" s="14" t="s">
        <v>59</v>
      </c>
      <c r="B80" s="14" t="s">
        <v>500</v>
      </c>
      <c r="C80" s="14" t="s">
        <v>12</v>
      </c>
      <c r="D80" s="14" t="s">
        <v>20</v>
      </c>
      <c r="E80" s="14" t="s">
        <v>68</v>
      </c>
      <c r="F80" s="15" t="s">
        <v>501</v>
      </c>
      <c r="G80" s="16">
        <v>7960</v>
      </c>
      <c r="H80" s="16">
        <v>50</v>
      </c>
      <c r="I80" s="17" t="s">
        <v>488</v>
      </c>
      <c r="J80" s="17" t="s">
        <v>497</v>
      </c>
      <c r="L80" s="10"/>
    </row>
    <row r="81" spans="1:12" x14ac:dyDescent="0.3">
      <c r="A81" s="14" t="s">
        <v>59</v>
      </c>
      <c r="B81" s="14" t="s">
        <v>502</v>
      </c>
      <c r="C81" s="14" t="s">
        <v>12</v>
      </c>
      <c r="D81" s="14" t="s">
        <v>20</v>
      </c>
      <c r="E81" s="14" t="s">
        <v>68</v>
      </c>
      <c r="F81" s="15" t="s">
        <v>503</v>
      </c>
      <c r="G81" s="16">
        <v>7960</v>
      </c>
      <c r="H81" s="16">
        <v>50</v>
      </c>
      <c r="I81" s="17" t="s">
        <v>488</v>
      </c>
      <c r="J81" s="17" t="s">
        <v>497</v>
      </c>
      <c r="L81" s="10"/>
    </row>
    <row r="82" spans="1:12" x14ac:dyDescent="0.3">
      <c r="A82" s="14" t="s">
        <v>59</v>
      </c>
      <c r="B82" s="14" t="s">
        <v>504</v>
      </c>
      <c r="C82" s="14" t="s">
        <v>12</v>
      </c>
      <c r="D82" s="14" t="s">
        <v>20</v>
      </c>
      <c r="E82" s="14" t="s">
        <v>57</v>
      </c>
      <c r="F82" s="15" t="s">
        <v>505</v>
      </c>
      <c r="G82" s="16">
        <v>8110</v>
      </c>
      <c r="H82" s="16">
        <v>70</v>
      </c>
      <c r="I82" s="17" t="s">
        <v>488</v>
      </c>
      <c r="J82" s="17" t="s">
        <v>497</v>
      </c>
      <c r="L82" s="10"/>
    </row>
    <row r="83" spans="1:12" x14ac:dyDescent="0.3">
      <c r="A83" s="14" t="s">
        <v>59</v>
      </c>
      <c r="B83" s="14" t="s">
        <v>506</v>
      </c>
      <c r="C83" s="14" t="s">
        <v>12</v>
      </c>
      <c r="D83" s="14" t="s">
        <v>20</v>
      </c>
      <c r="E83" s="14" t="s">
        <v>24</v>
      </c>
      <c r="F83" s="15" t="s">
        <v>507</v>
      </c>
      <c r="G83" s="16">
        <v>8110</v>
      </c>
      <c r="H83" s="16">
        <v>210</v>
      </c>
      <c r="I83" s="17" t="s">
        <v>488</v>
      </c>
      <c r="J83" s="17" t="s">
        <v>497</v>
      </c>
      <c r="L83" s="10"/>
    </row>
    <row r="84" spans="1:12" x14ac:dyDescent="0.3">
      <c r="A84" s="14" t="s">
        <v>59</v>
      </c>
      <c r="B84" s="14" t="s">
        <v>508</v>
      </c>
      <c r="C84" s="14" t="s">
        <v>12</v>
      </c>
      <c r="D84" s="14" t="s">
        <v>20</v>
      </c>
      <c r="E84" s="14" t="s">
        <v>24</v>
      </c>
      <c r="F84" s="15" t="s">
        <v>509</v>
      </c>
      <c r="G84" s="16">
        <v>25670</v>
      </c>
      <c r="H84" s="16">
        <v>5</v>
      </c>
      <c r="I84" s="17" t="s">
        <v>488</v>
      </c>
      <c r="J84" s="17" t="s">
        <v>497</v>
      </c>
      <c r="L84" s="10"/>
    </row>
    <row r="85" spans="1:12" x14ac:dyDescent="0.3">
      <c r="A85" s="14" t="s">
        <v>59</v>
      </c>
      <c r="B85" s="14" t="s">
        <v>510</v>
      </c>
      <c r="C85" s="14" t="s">
        <v>12</v>
      </c>
      <c r="D85" s="14" t="s">
        <v>20</v>
      </c>
      <c r="E85" s="14" t="s">
        <v>24</v>
      </c>
      <c r="F85" s="15" t="s">
        <v>511</v>
      </c>
      <c r="G85" s="16">
        <v>8110</v>
      </c>
      <c r="H85" s="16">
        <v>50</v>
      </c>
      <c r="I85" s="17" t="s">
        <v>488</v>
      </c>
      <c r="J85" s="17" t="s">
        <v>497</v>
      </c>
      <c r="L85" s="10"/>
    </row>
    <row r="86" spans="1:12" x14ac:dyDescent="0.3">
      <c r="A86" s="14" t="s">
        <v>59</v>
      </c>
      <c r="B86" s="14" t="s">
        <v>512</v>
      </c>
      <c r="C86" s="14" t="s">
        <v>12</v>
      </c>
      <c r="D86" s="14" t="s">
        <v>20</v>
      </c>
      <c r="E86" s="14" t="s">
        <v>295</v>
      </c>
      <c r="F86" s="15" t="s">
        <v>513</v>
      </c>
      <c r="G86" s="16">
        <v>4790</v>
      </c>
      <c r="H86" s="16">
        <v>90</v>
      </c>
      <c r="I86" s="17" t="s">
        <v>488</v>
      </c>
      <c r="J86" s="17" t="s">
        <v>497</v>
      </c>
      <c r="L86" s="10"/>
    </row>
    <row r="87" spans="1:12" x14ac:dyDescent="0.3">
      <c r="A87" s="14" t="s">
        <v>59</v>
      </c>
      <c r="B87" s="14" t="s">
        <v>514</v>
      </c>
      <c r="C87" s="14" t="s">
        <v>12</v>
      </c>
      <c r="D87" s="14" t="s">
        <v>20</v>
      </c>
      <c r="E87" s="14" t="s">
        <v>24</v>
      </c>
      <c r="F87" s="15" t="s">
        <v>515</v>
      </c>
      <c r="G87" s="16">
        <v>3840</v>
      </c>
      <c r="H87" s="16">
        <v>50</v>
      </c>
      <c r="I87" s="17" t="s">
        <v>488</v>
      </c>
      <c r="J87" s="17" t="s">
        <v>497</v>
      </c>
      <c r="L87" s="10"/>
    </row>
    <row r="88" spans="1:12" x14ac:dyDescent="0.3">
      <c r="A88" s="14" t="s">
        <v>59</v>
      </c>
      <c r="B88" s="14" t="s">
        <v>516</v>
      </c>
      <c r="C88" s="14" t="s">
        <v>53</v>
      </c>
      <c r="D88" s="14" t="s">
        <v>20</v>
      </c>
      <c r="E88" s="14" t="s">
        <v>68</v>
      </c>
      <c r="F88" s="15">
        <v>2001</v>
      </c>
      <c r="G88" s="16">
        <v>2020</v>
      </c>
      <c r="H88" s="16">
        <v>160</v>
      </c>
      <c r="I88" s="17" t="s">
        <v>488</v>
      </c>
      <c r="J88" s="17" t="s">
        <v>497</v>
      </c>
      <c r="L88" s="10"/>
    </row>
    <row r="89" spans="1:12" x14ac:dyDescent="0.3">
      <c r="A89" s="14" t="s">
        <v>59</v>
      </c>
      <c r="B89" s="14" t="s">
        <v>517</v>
      </c>
      <c r="C89" s="14" t="s">
        <v>12</v>
      </c>
      <c r="D89" s="14" t="s">
        <v>31</v>
      </c>
      <c r="E89" s="14" t="s">
        <v>518</v>
      </c>
      <c r="F89" s="15" t="s">
        <v>519</v>
      </c>
      <c r="G89" s="16">
        <v>12420</v>
      </c>
      <c r="H89" s="16">
        <v>100</v>
      </c>
      <c r="I89" s="17" t="s">
        <v>488</v>
      </c>
      <c r="J89" s="17" t="s">
        <v>497</v>
      </c>
      <c r="L89" s="10"/>
    </row>
    <row r="90" spans="1:12" x14ac:dyDescent="0.3">
      <c r="A90" s="14" t="s">
        <v>59</v>
      </c>
      <c r="B90" s="14" t="s">
        <v>520</v>
      </c>
      <c r="C90" s="14" t="s">
        <v>12</v>
      </c>
      <c r="D90" s="14" t="s">
        <v>31</v>
      </c>
      <c r="E90" s="14" t="s">
        <v>57</v>
      </c>
      <c r="F90" s="15" t="s">
        <v>521</v>
      </c>
      <c r="G90" s="16">
        <v>11100</v>
      </c>
      <c r="H90" s="16">
        <v>90</v>
      </c>
      <c r="I90" s="17" t="s">
        <v>488</v>
      </c>
      <c r="J90" s="17" t="s">
        <v>497</v>
      </c>
      <c r="L90" s="10"/>
    </row>
    <row r="91" spans="1:12" x14ac:dyDescent="0.3">
      <c r="A91" s="14" t="s">
        <v>59</v>
      </c>
      <c r="B91" s="14" t="s">
        <v>522</v>
      </c>
      <c r="C91" s="14" t="s">
        <v>12</v>
      </c>
      <c r="D91" s="14" t="s">
        <v>31</v>
      </c>
      <c r="E91" s="14" t="s">
        <v>57</v>
      </c>
      <c r="F91" s="15" t="s">
        <v>523</v>
      </c>
      <c r="G91" s="16">
        <v>11100</v>
      </c>
      <c r="H91" s="16">
        <v>100</v>
      </c>
      <c r="I91" s="17" t="s">
        <v>488</v>
      </c>
      <c r="J91" s="17" t="s">
        <v>497</v>
      </c>
      <c r="L91" s="10"/>
    </row>
    <row r="92" spans="1:12" x14ac:dyDescent="0.3">
      <c r="A92" s="14" t="s">
        <v>59</v>
      </c>
      <c r="B92" s="14" t="s">
        <v>524</v>
      </c>
      <c r="C92" s="14" t="s">
        <v>12</v>
      </c>
      <c r="D92" s="14" t="s">
        <v>31</v>
      </c>
      <c r="E92" s="14" t="s">
        <v>57</v>
      </c>
      <c r="F92" s="15" t="s">
        <v>525</v>
      </c>
      <c r="G92" s="16">
        <v>11100</v>
      </c>
      <c r="H92" s="16">
        <v>120</v>
      </c>
      <c r="I92" s="17" t="s">
        <v>488</v>
      </c>
      <c r="J92" s="17" t="s">
        <v>497</v>
      </c>
      <c r="L92" s="10"/>
    </row>
    <row r="93" spans="1:12" x14ac:dyDescent="0.3">
      <c r="A93" s="14" t="s">
        <v>59</v>
      </c>
      <c r="B93" s="14" t="s">
        <v>526</v>
      </c>
      <c r="C93" s="14" t="s">
        <v>12</v>
      </c>
      <c r="D93" s="14" t="s">
        <v>31</v>
      </c>
      <c r="E93" s="14" t="s">
        <v>57</v>
      </c>
      <c r="F93" s="15" t="s">
        <v>527</v>
      </c>
      <c r="G93" s="16">
        <v>16930</v>
      </c>
      <c r="H93" s="16">
        <v>100</v>
      </c>
      <c r="I93" s="17" t="s">
        <v>488</v>
      </c>
      <c r="J93" s="17" t="s">
        <v>497</v>
      </c>
      <c r="L93" s="10"/>
    </row>
    <row r="94" spans="1:12" x14ac:dyDescent="0.3">
      <c r="A94" s="14" t="s">
        <v>59</v>
      </c>
      <c r="B94" s="14" t="s">
        <v>528</v>
      </c>
      <c r="C94" s="14" t="s">
        <v>53</v>
      </c>
      <c r="D94" s="14" t="s">
        <v>31</v>
      </c>
      <c r="E94" s="14" t="s">
        <v>57</v>
      </c>
      <c r="F94" s="15" t="s">
        <v>529</v>
      </c>
      <c r="G94" s="16">
        <v>11100</v>
      </c>
      <c r="H94" s="16">
        <v>180</v>
      </c>
      <c r="I94" s="17" t="s">
        <v>488</v>
      </c>
      <c r="J94" s="17" t="s">
        <v>380</v>
      </c>
      <c r="L94" s="10"/>
    </row>
    <row r="95" spans="1:12" x14ac:dyDescent="0.3">
      <c r="A95" s="14" t="s">
        <v>59</v>
      </c>
      <c r="B95" s="14" t="s">
        <v>530</v>
      </c>
      <c r="C95" s="14" t="s">
        <v>12</v>
      </c>
      <c r="D95" s="14" t="s">
        <v>31</v>
      </c>
      <c r="E95" s="14" t="s">
        <v>57</v>
      </c>
      <c r="F95" s="15" t="s">
        <v>531</v>
      </c>
      <c r="G95" s="16">
        <v>11100</v>
      </c>
      <c r="H95" s="16">
        <v>100</v>
      </c>
      <c r="I95" s="17" t="s">
        <v>488</v>
      </c>
      <c r="J95" s="17" t="s">
        <v>380</v>
      </c>
      <c r="L95" s="10"/>
    </row>
    <row r="96" spans="1:12" x14ac:dyDescent="0.3">
      <c r="A96" s="14" t="s">
        <v>59</v>
      </c>
      <c r="B96" s="14" t="s">
        <v>532</v>
      </c>
      <c r="C96" s="14" t="s">
        <v>12</v>
      </c>
      <c r="D96" s="14" t="s">
        <v>31</v>
      </c>
      <c r="E96" s="14" t="s">
        <v>533</v>
      </c>
      <c r="F96" s="15" t="s">
        <v>534</v>
      </c>
      <c r="G96" s="16">
        <v>15500</v>
      </c>
      <c r="H96" s="16">
        <v>90</v>
      </c>
      <c r="I96" s="17" t="s">
        <v>488</v>
      </c>
      <c r="J96" s="17" t="s">
        <v>380</v>
      </c>
      <c r="L96" s="10"/>
    </row>
    <row r="97" spans="1:12" x14ac:dyDescent="0.3">
      <c r="A97" s="14" t="s">
        <v>59</v>
      </c>
      <c r="B97" s="14" t="s">
        <v>535</v>
      </c>
      <c r="C97" s="14" t="s">
        <v>12</v>
      </c>
      <c r="D97" s="14" t="s">
        <v>35</v>
      </c>
      <c r="E97" s="14" t="s">
        <v>57</v>
      </c>
      <c r="F97" s="15" t="s">
        <v>536</v>
      </c>
      <c r="G97" s="16">
        <v>11320</v>
      </c>
      <c r="H97" s="16">
        <v>70</v>
      </c>
      <c r="I97" s="17" t="s">
        <v>488</v>
      </c>
      <c r="J97" s="17" t="s">
        <v>380</v>
      </c>
      <c r="L97" s="10"/>
    </row>
    <row r="98" spans="1:12" x14ac:dyDescent="0.3">
      <c r="H98" s="20">
        <f>SUM(H27:H97)</f>
        <v>6675</v>
      </c>
    </row>
  </sheetData>
  <phoneticPr fontId="3" type="noConversion"/>
  <pageMargins left="0.7" right="0.7" top="0.75" bottom="0.75" header="0.3" footer="0.3"/>
  <pageSetup paperSize="9" scale="61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selection activeCell="H11" sqref="H2:H11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539</v>
      </c>
      <c r="J1" s="4" t="s">
        <v>540</v>
      </c>
    </row>
    <row r="2" spans="1:15" x14ac:dyDescent="0.3">
      <c r="A2" s="5" t="s">
        <v>10</v>
      </c>
      <c r="B2" s="5" t="s">
        <v>541</v>
      </c>
      <c r="C2" s="5" t="s">
        <v>12</v>
      </c>
      <c r="D2" s="5" t="s">
        <v>13</v>
      </c>
      <c r="E2" s="5" t="s">
        <v>14</v>
      </c>
      <c r="F2" s="6" t="s">
        <v>542</v>
      </c>
      <c r="G2" s="7">
        <v>3390</v>
      </c>
      <c r="H2" s="7">
        <v>100</v>
      </c>
      <c r="I2" s="8" t="s">
        <v>488</v>
      </c>
      <c r="J2" s="8" t="s">
        <v>543</v>
      </c>
      <c r="K2" s="9"/>
      <c r="L2" s="10">
        <v>100</v>
      </c>
      <c r="M2" s="10">
        <f t="shared" ref="M2:M11" si="0">H2-L2</f>
        <v>0</v>
      </c>
      <c r="O2">
        <f>G2*H2</f>
        <v>339000</v>
      </c>
    </row>
    <row r="3" spans="1:15" x14ac:dyDescent="0.3">
      <c r="A3" s="5" t="s">
        <v>10</v>
      </c>
      <c r="B3" s="5" t="s">
        <v>544</v>
      </c>
      <c r="C3" s="5" t="s">
        <v>53</v>
      </c>
      <c r="D3" s="5" t="s">
        <v>13</v>
      </c>
      <c r="E3" s="5" t="s">
        <v>14</v>
      </c>
      <c r="F3" s="11" t="s">
        <v>545</v>
      </c>
      <c r="G3" s="7">
        <v>3390</v>
      </c>
      <c r="H3" s="7">
        <v>130</v>
      </c>
      <c r="I3" s="8" t="s">
        <v>488</v>
      </c>
      <c r="J3" s="8" t="s">
        <v>546</v>
      </c>
      <c r="K3" s="9"/>
      <c r="L3" s="10">
        <v>130</v>
      </c>
      <c r="M3" s="10">
        <f t="shared" si="0"/>
        <v>0</v>
      </c>
      <c r="O3">
        <f t="shared" ref="O3:O11" si="1">G3*H3</f>
        <v>440700</v>
      </c>
    </row>
    <row r="4" spans="1:15" s="9" customFormat="1" x14ac:dyDescent="0.3">
      <c r="A4" s="5" t="s">
        <v>10</v>
      </c>
      <c r="B4" s="5" t="s">
        <v>547</v>
      </c>
      <c r="C4" s="5" t="s">
        <v>12</v>
      </c>
      <c r="D4" s="5" t="s">
        <v>20</v>
      </c>
      <c r="E4" s="5" t="s">
        <v>24</v>
      </c>
      <c r="F4" s="6" t="s">
        <v>548</v>
      </c>
      <c r="G4" s="7">
        <v>5380</v>
      </c>
      <c r="H4" s="7">
        <v>130</v>
      </c>
      <c r="I4" s="8" t="s">
        <v>488</v>
      </c>
      <c r="J4" s="8" t="s">
        <v>546</v>
      </c>
      <c r="L4" s="10">
        <v>130</v>
      </c>
      <c r="M4" s="10">
        <f t="shared" si="0"/>
        <v>0</v>
      </c>
      <c r="O4">
        <f t="shared" si="1"/>
        <v>699400</v>
      </c>
    </row>
    <row r="5" spans="1:15" s="9" customFormat="1" x14ac:dyDescent="0.3">
      <c r="A5" s="5" t="s">
        <v>10</v>
      </c>
      <c r="B5" s="5" t="s">
        <v>549</v>
      </c>
      <c r="C5" s="5" t="s">
        <v>12</v>
      </c>
      <c r="D5" s="5" t="s">
        <v>20</v>
      </c>
      <c r="E5" s="5" t="s">
        <v>24</v>
      </c>
      <c r="F5" s="6" t="s">
        <v>550</v>
      </c>
      <c r="G5" s="7">
        <v>3840</v>
      </c>
      <c r="H5" s="7">
        <v>150</v>
      </c>
      <c r="I5" s="8" t="s">
        <v>488</v>
      </c>
      <c r="J5" s="8" t="s">
        <v>546</v>
      </c>
      <c r="L5" s="10">
        <v>150</v>
      </c>
      <c r="M5" s="10">
        <f t="shared" si="0"/>
        <v>0</v>
      </c>
      <c r="O5">
        <f t="shared" si="1"/>
        <v>576000</v>
      </c>
    </row>
    <row r="6" spans="1:15" s="9" customFormat="1" x14ac:dyDescent="0.3">
      <c r="A6" s="5" t="s">
        <v>10</v>
      </c>
      <c r="B6" s="5" t="s">
        <v>551</v>
      </c>
      <c r="C6" s="5" t="s">
        <v>12</v>
      </c>
      <c r="D6" s="5" t="s">
        <v>20</v>
      </c>
      <c r="E6" s="5" t="s">
        <v>24</v>
      </c>
      <c r="F6" s="6" t="s">
        <v>552</v>
      </c>
      <c r="G6" s="7">
        <v>3950</v>
      </c>
      <c r="H6" s="7">
        <v>140</v>
      </c>
      <c r="I6" s="8" t="s">
        <v>488</v>
      </c>
      <c r="J6" s="8" t="s">
        <v>546</v>
      </c>
      <c r="L6" s="10">
        <v>140</v>
      </c>
      <c r="M6" s="10">
        <f t="shared" si="0"/>
        <v>0</v>
      </c>
      <c r="O6">
        <f t="shared" si="1"/>
        <v>553000</v>
      </c>
    </row>
    <row r="7" spans="1:15" s="9" customFormat="1" x14ac:dyDescent="0.3">
      <c r="A7" s="5" t="s">
        <v>10</v>
      </c>
      <c r="B7" s="5" t="s">
        <v>553</v>
      </c>
      <c r="C7" s="5" t="s">
        <v>12</v>
      </c>
      <c r="D7" s="5" t="s">
        <v>20</v>
      </c>
      <c r="E7" s="5" t="s">
        <v>24</v>
      </c>
      <c r="F7" s="6" t="s">
        <v>554</v>
      </c>
      <c r="G7" s="7">
        <v>3950</v>
      </c>
      <c r="H7" s="7">
        <v>80</v>
      </c>
      <c r="I7" s="8" t="s">
        <v>488</v>
      </c>
      <c r="J7" s="8" t="s">
        <v>546</v>
      </c>
      <c r="L7" s="10">
        <v>80</v>
      </c>
      <c r="M7" s="10">
        <f t="shared" si="0"/>
        <v>0</v>
      </c>
      <c r="O7">
        <f t="shared" si="1"/>
        <v>316000</v>
      </c>
    </row>
    <row r="8" spans="1:15" s="9" customFormat="1" x14ac:dyDescent="0.3">
      <c r="A8" s="5" t="s">
        <v>10</v>
      </c>
      <c r="B8" s="5" t="s">
        <v>555</v>
      </c>
      <c r="C8" s="5" t="s">
        <v>12</v>
      </c>
      <c r="D8" s="5" t="s">
        <v>20</v>
      </c>
      <c r="E8" s="5" t="s">
        <v>24</v>
      </c>
      <c r="F8" s="6" t="s">
        <v>556</v>
      </c>
      <c r="G8" s="7">
        <v>3840</v>
      </c>
      <c r="H8" s="7">
        <v>150</v>
      </c>
      <c r="I8" s="8" t="s">
        <v>488</v>
      </c>
      <c r="J8" s="8" t="s">
        <v>546</v>
      </c>
      <c r="L8" s="10">
        <v>150</v>
      </c>
      <c r="M8" s="10">
        <f t="shared" si="0"/>
        <v>0</v>
      </c>
      <c r="O8">
        <f t="shared" si="1"/>
        <v>576000</v>
      </c>
    </row>
    <row r="9" spans="1:15" s="9" customFormat="1" x14ac:dyDescent="0.3">
      <c r="A9" s="5" t="s">
        <v>10</v>
      </c>
      <c r="B9" s="5" t="s">
        <v>557</v>
      </c>
      <c r="C9" s="5" t="s">
        <v>19</v>
      </c>
      <c r="D9" s="5" t="s">
        <v>31</v>
      </c>
      <c r="E9" s="5" t="s">
        <v>42</v>
      </c>
      <c r="F9" s="6" t="s">
        <v>558</v>
      </c>
      <c r="G9" s="7">
        <v>4050</v>
      </c>
      <c r="H9" s="7">
        <v>200</v>
      </c>
      <c r="I9" s="8" t="s">
        <v>488</v>
      </c>
      <c r="J9" s="8" t="s">
        <v>546</v>
      </c>
      <c r="L9" s="10">
        <v>200</v>
      </c>
      <c r="M9" s="10">
        <f t="shared" si="0"/>
        <v>0</v>
      </c>
      <c r="O9">
        <f t="shared" si="1"/>
        <v>810000</v>
      </c>
    </row>
    <row r="10" spans="1:15" s="9" customFormat="1" x14ac:dyDescent="0.3">
      <c r="A10" s="5" t="s">
        <v>10</v>
      </c>
      <c r="B10" s="5" t="s">
        <v>559</v>
      </c>
      <c r="C10" s="5" t="s">
        <v>12</v>
      </c>
      <c r="D10" s="5" t="s">
        <v>31</v>
      </c>
      <c r="E10" s="5" t="s">
        <v>32</v>
      </c>
      <c r="F10" s="6" t="s">
        <v>560</v>
      </c>
      <c r="G10" s="7">
        <v>8500</v>
      </c>
      <c r="H10" s="7">
        <v>50</v>
      </c>
      <c r="I10" s="8" t="s">
        <v>488</v>
      </c>
      <c r="J10" s="8" t="s">
        <v>546</v>
      </c>
      <c r="L10" s="10">
        <v>50</v>
      </c>
      <c r="M10" s="10">
        <f t="shared" si="0"/>
        <v>0</v>
      </c>
      <c r="O10">
        <f t="shared" si="1"/>
        <v>425000</v>
      </c>
    </row>
    <row r="11" spans="1:15" s="9" customFormat="1" x14ac:dyDescent="0.3">
      <c r="A11" s="5" t="s">
        <v>10</v>
      </c>
      <c r="B11" s="5" t="s">
        <v>561</v>
      </c>
      <c r="C11" s="5" t="s">
        <v>12</v>
      </c>
      <c r="D11" s="5" t="s">
        <v>31</v>
      </c>
      <c r="E11" s="5" t="s">
        <v>24</v>
      </c>
      <c r="F11" s="6" t="s">
        <v>562</v>
      </c>
      <c r="G11" s="7">
        <v>4890</v>
      </c>
      <c r="H11" s="7">
        <v>190</v>
      </c>
      <c r="I11" s="8" t="s">
        <v>488</v>
      </c>
      <c r="J11" s="8" t="s">
        <v>546</v>
      </c>
      <c r="L11" s="10">
        <v>190</v>
      </c>
      <c r="M11" s="10">
        <f t="shared" si="0"/>
        <v>0</v>
      </c>
      <c r="O11">
        <f t="shared" si="1"/>
        <v>929100</v>
      </c>
    </row>
    <row r="12" spans="1:15" s="9" customFormat="1" x14ac:dyDescent="0.3">
      <c r="A12" s="14" t="s">
        <v>10</v>
      </c>
      <c r="B12" s="14" t="s">
        <v>563</v>
      </c>
      <c r="C12" s="14" t="s">
        <v>12</v>
      </c>
      <c r="D12" s="14" t="s">
        <v>13</v>
      </c>
      <c r="E12" s="14" t="s">
        <v>14</v>
      </c>
      <c r="F12" s="15" t="s">
        <v>564</v>
      </c>
      <c r="G12" s="16">
        <v>3390</v>
      </c>
      <c r="H12" s="16">
        <v>200</v>
      </c>
      <c r="I12" s="17" t="s">
        <v>376</v>
      </c>
      <c r="J12" s="17" t="s">
        <v>565</v>
      </c>
      <c r="L12" s="10"/>
      <c r="M12" s="10"/>
    </row>
    <row r="13" spans="1:15" s="9" customFormat="1" x14ac:dyDescent="0.3">
      <c r="A13" s="14" t="s">
        <v>10</v>
      </c>
      <c r="B13" s="14" t="s">
        <v>566</v>
      </c>
      <c r="C13" s="14" t="s">
        <v>19</v>
      </c>
      <c r="D13" s="14" t="s">
        <v>13</v>
      </c>
      <c r="E13" s="14" t="s">
        <v>24</v>
      </c>
      <c r="F13" s="15" t="s">
        <v>567</v>
      </c>
      <c r="G13" s="16">
        <v>3840</v>
      </c>
      <c r="H13" s="16">
        <v>130</v>
      </c>
      <c r="I13" s="17" t="s">
        <v>376</v>
      </c>
      <c r="J13" s="17" t="s">
        <v>565</v>
      </c>
      <c r="L13" s="10"/>
      <c r="M13" s="10"/>
    </row>
    <row r="14" spans="1:15" s="9" customFormat="1" x14ac:dyDescent="0.3">
      <c r="A14" s="14" t="s">
        <v>10</v>
      </c>
      <c r="B14" s="14" t="s">
        <v>568</v>
      </c>
      <c r="C14" s="14" t="s">
        <v>12</v>
      </c>
      <c r="D14" s="14" t="s">
        <v>13</v>
      </c>
      <c r="E14" s="14" t="s">
        <v>24</v>
      </c>
      <c r="F14" s="15" t="s">
        <v>569</v>
      </c>
      <c r="G14" s="16">
        <v>3840</v>
      </c>
      <c r="H14" s="16">
        <v>200</v>
      </c>
      <c r="I14" s="17" t="s">
        <v>376</v>
      </c>
      <c r="J14" s="17" t="s">
        <v>565</v>
      </c>
      <c r="L14" s="10"/>
      <c r="M14" s="10"/>
    </row>
    <row r="15" spans="1:15" s="9" customFormat="1" x14ac:dyDescent="0.3">
      <c r="A15" s="14" t="s">
        <v>10</v>
      </c>
      <c r="B15" s="14" t="s">
        <v>570</v>
      </c>
      <c r="C15" s="14" t="s">
        <v>12</v>
      </c>
      <c r="D15" s="14" t="s">
        <v>13</v>
      </c>
      <c r="E15" s="14" t="s">
        <v>24</v>
      </c>
      <c r="F15" s="15" t="s">
        <v>571</v>
      </c>
      <c r="G15" s="16">
        <v>3880</v>
      </c>
      <c r="H15" s="16">
        <v>100</v>
      </c>
      <c r="I15" s="17" t="s">
        <v>376</v>
      </c>
      <c r="J15" s="17" t="s">
        <v>565</v>
      </c>
      <c r="L15" s="10"/>
      <c r="M15" s="10"/>
    </row>
    <row r="16" spans="1:15" s="9" customFormat="1" x14ac:dyDescent="0.3">
      <c r="A16" s="14" t="s">
        <v>10</v>
      </c>
      <c r="B16" s="14" t="s">
        <v>572</v>
      </c>
      <c r="C16" s="14" t="s">
        <v>19</v>
      </c>
      <c r="D16" s="14" t="s">
        <v>13</v>
      </c>
      <c r="E16" s="14" t="s">
        <v>24</v>
      </c>
      <c r="F16" s="15" t="s">
        <v>573</v>
      </c>
      <c r="G16" s="16">
        <v>3840</v>
      </c>
      <c r="H16" s="16">
        <v>260</v>
      </c>
      <c r="I16" s="17" t="s">
        <v>376</v>
      </c>
      <c r="J16" s="17" t="s">
        <v>565</v>
      </c>
      <c r="L16" s="10"/>
      <c r="M16" s="10"/>
    </row>
    <row r="17" spans="1:15" s="9" customFormat="1" x14ac:dyDescent="0.3">
      <c r="A17" s="14" t="s">
        <v>10</v>
      </c>
      <c r="B17" s="14" t="s">
        <v>574</v>
      </c>
      <c r="C17" s="14" t="s">
        <v>12</v>
      </c>
      <c r="D17" s="14" t="s">
        <v>20</v>
      </c>
      <c r="E17" s="14" t="s">
        <v>295</v>
      </c>
      <c r="F17" s="15" t="s">
        <v>575</v>
      </c>
      <c r="G17" s="16">
        <v>4700</v>
      </c>
      <c r="H17" s="16">
        <v>230</v>
      </c>
      <c r="I17" s="17" t="s">
        <v>376</v>
      </c>
      <c r="J17" s="17" t="s">
        <v>565</v>
      </c>
      <c r="L17" s="10"/>
      <c r="M17" s="10"/>
    </row>
    <row r="18" spans="1:15" s="9" customFormat="1" x14ac:dyDescent="0.3">
      <c r="A18" s="14" t="s">
        <v>10</v>
      </c>
      <c r="B18" s="14" t="s">
        <v>576</v>
      </c>
      <c r="C18" s="14" t="s">
        <v>12</v>
      </c>
      <c r="D18" s="14" t="s">
        <v>20</v>
      </c>
      <c r="E18" s="14" t="s">
        <v>42</v>
      </c>
      <c r="F18" s="15" t="s">
        <v>577</v>
      </c>
      <c r="G18" s="16">
        <v>4220</v>
      </c>
      <c r="H18" s="16">
        <v>160</v>
      </c>
      <c r="I18" s="17" t="s">
        <v>376</v>
      </c>
      <c r="J18" s="17" t="s">
        <v>565</v>
      </c>
      <c r="L18" s="10"/>
      <c r="M18" s="10"/>
    </row>
    <row r="19" spans="1:15" s="9" customFormat="1" x14ac:dyDescent="0.3">
      <c r="A19" s="14" t="s">
        <v>10</v>
      </c>
      <c r="B19" s="14" t="s">
        <v>578</v>
      </c>
      <c r="C19" s="14" t="s">
        <v>12</v>
      </c>
      <c r="D19" s="14" t="s">
        <v>20</v>
      </c>
      <c r="E19" s="14" t="s">
        <v>57</v>
      </c>
      <c r="F19" s="15" t="s">
        <v>579</v>
      </c>
      <c r="G19" s="16">
        <v>11520</v>
      </c>
      <c r="H19" s="16">
        <v>120</v>
      </c>
      <c r="I19" s="17" t="s">
        <v>376</v>
      </c>
      <c r="J19" s="17" t="s">
        <v>565</v>
      </c>
      <c r="L19" s="10"/>
      <c r="M19" s="10"/>
    </row>
    <row r="20" spans="1:15" s="9" customFormat="1" x14ac:dyDescent="0.3">
      <c r="A20" s="14" t="s">
        <v>10</v>
      </c>
      <c r="B20" s="14" t="s">
        <v>580</v>
      </c>
      <c r="C20" s="14" t="s">
        <v>12</v>
      </c>
      <c r="D20" s="14" t="s">
        <v>20</v>
      </c>
      <c r="E20" s="14" t="s">
        <v>57</v>
      </c>
      <c r="F20" s="15" t="s">
        <v>581</v>
      </c>
      <c r="G20" s="16">
        <v>11520</v>
      </c>
      <c r="H20" s="16">
        <v>140</v>
      </c>
      <c r="I20" s="17" t="s">
        <v>376</v>
      </c>
      <c r="J20" s="17" t="s">
        <v>565</v>
      </c>
      <c r="L20" s="10"/>
      <c r="M20" s="10"/>
    </row>
    <row r="21" spans="1:15" s="9" customFormat="1" x14ac:dyDescent="0.3">
      <c r="A21" s="14" t="s">
        <v>10</v>
      </c>
      <c r="B21" s="14" t="s">
        <v>582</v>
      </c>
      <c r="C21" s="14" t="s">
        <v>12</v>
      </c>
      <c r="D21" s="14" t="s">
        <v>20</v>
      </c>
      <c r="E21" s="14" t="s">
        <v>57</v>
      </c>
      <c r="F21" s="15" t="s">
        <v>583</v>
      </c>
      <c r="G21" s="16">
        <v>11520</v>
      </c>
      <c r="H21" s="16">
        <v>150</v>
      </c>
      <c r="I21" s="17" t="s">
        <v>376</v>
      </c>
      <c r="J21" s="17" t="s">
        <v>565</v>
      </c>
      <c r="L21" s="10"/>
      <c r="M21" s="10"/>
    </row>
    <row r="22" spans="1:15" s="9" customFormat="1" x14ac:dyDescent="0.3">
      <c r="A22" s="14" t="s">
        <v>10</v>
      </c>
      <c r="B22" s="14" t="s">
        <v>584</v>
      </c>
      <c r="C22" s="14" t="s">
        <v>19</v>
      </c>
      <c r="D22" s="14" t="s">
        <v>20</v>
      </c>
      <c r="E22" s="14" t="s">
        <v>188</v>
      </c>
      <c r="F22" s="15" t="s">
        <v>585</v>
      </c>
      <c r="G22" s="16">
        <v>5380</v>
      </c>
      <c r="H22" s="16">
        <v>130</v>
      </c>
      <c r="I22" s="17" t="s">
        <v>376</v>
      </c>
      <c r="J22" s="17" t="s">
        <v>565</v>
      </c>
      <c r="L22" s="10"/>
      <c r="M22" s="10"/>
    </row>
    <row r="23" spans="1:15" s="9" customFormat="1" x14ac:dyDescent="0.3">
      <c r="A23" s="14" t="s">
        <v>10</v>
      </c>
      <c r="B23" s="14" t="s">
        <v>586</v>
      </c>
      <c r="C23" s="14" t="s">
        <v>12</v>
      </c>
      <c r="D23" s="14" t="s">
        <v>20</v>
      </c>
      <c r="E23" s="14" t="s">
        <v>24</v>
      </c>
      <c r="F23" s="15" t="s">
        <v>587</v>
      </c>
      <c r="G23" s="16">
        <v>3840</v>
      </c>
      <c r="H23" s="16">
        <v>170</v>
      </c>
      <c r="I23" s="17" t="s">
        <v>376</v>
      </c>
      <c r="J23" s="17" t="s">
        <v>565</v>
      </c>
      <c r="L23" s="10"/>
      <c r="M23" s="10"/>
    </row>
    <row r="24" spans="1:15" s="9" customFormat="1" x14ac:dyDescent="0.3">
      <c r="A24" s="14" t="s">
        <v>10</v>
      </c>
      <c r="B24" s="14" t="s">
        <v>588</v>
      </c>
      <c r="C24" s="14" t="s">
        <v>12</v>
      </c>
      <c r="D24" s="14" t="s">
        <v>20</v>
      </c>
      <c r="E24" s="14" t="s">
        <v>24</v>
      </c>
      <c r="F24" s="15" t="s">
        <v>589</v>
      </c>
      <c r="G24" s="16">
        <v>3840</v>
      </c>
      <c r="H24" s="16">
        <v>120</v>
      </c>
      <c r="I24" s="17" t="s">
        <v>376</v>
      </c>
      <c r="J24" s="17" t="s">
        <v>565</v>
      </c>
      <c r="L24" s="10"/>
      <c r="M24" s="10"/>
    </row>
    <row r="25" spans="1:15" s="9" customFormat="1" x14ac:dyDescent="0.3">
      <c r="A25" s="14" t="s">
        <v>10</v>
      </c>
      <c r="B25" s="14" t="s">
        <v>590</v>
      </c>
      <c r="C25" s="14" t="s">
        <v>12</v>
      </c>
      <c r="D25" s="14" t="s">
        <v>20</v>
      </c>
      <c r="E25" s="14" t="s">
        <v>24</v>
      </c>
      <c r="F25" s="15" t="s">
        <v>591</v>
      </c>
      <c r="G25" s="16">
        <v>3840</v>
      </c>
      <c r="H25" s="16">
        <v>180</v>
      </c>
      <c r="I25" s="17" t="s">
        <v>376</v>
      </c>
      <c r="J25" s="17" t="s">
        <v>565</v>
      </c>
      <c r="L25" s="10"/>
      <c r="M25" s="10"/>
    </row>
    <row r="26" spans="1:15" s="9" customFormat="1" x14ac:dyDescent="0.3">
      <c r="A26" s="14" t="s">
        <v>10</v>
      </c>
      <c r="B26" s="14" t="s">
        <v>592</v>
      </c>
      <c r="C26" s="14" t="s">
        <v>12</v>
      </c>
      <c r="D26" s="14" t="s">
        <v>20</v>
      </c>
      <c r="E26" s="14" t="s">
        <v>24</v>
      </c>
      <c r="F26" s="15" t="s">
        <v>593</v>
      </c>
      <c r="G26" s="16">
        <v>5380</v>
      </c>
      <c r="H26" s="16">
        <v>160</v>
      </c>
      <c r="I26" s="17" t="s">
        <v>376</v>
      </c>
      <c r="J26" s="17" t="s">
        <v>565</v>
      </c>
      <c r="L26" s="10"/>
      <c r="M26" s="10"/>
    </row>
    <row r="27" spans="1:15" s="9" customFormat="1" x14ac:dyDescent="0.3">
      <c r="A27" s="14" t="s">
        <v>10</v>
      </c>
      <c r="B27" s="14" t="s">
        <v>594</v>
      </c>
      <c r="C27" s="14" t="s">
        <v>12</v>
      </c>
      <c r="D27" s="14" t="s">
        <v>20</v>
      </c>
      <c r="E27" s="14" t="s">
        <v>24</v>
      </c>
      <c r="F27" s="15" t="s">
        <v>595</v>
      </c>
      <c r="G27" s="16">
        <v>3840</v>
      </c>
      <c r="H27" s="16">
        <v>120</v>
      </c>
      <c r="I27" s="17" t="s">
        <v>376</v>
      </c>
      <c r="J27" s="17" t="s">
        <v>565</v>
      </c>
      <c r="L27" s="10"/>
      <c r="M27" s="10"/>
    </row>
    <row r="28" spans="1:15" s="9" customFormat="1" x14ac:dyDescent="0.3">
      <c r="A28" s="14" t="s">
        <v>10</v>
      </c>
      <c r="B28" s="14" t="s">
        <v>596</v>
      </c>
      <c r="C28" s="14" t="s">
        <v>12</v>
      </c>
      <c r="D28" s="14" t="s">
        <v>20</v>
      </c>
      <c r="E28" s="14" t="s">
        <v>24</v>
      </c>
      <c r="F28" s="15" t="s">
        <v>597</v>
      </c>
      <c r="G28" s="16">
        <v>3840</v>
      </c>
      <c r="H28" s="16">
        <v>70</v>
      </c>
      <c r="I28" s="17" t="s">
        <v>376</v>
      </c>
      <c r="J28" s="17" t="s">
        <v>565</v>
      </c>
      <c r="L28" s="10"/>
      <c r="M28" s="10"/>
    </row>
    <row r="29" spans="1:15" s="9" customFormat="1" x14ac:dyDescent="0.3">
      <c r="A29" s="14" t="s">
        <v>10</v>
      </c>
      <c r="B29" s="14" t="s">
        <v>598</v>
      </c>
      <c r="C29" s="14" t="s">
        <v>12</v>
      </c>
      <c r="D29" s="14" t="s">
        <v>20</v>
      </c>
      <c r="E29" s="14" t="s">
        <v>24</v>
      </c>
      <c r="F29" s="15" t="s">
        <v>599</v>
      </c>
      <c r="G29" s="16">
        <v>3840</v>
      </c>
      <c r="H29" s="16">
        <v>60</v>
      </c>
      <c r="I29" s="17" t="s">
        <v>376</v>
      </c>
      <c r="J29" s="17" t="s">
        <v>565</v>
      </c>
      <c r="L29" s="10"/>
      <c r="O29"/>
    </row>
    <row r="30" spans="1:15" s="9" customFormat="1" x14ac:dyDescent="0.3">
      <c r="A30" s="14" t="s">
        <v>10</v>
      </c>
      <c r="B30" s="14" t="s">
        <v>600</v>
      </c>
      <c r="C30" s="14" t="s">
        <v>12</v>
      </c>
      <c r="D30" s="14" t="s">
        <v>20</v>
      </c>
      <c r="E30" s="14" t="s">
        <v>24</v>
      </c>
      <c r="F30" s="15" t="s">
        <v>601</v>
      </c>
      <c r="G30" s="16">
        <v>3840</v>
      </c>
      <c r="H30" s="16">
        <v>150</v>
      </c>
      <c r="I30" s="17" t="s">
        <v>376</v>
      </c>
      <c r="J30" s="17" t="s">
        <v>565</v>
      </c>
      <c r="L30" s="10"/>
      <c r="O30"/>
    </row>
    <row r="31" spans="1:15" s="9" customFormat="1" x14ac:dyDescent="0.3">
      <c r="A31" s="14" t="s">
        <v>10</v>
      </c>
      <c r="B31" s="14" t="s">
        <v>602</v>
      </c>
      <c r="C31" s="14" t="s">
        <v>12</v>
      </c>
      <c r="D31" s="14" t="s">
        <v>20</v>
      </c>
      <c r="E31" s="14" t="s">
        <v>24</v>
      </c>
      <c r="F31" s="15" t="s">
        <v>603</v>
      </c>
      <c r="G31" s="16">
        <v>5380</v>
      </c>
      <c r="H31" s="16">
        <v>90</v>
      </c>
      <c r="I31" s="17" t="s">
        <v>376</v>
      </c>
      <c r="J31" s="17" t="s">
        <v>565</v>
      </c>
      <c r="L31" s="10"/>
      <c r="O31"/>
    </row>
    <row r="32" spans="1:15" s="9" customFormat="1" x14ac:dyDescent="0.3">
      <c r="A32" s="14" t="s">
        <v>10</v>
      </c>
      <c r="B32" s="14" t="s">
        <v>604</v>
      </c>
      <c r="C32" s="14" t="s">
        <v>12</v>
      </c>
      <c r="D32" s="14" t="s">
        <v>20</v>
      </c>
      <c r="E32" s="14" t="s">
        <v>24</v>
      </c>
      <c r="F32" s="15" t="s">
        <v>605</v>
      </c>
      <c r="G32" s="16">
        <v>5380</v>
      </c>
      <c r="H32" s="16">
        <v>150</v>
      </c>
      <c r="I32" s="17" t="s">
        <v>376</v>
      </c>
      <c r="J32" s="17" t="s">
        <v>565</v>
      </c>
      <c r="L32" s="10"/>
      <c r="O32"/>
    </row>
    <row r="33" spans="1:15" s="9" customFormat="1" x14ac:dyDescent="0.3">
      <c r="A33" s="14" t="s">
        <v>10</v>
      </c>
      <c r="B33" s="14" t="s">
        <v>606</v>
      </c>
      <c r="C33" s="14" t="s">
        <v>12</v>
      </c>
      <c r="D33" s="14" t="s">
        <v>20</v>
      </c>
      <c r="E33" s="14" t="s">
        <v>24</v>
      </c>
      <c r="F33" s="15" t="s">
        <v>607</v>
      </c>
      <c r="G33" s="16">
        <v>5380</v>
      </c>
      <c r="H33" s="16">
        <v>140</v>
      </c>
      <c r="I33" s="17" t="s">
        <v>376</v>
      </c>
      <c r="J33" s="17" t="s">
        <v>565</v>
      </c>
      <c r="L33" s="10"/>
      <c r="O33"/>
    </row>
    <row r="34" spans="1:15" s="9" customFormat="1" x14ac:dyDescent="0.3">
      <c r="A34" s="14" t="s">
        <v>10</v>
      </c>
      <c r="B34" s="14" t="s">
        <v>608</v>
      </c>
      <c r="C34" s="14" t="s">
        <v>12</v>
      </c>
      <c r="D34" s="14" t="s">
        <v>20</v>
      </c>
      <c r="E34" s="14" t="s">
        <v>24</v>
      </c>
      <c r="F34" s="15" t="s">
        <v>609</v>
      </c>
      <c r="G34" s="16">
        <v>3840</v>
      </c>
      <c r="H34" s="16">
        <v>100</v>
      </c>
      <c r="I34" s="17" t="s">
        <v>376</v>
      </c>
      <c r="J34" s="17" t="s">
        <v>565</v>
      </c>
      <c r="L34" s="10"/>
      <c r="O34"/>
    </row>
    <row r="35" spans="1:15" s="9" customFormat="1" x14ac:dyDescent="0.3">
      <c r="A35" s="14" t="s">
        <v>10</v>
      </c>
      <c r="B35" s="14" t="s">
        <v>610</v>
      </c>
      <c r="C35" s="14" t="s">
        <v>12</v>
      </c>
      <c r="D35" s="14" t="s">
        <v>20</v>
      </c>
      <c r="E35" s="14" t="s">
        <v>24</v>
      </c>
      <c r="F35" s="15" t="s">
        <v>611</v>
      </c>
      <c r="G35" s="16">
        <v>3950</v>
      </c>
      <c r="H35" s="16">
        <v>190</v>
      </c>
      <c r="I35" s="17" t="s">
        <v>376</v>
      </c>
      <c r="J35" s="17" t="s">
        <v>565</v>
      </c>
      <c r="L35" s="10"/>
      <c r="O35"/>
    </row>
    <row r="36" spans="1:15" s="9" customFormat="1" x14ac:dyDescent="0.3">
      <c r="A36" s="14" t="s">
        <v>10</v>
      </c>
      <c r="B36" s="14" t="s">
        <v>612</v>
      </c>
      <c r="C36" s="14" t="s">
        <v>12</v>
      </c>
      <c r="D36" s="14" t="s">
        <v>20</v>
      </c>
      <c r="E36" s="14" t="s">
        <v>24</v>
      </c>
      <c r="F36" s="15" t="s">
        <v>613</v>
      </c>
      <c r="G36" s="16">
        <v>3840</v>
      </c>
      <c r="H36" s="16">
        <v>140</v>
      </c>
      <c r="I36" s="17" t="s">
        <v>376</v>
      </c>
      <c r="J36" s="17" t="s">
        <v>565</v>
      </c>
      <c r="L36" s="10"/>
      <c r="O36"/>
    </row>
    <row r="37" spans="1:15" s="9" customFormat="1" x14ac:dyDescent="0.3">
      <c r="A37" s="14" t="s">
        <v>10</v>
      </c>
      <c r="B37" s="14" t="s">
        <v>614</v>
      </c>
      <c r="C37" s="14" t="s">
        <v>12</v>
      </c>
      <c r="D37" s="14" t="s">
        <v>20</v>
      </c>
      <c r="E37" s="14" t="s">
        <v>24</v>
      </c>
      <c r="F37" s="15" t="s">
        <v>615</v>
      </c>
      <c r="G37" s="16">
        <v>3840</v>
      </c>
      <c r="H37" s="16">
        <v>200</v>
      </c>
      <c r="I37" s="17" t="s">
        <v>376</v>
      </c>
      <c r="J37" s="17" t="s">
        <v>565</v>
      </c>
      <c r="L37" s="10"/>
      <c r="O37"/>
    </row>
    <row r="38" spans="1:15" s="9" customFormat="1" x14ac:dyDescent="0.3">
      <c r="A38" s="14" t="s">
        <v>10</v>
      </c>
      <c r="B38" s="14" t="s">
        <v>616</v>
      </c>
      <c r="C38" s="14" t="s">
        <v>12</v>
      </c>
      <c r="D38" s="14" t="s">
        <v>20</v>
      </c>
      <c r="E38" s="14" t="s">
        <v>24</v>
      </c>
      <c r="F38" s="15" t="s">
        <v>617</v>
      </c>
      <c r="G38" s="16">
        <v>3840</v>
      </c>
      <c r="H38" s="16">
        <v>220</v>
      </c>
      <c r="I38" s="17" t="s">
        <v>376</v>
      </c>
      <c r="J38" s="17" t="s">
        <v>565</v>
      </c>
      <c r="L38" s="10"/>
      <c r="O38"/>
    </row>
    <row r="39" spans="1:15" s="9" customFormat="1" x14ac:dyDescent="0.3">
      <c r="A39" s="14" t="s">
        <v>10</v>
      </c>
      <c r="B39" s="14" t="s">
        <v>618</v>
      </c>
      <c r="C39" s="14" t="s">
        <v>12</v>
      </c>
      <c r="D39" s="14" t="s">
        <v>20</v>
      </c>
      <c r="E39" s="14" t="s">
        <v>24</v>
      </c>
      <c r="F39" s="15" t="s">
        <v>619</v>
      </c>
      <c r="G39" s="16">
        <v>3840</v>
      </c>
      <c r="H39" s="16">
        <v>90</v>
      </c>
      <c r="I39" s="17" t="s">
        <v>376</v>
      </c>
      <c r="J39" s="17" t="s">
        <v>565</v>
      </c>
      <c r="L39" s="10"/>
      <c r="O39"/>
    </row>
    <row r="40" spans="1:15" s="9" customFormat="1" x14ac:dyDescent="0.3">
      <c r="A40" s="14" t="s">
        <v>10</v>
      </c>
      <c r="B40" s="14" t="s">
        <v>620</v>
      </c>
      <c r="C40" s="14" t="s">
        <v>12</v>
      </c>
      <c r="D40" s="14" t="s">
        <v>20</v>
      </c>
      <c r="E40" s="14" t="s">
        <v>188</v>
      </c>
      <c r="F40" s="15" t="s">
        <v>621</v>
      </c>
      <c r="G40" s="16">
        <v>3840</v>
      </c>
      <c r="H40" s="16">
        <v>140</v>
      </c>
      <c r="I40" s="17" t="s">
        <v>376</v>
      </c>
      <c r="J40" s="17" t="s">
        <v>565</v>
      </c>
      <c r="L40" s="10"/>
      <c r="O40"/>
    </row>
    <row r="41" spans="1:15" s="9" customFormat="1" x14ac:dyDescent="0.3">
      <c r="A41" s="14" t="s">
        <v>10</v>
      </c>
      <c r="B41" s="14" t="s">
        <v>622</v>
      </c>
      <c r="C41" s="14" t="s">
        <v>12</v>
      </c>
      <c r="D41" s="14" t="s">
        <v>20</v>
      </c>
      <c r="E41" s="14" t="s">
        <v>32</v>
      </c>
      <c r="F41" s="15" t="s">
        <v>623</v>
      </c>
      <c r="G41" s="16">
        <v>7960</v>
      </c>
      <c r="H41" s="16">
        <v>200</v>
      </c>
      <c r="I41" s="17" t="s">
        <v>376</v>
      </c>
      <c r="J41" s="17" t="s">
        <v>565</v>
      </c>
      <c r="L41" s="10"/>
      <c r="O41"/>
    </row>
    <row r="42" spans="1:15" s="9" customFormat="1" x14ac:dyDescent="0.3">
      <c r="A42" s="14" t="s">
        <v>10</v>
      </c>
      <c r="B42" s="14" t="s">
        <v>624</v>
      </c>
      <c r="C42" s="14" t="s">
        <v>12</v>
      </c>
      <c r="D42" s="14" t="s">
        <v>20</v>
      </c>
      <c r="E42" s="14" t="s">
        <v>32</v>
      </c>
      <c r="F42" s="15" t="s">
        <v>625</v>
      </c>
      <c r="G42" s="16">
        <v>7960</v>
      </c>
      <c r="H42" s="16">
        <v>50</v>
      </c>
      <c r="I42" s="17" t="s">
        <v>376</v>
      </c>
      <c r="J42" s="17" t="s">
        <v>565</v>
      </c>
      <c r="L42" s="10"/>
      <c r="O42"/>
    </row>
    <row r="43" spans="1:15" s="9" customFormat="1" x14ac:dyDescent="0.3">
      <c r="A43" s="14" t="s">
        <v>10</v>
      </c>
      <c r="B43" s="14" t="s">
        <v>626</v>
      </c>
      <c r="C43" s="14" t="s">
        <v>12</v>
      </c>
      <c r="D43" s="14" t="s">
        <v>20</v>
      </c>
      <c r="E43" s="14" t="s">
        <v>32</v>
      </c>
      <c r="F43" s="15" t="s">
        <v>627</v>
      </c>
      <c r="G43" s="16">
        <v>7960</v>
      </c>
      <c r="H43" s="16">
        <v>90</v>
      </c>
      <c r="I43" s="17" t="s">
        <v>376</v>
      </c>
      <c r="J43" s="17" t="s">
        <v>565</v>
      </c>
      <c r="L43" s="10"/>
      <c r="O43"/>
    </row>
    <row r="44" spans="1:15" s="9" customFormat="1" x14ac:dyDescent="0.3">
      <c r="A44" s="14" t="s">
        <v>10</v>
      </c>
      <c r="B44" s="14" t="s">
        <v>628</v>
      </c>
      <c r="C44" s="14" t="s">
        <v>53</v>
      </c>
      <c r="D44" s="14" t="s">
        <v>31</v>
      </c>
      <c r="E44" s="14" t="s">
        <v>295</v>
      </c>
      <c r="F44" s="15" t="s">
        <v>629</v>
      </c>
      <c r="G44" s="16">
        <v>5050</v>
      </c>
      <c r="H44" s="16">
        <v>130</v>
      </c>
      <c r="I44" s="17" t="s">
        <v>376</v>
      </c>
      <c r="J44" s="17" t="s">
        <v>565</v>
      </c>
      <c r="L44" s="10"/>
      <c r="O44"/>
    </row>
    <row r="45" spans="1:15" s="9" customFormat="1" x14ac:dyDescent="0.3">
      <c r="A45" s="14" t="s">
        <v>10</v>
      </c>
      <c r="B45" s="14" t="s">
        <v>630</v>
      </c>
      <c r="C45" s="14" t="s">
        <v>53</v>
      </c>
      <c r="D45" s="14" t="s">
        <v>31</v>
      </c>
      <c r="E45" s="14" t="s">
        <v>42</v>
      </c>
      <c r="F45" s="15" t="s">
        <v>631</v>
      </c>
      <c r="G45" s="16">
        <v>5050</v>
      </c>
      <c r="H45" s="16">
        <v>170</v>
      </c>
      <c r="I45" s="17" t="s">
        <v>376</v>
      </c>
      <c r="J45" s="17" t="s">
        <v>565</v>
      </c>
      <c r="L45" s="10"/>
      <c r="O45"/>
    </row>
    <row r="46" spans="1:15" s="9" customFormat="1" x14ac:dyDescent="0.3">
      <c r="A46" s="14" t="s">
        <v>10</v>
      </c>
      <c r="B46" s="14" t="s">
        <v>632</v>
      </c>
      <c r="C46" s="14" t="s">
        <v>12</v>
      </c>
      <c r="D46" s="14" t="s">
        <v>31</v>
      </c>
      <c r="E46" s="14" t="s">
        <v>633</v>
      </c>
      <c r="F46" s="15" t="s">
        <v>634</v>
      </c>
      <c r="G46" s="16">
        <v>4890</v>
      </c>
      <c r="H46" s="16">
        <v>170</v>
      </c>
      <c r="I46" s="17" t="s">
        <v>376</v>
      </c>
      <c r="J46" s="17" t="s">
        <v>565</v>
      </c>
      <c r="L46" s="10"/>
      <c r="O46"/>
    </row>
    <row r="47" spans="1:15" x14ac:dyDescent="0.3">
      <c r="H47" s="20">
        <f>SUM(H2:H46)</f>
        <v>6440</v>
      </c>
    </row>
    <row r="48" spans="1:15" x14ac:dyDescent="0.3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2" t="s">
        <v>5</v>
      </c>
      <c r="G48" s="3" t="s">
        <v>6</v>
      </c>
      <c r="H48" s="3" t="s">
        <v>7</v>
      </c>
      <c r="I48" s="4" t="s">
        <v>635</v>
      </c>
      <c r="J48" s="4" t="s">
        <v>636</v>
      </c>
    </row>
    <row r="49" spans="1:15" x14ac:dyDescent="0.3">
      <c r="A49" s="5" t="s">
        <v>59</v>
      </c>
      <c r="B49" s="5" t="s">
        <v>637</v>
      </c>
      <c r="C49" s="5" t="s">
        <v>12</v>
      </c>
      <c r="D49" s="5" t="s">
        <v>13</v>
      </c>
      <c r="E49" s="5" t="s">
        <v>24</v>
      </c>
      <c r="F49" s="6" t="s">
        <v>638</v>
      </c>
      <c r="G49" s="7">
        <v>8100</v>
      </c>
      <c r="H49" s="7">
        <v>120</v>
      </c>
      <c r="I49" s="8" t="s">
        <v>488</v>
      </c>
      <c r="J49" s="8" t="s">
        <v>219</v>
      </c>
      <c r="L49" s="10">
        <v>120</v>
      </c>
      <c r="M49" s="10">
        <f>H49-L49</f>
        <v>0</v>
      </c>
      <c r="O49">
        <f t="shared" ref="O49:O77" si="2">G49*H49</f>
        <v>972000</v>
      </c>
    </row>
    <row r="50" spans="1:15" x14ac:dyDescent="0.3">
      <c r="A50" s="5" t="s">
        <v>59</v>
      </c>
      <c r="B50" s="5" t="s">
        <v>639</v>
      </c>
      <c r="C50" s="5" t="s">
        <v>12</v>
      </c>
      <c r="D50" s="5" t="s">
        <v>13</v>
      </c>
      <c r="E50" s="5" t="s">
        <v>24</v>
      </c>
      <c r="F50" s="6" t="s">
        <v>640</v>
      </c>
      <c r="G50" s="7">
        <v>3930</v>
      </c>
      <c r="H50" s="13">
        <v>200</v>
      </c>
      <c r="I50" s="8" t="s">
        <v>488</v>
      </c>
      <c r="J50" s="8" t="s">
        <v>219</v>
      </c>
      <c r="L50" s="10">
        <v>200</v>
      </c>
      <c r="M50" s="10">
        <f t="shared" ref="M50:M77" si="3">H50-L50</f>
        <v>0</v>
      </c>
      <c r="O50">
        <f t="shared" si="2"/>
        <v>786000</v>
      </c>
    </row>
    <row r="51" spans="1:15" x14ac:dyDescent="0.3">
      <c r="A51" s="5" t="s">
        <v>59</v>
      </c>
      <c r="B51" s="5" t="s">
        <v>641</v>
      </c>
      <c r="C51" s="5" t="s">
        <v>12</v>
      </c>
      <c r="D51" s="5" t="s">
        <v>13</v>
      </c>
      <c r="E51" s="5" t="s">
        <v>24</v>
      </c>
      <c r="F51" s="6" t="s">
        <v>642</v>
      </c>
      <c r="G51" s="7">
        <v>7940</v>
      </c>
      <c r="H51" s="13">
        <v>30</v>
      </c>
      <c r="I51" s="8" t="s">
        <v>488</v>
      </c>
      <c r="J51" s="8" t="s">
        <v>219</v>
      </c>
      <c r="L51" s="10">
        <v>30</v>
      </c>
      <c r="M51" s="10">
        <f t="shared" si="3"/>
        <v>0</v>
      </c>
      <c r="O51">
        <f t="shared" si="2"/>
        <v>238200</v>
      </c>
    </row>
    <row r="52" spans="1:15" x14ac:dyDescent="0.3">
      <c r="A52" s="5" t="s">
        <v>59</v>
      </c>
      <c r="B52" s="5" t="s">
        <v>643</v>
      </c>
      <c r="C52" s="5" t="s">
        <v>12</v>
      </c>
      <c r="D52" s="5" t="s">
        <v>13</v>
      </c>
      <c r="E52" s="5" t="s">
        <v>24</v>
      </c>
      <c r="F52" s="6" t="s">
        <v>644</v>
      </c>
      <c r="G52" s="7">
        <v>7940</v>
      </c>
      <c r="H52" s="13">
        <v>50</v>
      </c>
      <c r="I52" s="8" t="s">
        <v>488</v>
      </c>
      <c r="J52" s="8" t="s">
        <v>219</v>
      </c>
      <c r="L52" s="10">
        <v>50</v>
      </c>
      <c r="M52" s="10">
        <f t="shared" si="3"/>
        <v>0</v>
      </c>
      <c r="O52">
        <f t="shared" si="2"/>
        <v>397000</v>
      </c>
    </row>
    <row r="53" spans="1:15" x14ac:dyDescent="0.3">
      <c r="A53" s="5" t="s">
        <v>59</v>
      </c>
      <c r="B53" s="5" t="s">
        <v>645</v>
      </c>
      <c r="C53" s="5" t="s">
        <v>12</v>
      </c>
      <c r="D53" s="5" t="s">
        <v>13</v>
      </c>
      <c r="E53" s="5" t="s">
        <v>68</v>
      </c>
      <c r="F53" s="6" t="s">
        <v>646</v>
      </c>
      <c r="G53" s="7">
        <v>4850</v>
      </c>
      <c r="H53" s="7">
        <v>180</v>
      </c>
      <c r="I53" s="8" t="s">
        <v>488</v>
      </c>
      <c r="J53" s="8" t="s">
        <v>219</v>
      </c>
      <c r="L53" s="10">
        <v>180</v>
      </c>
      <c r="M53" s="10">
        <f t="shared" si="3"/>
        <v>0</v>
      </c>
      <c r="O53">
        <f t="shared" si="2"/>
        <v>873000</v>
      </c>
    </row>
    <row r="54" spans="1:15" x14ac:dyDescent="0.3">
      <c r="A54" s="5" t="s">
        <v>59</v>
      </c>
      <c r="B54" s="5" t="s">
        <v>647</v>
      </c>
      <c r="C54" s="5" t="s">
        <v>12</v>
      </c>
      <c r="D54" s="5" t="s">
        <v>13</v>
      </c>
      <c r="E54" s="5" t="s">
        <v>68</v>
      </c>
      <c r="F54" s="6" t="s">
        <v>648</v>
      </c>
      <c r="G54" s="7">
        <v>4850</v>
      </c>
      <c r="H54" s="7">
        <v>190</v>
      </c>
      <c r="I54" s="8" t="s">
        <v>488</v>
      </c>
      <c r="J54" s="8" t="s">
        <v>219</v>
      </c>
      <c r="L54" s="10">
        <v>190</v>
      </c>
      <c r="M54" s="10">
        <f t="shared" si="3"/>
        <v>0</v>
      </c>
      <c r="O54">
        <f t="shared" si="2"/>
        <v>921500</v>
      </c>
    </row>
    <row r="55" spans="1:15" x14ac:dyDescent="0.3">
      <c r="A55" s="5" t="s">
        <v>59</v>
      </c>
      <c r="B55" s="5" t="s">
        <v>649</v>
      </c>
      <c r="C55" s="5" t="s">
        <v>12</v>
      </c>
      <c r="D55" s="5" t="s">
        <v>20</v>
      </c>
      <c r="E55" s="5" t="s">
        <v>24</v>
      </c>
      <c r="F55" s="6" t="s">
        <v>650</v>
      </c>
      <c r="G55" s="7">
        <v>6670</v>
      </c>
      <c r="H55" s="7">
        <v>90</v>
      </c>
      <c r="I55" s="8" t="s">
        <v>488</v>
      </c>
      <c r="J55" s="8" t="s">
        <v>219</v>
      </c>
      <c r="L55" s="10">
        <v>90</v>
      </c>
      <c r="M55" s="10">
        <f t="shared" si="3"/>
        <v>0</v>
      </c>
      <c r="O55">
        <f t="shared" si="2"/>
        <v>600300</v>
      </c>
    </row>
    <row r="56" spans="1:15" x14ac:dyDescent="0.3">
      <c r="A56" s="5" t="s">
        <v>59</v>
      </c>
      <c r="B56" s="5" t="s">
        <v>651</v>
      </c>
      <c r="C56" s="5" t="s">
        <v>12</v>
      </c>
      <c r="D56" s="5" t="s">
        <v>20</v>
      </c>
      <c r="E56" s="5" t="s">
        <v>24</v>
      </c>
      <c r="F56" s="6" t="s">
        <v>652</v>
      </c>
      <c r="G56" s="7">
        <v>6670</v>
      </c>
      <c r="H56" s="7">
        <v>200</v>
      </c>
      <c r="I56" s="8" t="s">
        <v>488</v>
      </c>
      <c r="J56" s="8" t="s">
        <v>219</v>
      </c>
      <c r="L56" s="10">
        <v>200</v>
      </c>
      <c r="M56" s="10">
        <f t="shared" si="3"/>
        <v>0</v>
      </c>
      <c r="O56">
        <f t="shared" si="2"/>
        <v>1334000</v>
      </c>
    </row>
    <row r="57" spans="1:15" x14ac:dyDescent="0.3">
      <c r="A57" s="5" t="s">
        <v>59</v>
      </c>
      <c r="B57" s="5" t="s">
        <v>653</v>
      </c>
      <c r="C57" s="5" t="s">
        <v>12</v>
      </c>
      <c r="D57" s="5" t="s">
        <v>20</v>
      </c>
      <c r="E57" s="5" t="s">
        <v>68</v>
      </c>
      <c r="F57" s="6" t="s">
        <v>654</v>
      </c>
      <c r="G57" s="7">
        <v>6670</v>
      </c>
      <c r="H57" s="7">
        <v>160</v>
      </c>
      <c r="I57" s="8" t="s">
        <v>488</v>
      </c>
      <c r="J57" s="8" t="s">
        <v>219</v>
      </c>
      <c r="L57" s="10">
        <v>160</v>
      </c>
      <c r="M57" s="10">
        <f t="shared" si="3"/>
        <v>0</v>
      </c>
      <c r="O57">
        <f t="shared" si="2"/>
        <v>1067200</v>
      </c>
    </row>
    <row r="58" spans="1:15" x14ac:dyDescent="0.3">
      <c r="A58" s="5" t="s">
        <v>59</v>
      </c>
      <c r="B58" s="5" t="s">
        <v>655</v>
      </c>
      <c r="C58" s="5" t="s">
        <v>12</v>
      </c>
      <c r="D58" s="5" t="s">
        <v>20</v>
      </c>
      <c r="E58" s="5" t="s">
        <v>24</v>
      </c>
      <c r="F58" s="6" t="s">
        <v>656</v>
      </c>
      <c r="G58" s="7">
        <v>6860</v>
      </c>
      <c r="H58" s="7">
        <v>130</v>
      </c>
      <c r="I58" s="8" t="s">
        <v>488</v>
      </c>
      <c r="J58" s="8" t="s">
        <v>219</v>
      </c>
      <c r="L58" s="10">
        <v>130</v>
      </c>
      <c r="M58" s="10">
        <f t="shared" si="3"/>
        <v>0</v>
      </c>
      <c r="O58">
        <f t="shared" si="2"/>
        <v>891800</v>
      </c>
    </row>
    <row r="59" spans="1:15" x14ac:dyDescent="0.3">
      <c r="A59" s="5" t="s">
        <v>59</v>
      </c>
      <c r="B59" s="5" t="s">
        <v>657</v>
      </c>
      <c r="C59" s="5" t="s">
        <v>12</v>
      </c>
      <c r="D59" s="5" t="s">
        <v>20</v>
      </c>
      <c r="E59" s="5" t="s">
        <v>24</v>
      </c>
      <c r="F59" s="6" t="s">
        <v>658</v>
      </c>
      <c r="G59" s="7">
        <v>7960</v>
      </c>
      <c r="H59" s="7">
        <v>10</v>
      </c>
      <c r="I59" s="8" t="s">
        <v>488</v>
      </c>
      <c r="J59" s="8" t="s">
        <v>219</v>
      </c>
      <c r="L59" s="10">
        <v>10</v>
      </c>
      <c r="M59" s="10">
        <f t="shared" si="3"/>
        <v>0</v>
      </c>
      <c r="O59">
        <f t="shared" si="2"/>
        <v>79600</v>
      </c>
    </row>
    <row r="60" spans="1:15" x14ac:dyDescent="0.3">
      <c r="A60" s="5" t="s">
        <v>59</v>
      </c>
      <c r="B60" s="5" t="s">
        <v>659</v>
      </c>
      <c r="C60" s="5" t="s">
        <v>12</v>
      </c>
      <c r="D60" s="5" t="s">
        <v>20</v>
      </c>
      <c r="E60" s="5" t="s">
        <v>24</v>
      </c>
      <c r="F60" s="6" t="s">
        <v>660</v>
      </c>
      <c r="G60" s="7">
        <v>7960</v>
      </c>
      <c r="H60" s="7">
        <v>10</v>
      </c>
      <c r="I60" s="8" t="s">
        <v>488</v>
      </c>
      <c r="J60" s="8" t="s">
        <v>219</v>
      </c>
      <c r="L60" s="10">
        <v>10</v>
      </c>
      <c r="M60" s="10">
        <f t="shared" si="3"/>
        <v>0</v>
      </c>
      <c r="O60">
        <f t="shared" si="2"/>
        <v>79600</v>
      </c>
    </row>
    <row r="61" spans="1:15" x14ac:dyDescent="0.3">
      <c r="A61" s="5" t="s">
        <v>59</v>
      </c>
      <c r="B61" s="5" t="s">
        <v>661</v>
      </c>
      <c r="C61" s="5" t="s">
        <v>12</v>
      </c>
      <c r="D61" s="5" t="s">
        <v>20</v>
      </c>
      <c r="E61" s="5" t="s">
        <v>24</v>
      </c>
      <c r="F61" s="6" t="s">
        <v>662</v>
      </c>
      <c r="G61" s="7">
        <v>25670</v>
      </c>
      <c r="H61" s="7">
        <v>50</v>
      </c>
      <c r="I61" s="8" t="s">
        <v>488</v>
      </c>
      <c r="J61" s="8" t="s">
        <v>219</v>
      </c>
      <c r="L61" s="10">
        <v>50</v>
      </c>
      <c r="M61" s="10">
        <f t="shared" si="3"/>
        <v>0</v>
      </c>
      <c r="O61">
        <f t="shared" si="2"/>
        <v>1283500</v>
      </c>
    </row>
    <row r="62" spans="1:15" s="26" customFormat="1" x14ac:dyDescent="0.3">
      <c r="A62" s="5" t="s">
        <v>59</v>
      </c>
      <c r="B62" s="5" t="s">
        <v>663</v>
      </c>
      <c r="C62" s="5" t="s">
        <v>12</v>
      </c>
      <c r="D62" s="5" t="s">
        <v>20</v>
      </c>
      <c r="E62" s="5" t="s">
        <v>24</v>
      </c>
      <c r="F62" s="6" t="s">
        <v>664</v>
      </c>
      <c r="G62" s="7">
        <v>25670</v>
      </c>
      <c r="H62" s="13">
        <v>50</v>
      </c>
      <c r="I62" s="8" t="s">
        <v>488</v>
      </c>
      <c r="J62" s="8" t="s">
        <v>219</v>
      </c>
      <c r="L62" s="10">
        <v>50</v>
      </c>
      <c r="M62" s="10">
        <f t="shared" si="3"/>
        <v>0</v>
      </c>
      <c r="O62">
        <f t="shared" si="2"/>
        <v>1283500</v>
      </c>
    </row>
    <row r="63" spans="1:15" x14ac:dyDescent="0.3">
      <c r="A63" s="5" t="s">
        <v>59</v>
      </c>
      <c r="B63" s="5" t="s">
        <v>665</v>
      </c>
      <c r="C63" s="5" t="s">
        <v>12</v>
      </c>
      <c r="D63" s="5" t="s">
        <v>20</v>
      </c>
      <c r="E63" s="5" t="s">
        <v>24</v>
      </c>
      <c r="F63" s="6" t="s">
        <v>666</v>
      </c>
      <c r="G63" s="7">
        <v>25670</v>
      </c>
      <c r="H63" s="7">
        <v>100</v>
      </c>
      <c r="I63" s="8" t="s">
        <v>488</v>
      </c>
      <c r="J63" s="8" t="s">
        <v>219</v>
      </c>
      <c r="L63" s="10">
        <v>100</v>
      </c>
      <c r="M63" s="10">
        <f t="shared" si="3"/>
        <v>0</v>
      </c>
      <c r="O63">
        <f t="shared" si="2"/>
        <v>2567000</v>
      </c>
    </row>
    <row r="64" spans="1:15" x14ac:dyDescent="0.3">
      <c r="A64" s="5" t="s">
        <v>59</v>
      </c>
      <c r="B64" s="5" t="s">
        <v>667</v>
      </c>
      <c r="C64" s="5" t="s">
        <v>12</v>
      </c>
      <c r="D64" s="5" t="s">
        <v>20</v>
      </c>
      <c r="E64" s="5" t="s">
        <v>24</v>
      </c>
      <c r="F64" s="6" t="s">
        <v>668</v>
      </c>
      <c r="G64" s="7">
        <v>8800</v>
      </c>
      <c r="H64" s="7">
        <v>90</v>
      </c>
      <c r="I64" s="8" t="s">
        <v>488</v>
      </c>
      <c r="J64" s="8" t="s">
        <v>219</v>
      </c>
      <c r="L64" s="10">
        <v>90</v>
      </c>
      <c r="M64" s="10">
        <f t="shared" si="3"/>
        <v>0</v>
      </c>
      <c r="O64">
        <f t="shared" si="2"/>
        <v>792000</v>
      </c>
    </row>
    <row r="65" spans="1:15" x14ac:dyDescent="0.3">
      <c r="A65" s="5" t="s">
        <v>59</v>
      </c>
      <c r="B65" s="5" t="s">
        <v>669</v>
      </c>
      <c r="C65" s="5" t="s">
        <v>12</v>
      </c>
      <c r="D65" s="5" t="s">
        <v>20</v>
      </c>
      <c r="E65" s="5" t="s">
        <v>24</v>
      </c>
      <c r="F65" s="6" t="s">
        <v>670</v>
      </c>
      <c r="G65" s="7">
        <v>12510</v>
      </c>
      <c r="H65" s="7">
        <v>200</v>
      </c>
      <c r="I65" s="8" t="s">
        <v>488</v>
      </c>
      <c r="J65" s="8" t="s">
        <v>219</v>
      </c>
      <c r="L65" s="10">
        <v>200</v>
      </c>
      <c r="M65" s="10">
        <f t="shared" si="3"/>
        <v>0</v>
      </c>
      <c r="O65">
        <f t="shared" si="2"/>
        <v>2502000</v>
      </c>
    </row>
    <row r="66" spans="1:15" x14ac:dyDescent="0.3">
      <c r="A66" s="5" t="s">
        <v>59</v>
      </c>
      <c r="B66" s="5" t="s">
        <v>671</v>
      </c>
      <c r="C66" s="5" t="s">
        <v>12</v>
      </c>
      <c r="D66" s="5" t="s">
        <v>20</v>
      </c>
      <c r="E66" s="5" t="s">
        <v>24</v>
      </c>
      <c r="F66" s="6" t="s">
        <v>672</v>
      </c>
      <c r="G66" s="7">
        <v>33200</v>
      </c>
      <c r="H66" s="7">
        <v>60</v>
      </c>
      <c r="I66" s="8" t="s">
        <v>488</v>
      </c>
      <c r="J66" s="8" t="s">
        <v>219</v>
      </c>
      <c r="L66" s="10">
        <v>60</v>
      </c>
      <c r="M66" s="10">
        <f t="shared" si="3"/>
        <v>0</v>
      </c>
      <c r="O66">
        <f t="shared" si="2"/>
        <v>1992000</v>
      </c>
    </row>
    <row r="67" spans="1:15" s="9" customFormat="1" x14ac:dyDescent="0.3">
      <c r="A67" s="5" t="s">
        <v>59</v>
      </c>
      <c r="B67" s="5" t="s">
        <v>673</v>
      </c>
      <c r="C67" s="5" t="s">
        <v>12</v>
      </c>
      <c r="D67" s="5" t="s">
        <v>20</v>
      </c>
      <c r="E67" s="5" t="s">
        <v>57</v>
      </c>
      <c r="F67" s="6" t="s">
        <v>674</v>
      </c>
      <c r="G67" s="7">
        <v>25510</v>
      </c>
      <c r="H67" s="7">
        <v>80</v>
      </c>
      <c r="I67" s="8" t="s">
        <v>488</v>
      </c>
      <c r="J67" s="8" t="s">
        <v>219</v>
      </c>
      <c r="L67" s="10">
        <v>80</v>
      </c>
      <c r="M67" s="10">
        <f t="shared" si="3"/>
        <v>0</v>
      </c>
      <c r="O67">
        <f t="shared" si="2"/>
        <v>2040800</v>
      </c>
    </row>
    <row r="68" spans="1:15" s="9" customFormat="1" x14ac:dyDescent="0.3">
      <c r="A68" s="5" t="s">
        <v>59</v>
      </c>
      <c r="B68" s="5" t="s">
        <v>675</v>
      </c>
      <c r="C68" s="5" t="s">
        <v>12</v>
      </c>
      <c r="D68" s="5" t="s">
        <v>20</v>
      </c>
      <c r="E68" s="5" t="s">
        <v>57</v>
      </c>
      <c r="F68" s="6" t="s">
        <v>676</v>
      </c>
      <c r="G68" s="7">
        <v>25510</v>
      </c>
      <c r="H68" s="7">
        <v>90</v>
      </c>
      <c r="I68" s="8" t="s">
        <v>488</v>
      </c>
      <c r="J68" s="8" t="s">
        <v>219</v>
      </c>
      <c r="L68" s="10">
        <v>90</v>
      </c>
      <c r="M68" s="10">
        <f t="shared" si="3"/>
        <v>0</v>
      </c>
      <c r="O68">
        <f t="shared" si="2"/>
        <v>2295900</v>
      </c>
    </row>
    <row r="69" spans="1:15" s="9" customFormat="1" x14ac:dyDescent="0.3">
      <c r="A69" s="5" t="s">
        <v>59</v>
      </c>
      <c r="B69" s="5" t="s">
        <v>677</v>
      </c>
      <c r="C69" s="5" t="s">
        <v>12</v>
      </c>
      <c r="D69" s="5" t="s">
        <v>20</v>
      </c>
      <c r="E69" s="5" t="s">
        <v>68</v>
      </c>
      <c r="F69" s="6" t="s">
        <v>678</v>
      </c>
      <c r="G69" s="7">
        <v>25170</v>
      </c>
      <c r="H69" s="7">
        <v>80</v>
      </c>
      <c r="I69" s="8" t="s">
        <v>488</v>
      </c>
      <c r="J69" s="8" t="s">
        <v>219</v>
      </c>
      <c r="L69" s="10">
        <v>80</v>
      </c>
      <c r="M69" s="10">
        <f t="shared" si="3"/>
        <v>0</v>
      </c>
      <c r="O69">
        <f t="shared" si="2"/>
        <v>2013600</v>
      </c>
    </row>
    <row r="70" spans="1:15" s="9" customFormat="1" x14ac:dyDescent="0.3">
      <c r="A70" s="5" t="s">
        <v>59</v>
      </c>
      <c r="B70" s="5" t="s">
        <v>679</v>
      </c>
      <c r="C70" s="5" t="s">
        <v>12</v>
      </c>
      <c r="D70" s="5" t="s">
        <v>20</v>
      </c>
      <c r="E70" s="5" t="s">
        <v>68</v>
      </c>
      <c r="F70" s="6" t="s">
        <v>680</v>
      </c>
      <c r="G70" s="7">
        <v>8120</v>
      </c>
      <c r="H70" s="7">
        <v>200</v>
      </c>
      <c r="I70" s="8" t="s">
        <v>488</v>
      </c>
      <c r="J70" s="8" t="s">
        <v>219</v>
      </c>
      <c r="L70" s="10">
        <v>200</v>
      </c>
      <c r="M70" s="10">
        <f t="shared" si="3"/>
        <v>0</v>
      </c>
      <c r="O70">
        <f t="shared" si="2"/>
        <v>1624000</v>
      </c>
    </row>
    <row r="71" spans="1:15" s="9" customFormat="1" x14ac:dyDescent="0.3">
      <c r="A71" s="5" t="s">
        <v>59</v>
      </c>
      <c r="B71" s="5" t="s">
        <v>681</v>
      </c>
      <c r="C71" s="5" t="s">
        <v>12</v>
      </c>
      <c r="D71" s="5" t="s">
        <v>20</v>
      </c>
      <c r="E71" s="5" t="s">
        <v>68</v>
      </c>
      <c r="F71" s="6" t="s">
        <v>682</v>
      </c>
      <c r="G71" s="7">
        <v>25170</v>
      </c>
      <c r="H71" s="7">
        <v>40</v>
      </c>
      <c r="I71" s="8" t="s">
        <v>488</v>
      </c>
      <c r="J71" s="8" t="s">
        <v>219</v>
      </c>
      <c r="L71" s="10">
        <v>40</v>
      </c>
      <c r="M71" s="10">
        <f t="shared" si="3"/>
        <v>0</v>
      </c>
      <c r="O71">
        <f t="shared" si="2"/>
        <v>1006800</v>
      </c>
    </row>
    <row r="72" spans="1:15" s="9" customFormat="1" x14ac:dyDescent="0.3">
      <c r="A72" s="5" t="s">
        <v>59</v>
      </c>
      <c r="B72" s="5" t="s">
        <v>683</v>
      </c>
      <c r="C72" s="5" t="s">
        <v>12</v>
      </c>
      <c r="D72" s="5" t="s">
        <v>20</v>
      </c>
      <c r="E72" s="5" t="s">
        <v>68</v>
      </c>
      <c r="F72" s="6" t="s">
        <v>684</v>
      </c>
      <c r="G72" s="7">
        <v>25170</v>
      </c>
      <c r="H72" s="7">
        <v>30</v>
      </c>
      <c r="I72" s="8" t="s">
        <v>488</v>
      </c>
      <c r="J72" s="8" t="s">
        <v>219</v>
      </c>
      <c r="L72" s="10">
        <v>30</v>
      </c>
      <c r="M72" s="10">
        <f t="shared" si="3"/>
        <v>0</v>
      </c>
      <c r="O72">
        <f t="shared" si="2"/>
        <v>755100</v>
      </c>
    </row>
    <row r="73" spans="1:15" s="9" customFormat="1" x14ac:dyDescent="0.3">
      <c r="A73" s="5" t="s">
        <v>59</v>
      </c>
      <c r="B73" s="5" t="s">
        <v>685</v>
      </c>
      <c r="C73" s="5" t="s">
        <v>12</v>
      </c>
      <c r="D73" s="5" t="s">
        <v>20</v>
      </c>
      <c r="E73" s="5" t="s">
        <v>68</v>
      </c>
      <c r="F73" s="6" t="s">
        <v>686</v>
      </c>
      <c r="G73" s="7">
        <v>4850</v>
      </c>
      <c r="H73" s="7">
        <v>180</v>
      </c>
      <c r="I73" s="8" t="s">
        <v>488</v>
      </c>
      <c r="J73" s="8" t="s">
        <v>219</v>
      </c>
      <c r="L73" s="10">
        <v>180</v>
      </c>
      <c r="M73" s="10">
        <f t="shared" si="3"/>
        <v>0</v>
      </c>
      <c r="O73">
        <f t="shared" si="2"/>
        <v>873000</v>
      </c>
    </row>
    <row r="74" spans="1:15" s="9" customFormat="1" x14ac:dyDescent="0.3">
      <c r="A74" s="5" t="s">
        <v>59</v>
      </c>
      <c r="B74" s="5" t="s">
        <v>687</v>
      </c>
      <c r="C74" s="5" t="s">
        <v>12</v>
      </c>
      <c r="D74" s="5" t="s">
        <v>20</v>
      </c>
      <c r="E74" s="5" t="s">
        <v>68</v>
      </c>
      <c r="F74" s="6" t="s">
        <v>688</v>
      </c>
      <c r="G74" s="7">
        <v>25170</v>
      </c>
      <c r="H74" s="7">
        <v>60</v>
      </c>
      <c r="I74" s="8" t="s">
        <v>488</v>
      </c>
      <c r="J74" s="8" t="s">
        <v>219</v>
      </c>
      <c r="L74" s="10">
        <v>60</v>
      </c>
      <c r="M74" s="10">
        <f t="shared" si="3"/>
        <v>0</v>
      </c>
      <c r="O74">
        <f t="shared" si="2"/>
        <v>1510200</v>
      </c>
    </row>
    <row r="75" spans="1:15" s="9" customFormat="1" x14ac:dyDescent="0.3">
      <c r="A75" s="5" t="s">
        <v>59</v>
      </c>
      <c r="B75" s="5" t="s">
        <v>689</v>
      </c>
      <c r="C75" s="5" t="s">
        <v>12</v>
      </c>
      <c r="D75" s="5" t="s">
        <v>20</v>
      </c>
      <c r="E75" s="5" t="s">
        <v>57</v>
      </c>
      <c r="F75" s="6" t="s">
        <v>690</v>
      </c>
      <c r="G75" s="7">
        <v>8110</v>
      </c>
      <c r="H75" s="7">
        <v>30</v>
      </c>
      <c r="I75" s="8" t="s">
        <v>488</v>
      </c>
      <c r="J75" s="8" t="s">
        <v>219</v>
      </c>
      <c r="L75" s="10">
        <v>30</v>
      </c>
      <c r="M75" s="10">
        <f t="shared" si="3"/>
        <v>0</v>
      </c>
      <c r="O75">
        <f t="shared" si="2"/>
        <v>243300</v>
      </c>
    </row>
    <row r="76" spans="1:15" s="9" customFormat="1" x14ac:dyDescent="0.3">
      <c r="A76" s="5" t="s">
        <v>59</v>
      </c>
      <c r="B76" s="5" t="s">
        <v>691</v>
      </c>
      <c r="C76" s="5" t="s">
        <v>12</v>
      </c>
      <c r="D76" s="5" t="s">
        <v>20</v>
      </c>
      <c r="E76" s="5" t="s">
        <v>57</v>
      </c>
      <c r="F76" s="6" t="s">
        <v>692</v>
      </c>
      <c r="G76" s="7">
        <v>8110</v>
      </c>
      <c r="H76" s="7">
        <v>40</v>
      </c>
      <c r="I76" s="8" t="s">
        <v>488</v>
      </c>
      <c r="J76" s="8" t="s">
        <v>219</v>
      </c>
      <c r="L76" s="10">
        <v>40</v>
      </c>
      <c r="M76" s="10">
        <f t="shared" si="3"/>
        <v>0</v>
      </c>
      <c r="O76">
        <f t="shared" si="2"/>
        <v>324400</v>
      </c>
    </row>
    <row r="77" spans="1:15" s="9" customFormat="1" x14ac:dyDescent="0.3">
      <c r="A77" s="5" t="s">
        <v>59</v>
      </c>
      <c r="B77" s="5" t="s">
        <v>693</v>
      </c>
      <c r="C77" s="5" t="s">
        <v>12</v>
      </c>
      <c r="D77" s="5" t="s">
        <v>20</v>
      </c>
      <c r="E77" s="5" t="s">
        <v>68</v>
      </c>
      <c r="F77" s="6">
        <v>4001</v>
      </c>
      <c r="G77" s="7">
        <v>7100</v>
      </c>
      <c r="H77" s="7">
        <v>170</v>
      </c>
      <c r="I77" s="8" t="s">
        <v>488</v>
      </c>
      <c r="J77" s="8" t="s">
        <v>219</v>
      </c>
      <c r="L77" s="10">
        <v>170</v>
      </c>
      <c r="M77" s="10">
        <f t="shared" si="3"/>
        <v>0</v>
      </c>
      <c r="O77">
        <f t="shared" si="2"/>
        <v>1207000</v>
      </c>
    </row>
    <row r="78" spans="1:15" s="9" customFormat="1" x14ac:dyDescent="0.3">
      <c r="A78" s="14" t="s">
        <v>59</v>
      </c>
      <c r="B78" s="14" t="s">
        <v>694</v>
      </c>
      <c r="C78" s="14" t="s">
        <v>12</v>
      </c>
      <c r="D78" s="14" t="s">
        <v>13</v>
      </c>
      <c r="E78" s="14" t="s">
        <v>57</v>
      </c>
      <c r="F78" s="15" t="s">
        <v>695</v>
      </c>
      <c r="G78" s="16">
        <v>7940</v>
      </c>
      <c r="H78" s="16">
        <v>120</v>
      </c>
      <c r="I78" s="17" t="s">
        <v>376</v>
      </c>
      <c r="J78" s="17" t="s">
        <v>565</v>
      </c>
      <c r="L78" s="18"/>
      <c r="O78"/>
    </row>
    <row r="79" spans="1:15" x14ac:dyDescent="0.3">
      <c r="A79" s="14" t="s">
        <v>59</v>
      </c>
      <c r="B79" s="14" t="s">
        <v>696</v>
      </c>
      <c r="C79" s="14" t="s">
        <v>12</v>
      </c>
      <c r="D79" s="14" t="s">
        <v>13</v>
      </c>
      <c r="E79" s="14" t="s">
        <v>57</v>
      </c>
      <c r="F79" s="15" t="s">
        <v>697</v>
      </c>
      <c r="G79" s="16">
        <v>7940</v>
      </c>
      <c r="H79" s="16">
        <v>30</v>
      </c>
      <c r="I79" s="17" t="s">
        <v>376</v>
      </c>
      <c r="J79" s="17" t="s">
        <v>565</v>
      </c>
      <c r="L79" s="10"/>
    </row>
    <row r="80" spans="1:15" x14ac:dyDescent="0.3">
      <c r="A80" s="14" t="s">
        <v>59</v>
      </c>
      <c r="B80" s="14" t="s">
        <v>698</v>
      </c>
      <c r="C80" s="14" t="s">
        <v>12</v>
      </c>
      <c r="D80" s="14" t="s">
        <v>13</v>
      </c>
      <c r="E80" s="14" t="s">
        <v>57</v>
      </c>
      <c r="F80" s="15" t="s">
        <v>699</v>
      </c>
      <c r="G80" s="16">
        <v>7940</v>
      </c>
      <c r="H80" s="16">
        <v>20</v>
      </c>
      <c r="I80" s="17" t="s">
        <v>376</v>
      </c>
      <c r="J80" s="17" t="s">
        <v>565</v>
      </c>
      <c r="L80" s="10"/>
    </row>
    <row r="81" spans="1:12" x14ac:dyDescent="0.3">
      <c r="A81" s="14" t="s">
        <v>59</v>
      </c>
      <c r="B81" s="14" t="s">
        <v>700</v>
      </c>
      <c r="C81" s="14" t="s">
        <v>12</v>
      </c>
      <c r="D81" s="14" t="s">
        <v>13</v>
      </c>
      <c r="E81" s="14" t="s">
        <v>57</v>
      </c>
      <c r="F81" s="15" t="s">
        <v>701</v>
      </c>
      <c r="G81" s="16">
        <v>7940</v>
      </c>
      <c r="H81" s="16">
        <v>40</v>
      </c>
      <c r="I81" s="17" t="s">
        <v>376</v>
      </c>
      <c r="J81" s="17" t="s">
        <v>565</v>
      </c>
      <c r="L81" s="10"/>
    </row>
    <row r="82" spans="1:12" x14ac:dyDescent="0.3">
      <c r="A82" s="14" t="s">
        <v>59</v>
      </c>
      <c r="B82" s="14" t="s">
        <v>702</v>
      </c>
      <c r="C82" s="14" t="s">
        <v>12</v>
      </c>
      <c r="D82" s="14" t="s">
        <v>13</v>
      </c>
      <c r="E82" s="14" t="s">
        <v>57</v>
      </c>
      <c r="F82" s="15" t="s">
        <v>703</v>
      </c>
      <c r="G82" s="16">
        <v>7940</v>
      </c>
      <c r="H82" s="16">
        <v>100</v>
      </c>
      <c r="I82" s="17" t="s">
        <v>376</v>
      </c>
      <c r="J82" s="17" t="s">
        <v>565</v>
      </c>
      <c r="L82" s="10"/>
    </row>
    <row r="83" spans="1:12" x14ac:dyDescent="0.3">
      <c r="A83" s="14" t="s">
        <v>59</v>
      </c>
      <c r="B83" s="14" t="s">
        <v>704</v>
      </c>
      <c r="C83" s="14" t="s">
        <v>12</v>
      </c>
      <c r="D83" s="14" t="s">
        <v>13</v>
      </c>
      <c r="E83" s="14" t="s">
        <v>57</v>
      </c>
      <c r="F83" s="15" t="s">
        <v>705</v>
      </c>
      <c r="G83" s="16">
        <v>7940</v>
      </c>
      <c r="H83" s="16">
        <v>30</v>
      </c>
      <c r="I83" s="17" t="s">
        <v>376</v>
      </c>
      <c r="J83" s="17" t="s">
        <v>565</v>
      </c>
      <c r="L83" s="10"/>
    </row>
    <row r="84" spans="1:12" x14ac:dyDescent="0.3">
      <c r="A84" s="14" t="s">
        <v>59</v>
      </c>
      <c r="B84" s="14" t="s">
        <v>706</v>
      </c>
      <c r="C84" s="14" t="s">
        <v>12</v>
      </c>
      <c r="D84" s="14" t="s">
        <v>13</v>
      </c>
      <c r="E84" s="14" t="s">
        <v>57</v>
      </c>
      <c r="F84" s="15" t="s">
        <v>707</v>
      </c>
      <c r="G84" s="16">
        <v>7940</v>
      </c>
      <c r="H84" s="16">
        <v>20</v>
      </c>
      <c r="I84" s="17" t="s">
        <v>376</v>
      </c>
      <c r="J84" s="17" t="s">
        <v>565</v>
      </c>
      <c r="L84" s="10"/>
    </row>
    <row r="85" spans="1:12" x14ac:dyDescent="0.3">
      <c r="A85" s="14" t="s">
        <v>59</v>
      </c>
      <c r="B85" s="14" t="s">
        <v>708</v>
      </c>
      <c r="C85" s="14" t="s">
        <v>12</v>
      </c>
      <c r="D85" s="14" t="s">
        <v>13</v>
      </c>
      <c r="E85" s="14" t="s">
        <v>57</v>
      </c>
      <c r="F85" s="15" t="s">
        <v>709</v>
      </c>
      <c r="G85" s="16">
        <v>7940</v>
      </c>
      <c r="H85" s="16">
        <v>30</v>
      </c>
      <c r="I85" s="17" t="s">
        <v>376</v>
      </c>
      <c r="J85" s="17" t="s">
        <v>565</v>
      </c>
      <c r="L85" s="10"/>
    </row>
    <row r="86" spans="1:12" x14ac:dyDescent="0.3">
      <c r="A86" s="14" t="s">
        <v>59</v>
      </c>
      <c r="B86" s="14" t="s">
        <v>710</v>
      </c>
      <c r="C86" s="14" t="s">
        <v>12</v>
      </c>
      <c r="D86" s="14" t="s">
        <v>13</v>
      </c>
      <c r="E86" s="14" t="s">
        <v>24</v>
      </c>
      <c r="F86" s="15" t="s">
        <v>711</v>
      </c>
      <c r="G86" s="16">
        <v>7940</v>
      </c>
      <c r="H86" s="16">
        <v>150</v>
      </c>
      <c r="I86" s="17" t="s">
        <v>376</v>
      </c>
      <c r="J86" s="17" t="s">
        <v>565</v>
      </c>
      <c r="L86" s="10"/>
    </row>
    <row r="87" spans="1:12" x14ac:dyDescent="0.3">
      <c r="A87" s="14" t="s">
        <v>59</v>
      </c>
      <c r="B87" s="14" t="s">
        <v>712</v>
      </c>
      <c r="C87" s="14" t="s">
        <v>12</v>
      </c>
      <c r="D87" s="14" t="s">
        <v>13</v>
      </c>
      <c r="E87" s="14" t="s">
        <v>24</v>
      </c>
      <c r="F87" s="15" t="s">
        <v>713</v>
      </c>
      <c r="G87" s="16">
        <v>7940</v>
      </c>
      <c r="H87" s="16">
        <v>60</v>
      </c>
      <c r="I87" s="17" t="s">
        <v>376</v>
      </c>
      <c r="J87" s="17" t="s">
        <v>565</v>
      </c>
      <c r="L87" s="10"/>
    </row>
    <row r="88" spans="1:12" x14ac:dyDescent="0.3">
      <c r="A88" s="14" t="s">
        <v>59</v>
      </c>
      <c r="B88" s="14" t="s">
        <v>714</v>
      </c>
      <c r="C88" s="14" t="s">
        <v>12</v>
      </c>
      <c r="D88" s="14" t="s">
        <v>13</v>
      </c>
      <c r="E88" s="14" t="s">
        <v>24</v>
      </c>
      <c r="F88" s="15" t="s">
        <v>715</v>
      </c>
      <c r="G88" s="16">
        <v>7940</v>
      </c>
      <c r="H88" s="16">
        <v>60</v>
      </c>
      <c r="I88" s="17" t="s">
        <v>376</v>
      </c>
      <c r="J88" s="17" t="s">
        <v>565</v>
      </c>
      <c r="L88" s="10"/>
    </row>
    <row r="89" spans="1:12" x14ac:dyDescent="0.3">
      <c r="A89" s="14" t="s">
        <v>59</v>
      </c>
      <c r="B89" s="14" t="s">
        <v>716</v>
      </c>
      <c r="C89" s="14" t="s">
        <v>12</v>
      </c>
      <c r="D89" s="14" t="s">
        <v>13</v>
      </c>
      <c r="E89" s="14" t="s">
        <v>24</v>
      </c>
      <c r="F89" s="15" t="s">
        <v>717</v>
      </c>
      <c r="G89" s="16">
        <v>7940</v>
      </c>
      <c r="H89" s="16">
        <v>60</v>
      </c>
      <c r="I89" s="17" t="s">
        <v>376</v>
      </c>
      <c r="J89" s="17" t="s">
        <v>565</v>
      </c>
      <c r="L89" s="10"/>
    </row>
    <row r="90" spans="1:12" x14ac:dyDescent="0.3">
      <c r="A90" s="14" t="s">
        <v>59</v>
      </c>
      <c r="B90" s="14" t="s">
        <v>718</v>
      </c>
      <c r="C90" s="14" t="s">
        <v>12</v>
      </c>
      <c r="D90" s="14" t="s">
        <v>20</v>
      </c>
      <c r="E90" s="14" t="s">
        <v>68</v>
      </c>
      <c r="F90" s="15" t="s">
        <v>719</v>
      </c>
      <c r="G90" s="16">
        <v>3930</v>
      </c>
      <c r="H90" s="16">
        <v>190</v>
      </c>
      <c r="I90" s="17" t="s">
        <v>376</v>
      </c>
      <c r="J90" s="17" t="s">
        <v>565</v>
      </c>
      <c r="L90" s="10"/>
    </row>
    <row r="91" spans="1:12" x14ac:dyDescent="0.3">
      <c r="A91" s="14" t="s">
        <v>59</v>
      </c>
      <c r="B91" s="14" t="s">
        <v>720</v>
      </c>
      <c r="C91" s="14" t="s">
        <v>12</v>
      </c>
      <c r="D91" s="14" t="s">
        <v>20</v>
      </c>
      <c r="E91" s="14" t="s">
        <v>68</v>
      </c>
      <c r="F91" s="15" t="s">
        <v>721</v>
      </c>
      <c r="G91" s="16">
        <v>7960</v>
      </c>
      <c r="H91" s="16">
        <v>30</v>
      </c>
      <c r="I91" s="17" t="s">
        <v>376</v>
      </c>
      <c r="J91" s="17" t="s">
        <v>565</v>
      </c>
      <c r="L91" s="10"/>
    </row>
    <row r="92" spans="1:12" x14ac:dyDescent="0.3">
      <c r="A92" s="14" t="s">
        <v>59</v>
      </c>
      <c r="B92" s="14" t="s">
        <v>722</v>
      </c>
      <c r="C92" s="14" t="s">
        <v>12</v>
      </c>
      <c r="D92" s="14" t="s">
        <v>20</v>
      </c>
      <c r="E92" s="14" t="s">
        <v>68</v>
      </c>
      <c r="F92" s="15" t="s">
        <v>723</v>
      </c>
      <c r="G92" s="16">
        <v>7960</v>
      </c>
      <c r="H92" s="16">
        <v>20</v>
      </c>
      <c r="I92" s="17" t="s">
        <v>376</v>
      </c>
      <c r="J92" s="17" t="s">
        <v>565</v>
      </c>
      <c r="L92" s="10"/>
    </row>
    <row r="93" spans="1:12" x14ac:dyDescent="0.3">
      <c r="A93" s="14" t="s">
        <v>59</v>
      </c>
      <c r="B93" s="14" t="s">
        <v>724</v>
      </c>
      <c r="C93" s="14" t="s">
        <v>12</v>
      </c>
      <c r="D93" s="14" t="s">
        <v>20</v>
      </c>
      <c r="E93" s="14" t="s">
        <v>24</v>
      </c>
      <c r="F93" s="15" t="s">
        <v>725</v>
      </c>
      <c r="G93" s="16">
        <v>12510</v>
      </c>
      <c r="H93" s="16">
        <v>140</v>
      </c>
      <c r="I93" s="17" t="s">
        <v>376</v>
      </c>
      <c r="J93" s="17" t="s">
        <v>565</v>
      </c>
      <c r="L93" s="10"/>
    </row>
    <row r="94" spans="1:12" x14ac:dyDescent="0.3">
      <c r="A94" s="14" t="s">
        <v>59</v>
      </c>
      <c r="B94" s="14" t="s">
        <v>726</v>
      </c>
      <c r="C94" s="14" t="s">
        <v>12</v>
      </c>
      <c r="D94" s="14" t="s">
        <v>20</v>
      </c>
      <c r="E94" s="14" t="s">
        <v>24</v>
      </c>
      <c r="F94" s="15" t="s">
        <v>727</v>
      </c>
      <c r="G94" s="16">
        <v>25510</v>
      </c>
      <c r="H94" s="16">
        <v>40</v>
      </c>
      <c r="I94" s="17" t="s">
        <v>376</v>
      </c>
      <c r="J94" s="17" t="s">
        <v>565</v>
      </c>
      <c r="L94" s="10"/>
    </row>
    <row r="95" spans="1:12" x14ac:dyDescent="0.3">
      <c r="A95" s="14" t="s">
        <v>59</v>
      </c>
      <c r="B95" s="14" t="s">
        <v>728</v>
      </c>
      <c r="C95" s="14" t="s">
        <v>12</v>
      </c>
      <c r="D95" s="14" t="s">
        <v>20</v>
      </c>
      <c r="E95" s="14" t="s">
        <v>24</v>
      </c>
      <c r="F95" s="15" t="s">
        <v>729</v>
      </c>
      <c r="G95" s="16">
        <v>25510</v>
      </c>
      <c r="H95" s="16">
        <v>50</v>
      </c>
      <c r="I95" s="17" t="s">
        <v>376</v>
      </c>
      <c r="J95" s="17" t="s">
        <v>565</v>
      </c>
      <c r="L95" s="10"/>
    </row>
    <row r="96" spans="1:12" x14ac:dyDescent="0.3">
      <c r="A96" s="14" t="s">
        <v>59</v>
      </c>
      <c r="B96" s="14" t="s">
        <v>730</v>
      </c>
      <c r="C96" s="14" t="s">
        <v>12</v>
      </c>
      <c r="D96" s="14" t="s">
        <v>20</v>
      </c>
      <c r="E96" s="14" t="s">
        <v>68</v>
      </c>
      <c r="F96" s="15" t="s">
        <v>731</v>
      </c>
      <c r="G96" s="16">
        <v>25170</v>
      </c>
      <c r="H96" s="16">
        <v>30</v>
      </c>
      <c r="I96" s="17" t="s">
        <v>376</v>
      </c>
      <c r="J96" s="17" t="s">
        <v>565</v>
      </c>
      <c r="L96" s="10"/>
    </row>
    <row r="97" spans="8:8" x14ac:dyDescent="0.3">
      <c r="H97" s="20">
        <f>SUM(H49:H96)</f>
        <v>4140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workbookViewId="0">
      <selection activeCell="H27" sqref="H27:H43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734</v>
      </c>
      <c r="J1" s="4" t="s">
        <v>735</v>
      </c>
    </row>
    <row r="2" spans="1:15" x14ac:dyDescent="0.3">
      <c r="A2" s="5" t="s">
        <v>10</v>
      </c>
      <c r="B2" s="5" t="s">
        <v>737</v>
      </c>
      <c r="C2" s="5" t="s">
        <v>12</v>
      </c>
      <c r="D2" s="5" t="s">
        <v>13</v>
      </c>
      <c r="E2" s="5" t="s">
        <v>68</v>
      </c>
      <c r="F2" s="6" t="s">
        <v>738</v>
      </c>
      <c r="G2" s="7">
        <v>4810</v>
      </c>
      <c r="H2" s="7">
        <v>50</v>
      </c>
      <c r="I2" s="8" t="s">
        <v>376</v>
      </c>
      <c r="J2" s="8" t="s">
        <v>736</v>
      </c>
      <c r="K2" s="9"/>
      <c r="L2" s="10">
        <f t="shared" ref="L2:L42" si="0">G2*H2</f>
        <v>240500</v>
      </c>
      <c r="M2" s="10"/>
    </row>
    <row r="3" spans="1:15" s="9" customFormat="1" x14ac:dyDescent="0.3">
      <c r="A3" s="5" t="s">
        <v>10</v>
      </c>
      <c r="B3" s="5" t="s">
        <v>739</v>
      </c>
      <c r="C3" s="5" t="s">
        <v>12</v>
      </c>
      <c r="D3" s="5" t="s">
        <v>13</v>
      </c>
      <c r="E3" s="5" t="s">
        <v>24</v>
      </c>
      <c r="F3" s="6" t="s">
        <v>740</v>
      </c>
      <c r="G3" s="7">
        <v>3840</v>
      </c>
      <c r="H3" s="7">
        <v>160</v>
      </c>
      <c r="I3" s="8" t="s">
        <v>376</v>
      </c>
      <c r="J3" s="8" t="s">
        <v>736</v>
      </c>
      <c r="L3" s="10">
        <f t="shared" si="0"/>
        <v>614400</v>
      </c>
      <c r="M3" s="10"/>
      <c r="O3"/>
    </row>
    <row r="4" spans="1:15" s="9" customFormat="1" x14ac:dyDescent="0.3">
      <c r="A4" s="5" t="s">
        <v>10</v>
      </c>
      <c r="B4" s="5" t="s">
        <v>741</v>
      </c>
      <c r="C4" s="5" t="s">
        <v>12</v>
      </c>
      <c r="D4" s="5" t="s">
        <v>20</v>
      </c>
      <c r="E4" s="5" t="s">
        <v>42</v>
      </c>
      <c r="F4" s="6" t="s">
        <v>742</v>
      </c>
      <c r="G4" s="7">
        <v>4220</v>
      </c>
      <c r="H4" s="7">
        <v>40</v>
      </c>
      <c r="I4" s="8" t="s">
        <v>376</v>
      </c>
      <c r="J4" s="8" t="s">
        <v>736</v>
      </c>
      <c r="L4" s="10">
        <f t="shared" si="0"/>
        <v>168800</v>
      </c>
      <c r="M4" s="10"/>
      <c r="O4"/>
    </row>
    <row r="5" spans="1:15" s="9" customFormat="1" x14ac:dyDescent="0.3">
      <c r="A5" s="5" t="s">
        <v>10</v>
      </c>
      <c r="B5" s="5" t="s">
        <v>743</v>
      </c>
      <c r="C5" s="5" t="s">
        <v>12</v>
      </c>
      <c r="D5" s="5" t="s">
        <v>20</v>
      </c>
      <c r="E5" s="5" t="s">
        <v>188</v>
      </c>
      <c r="F5" s="6" t="s">
        <v>744</v>
      </c>
      <c r="G5" s="7">
        <v>5380</v>
      </c>
      <c r="H5" s="7">
        <v>170</v>
      </c>
      <c r="I5" s="8" t="s">
        <v>376</v>
      </c>
      <c r="J5" s="8" t="s">
        <v>736</v>
      </c>
      <c r="L5" s="10">
        <f t="shared" si="0"/>
        <v>914600</v>
      </c>
      <c r="M5" s="10"/>
      <c r="O5"/>
    </row>
    <row r="6" spans="1:15" s="9" customFormat="1" x14ac:dyDescent="0.3">
      <c r="A6" s="5" t="s">
        <v>10</v>
      </c>
      <c r="B6" s="5" t="s">
        <v>745</v>
      </c>
      <c r="C6" s="5" t="s">
        <v>12</v>
      </c>
      <c r="D6" s="5" t="s">
        <v>20</v>
      </c>
      <c r="E6" s="5" t="s">
        <v>24</v>
      </c>
      <c r="F6" s="6" t="s">
        <v>746</v>
      </c>
      <c r="G6" s="7">
        <v>3840</v>
      </c>
      <c r="H6" s="7">
        <v>130</v>
      </c>
      <c r="I6" s="8" t="s">
        <v>376</v>
      </c>
      <c r="J6" s="8" t="s">
        <v>736</v>
      </c>
      <c r="L6" s="10">
        <f t="shared" si="0"/>
        <v>499200</v>
      </c>
      <c r="M6" s="10"/>
      <c r="O6"/>
    </row>
    <row r="7" spans="1:15" s="9" customFormat="1" x14ac:dyDescent="0.3">
      <c r="A7" s="5" t="s">
        <v>10</v>
      </c>
      <c r="B7" s="5" t="s">
        <v>747</v>
      </c>
      <c r="C7" s="5" t="s">
        <v>12</v>
      </c>
      <c r="D7" s="5" t="s">
        <v>20</v>
      </c>
      <c r="E7" s="5" t="s">
        <v>24</v>
      </c>
      <c r="F7" s="6" t="s">
        <v>748</v>
      </c>
      <c r="G7" s="7">
        <v>5380</v>
      </c>
      <c r="H7" s="7">
        <v>190</v>
      </c>
      <c r="I7" s="8" t="s">
        <v>376</v>
      </c>
      <c r="J7" s="8" t="s">
        <v>736</v>
      </c>
      <c r="L7" s="10">
        <f t="shared" si="0"/>
        <v>1022200</v>
      </c>
      <c r="M7" s="10"/>
      <c r="O7"/>
    </row>
    <row r="8" spans="1:15" s="9" customFormat="1" x14ac:dyDescent="0.3">
      <c r="A8" s="5" t="s">
        <v>10</v>
      </c>
      <c r="B8" s="5" t="s">
        <v>749</v>
      </c>
      <c r="C8" s="5" t="s">
        <v>12</v>
      </c>
      <c r="D8" s="5" t="s">
        <v>20</v>
      </c>
      <c r="E8" s="5" t="s">
        <v>24</v>
      </c>
      <c r="F8" s="6" t="s">
        <v>750</v>
      </c>
      <c r="G8" s="7">
        <v>3840</v>
      </c>
      <c r="H8" s="7">
        <v>120</v>
      </c>
      <c r="I8" s="8" t="s">
        <v>376</v>
      </c>
      <c r="J8" s="8" t="s">
        <v>736</v>
      </c>
      <c r="L8" s="10">
        <f t="shared" si="0"/>
        <v>460800</v>
      </c>
      <c r="M8" s="10"/>
      <c r="O8"/>
    </row>
    <row r="9" spans="1:15" s="9" customFormat="1" x14ac:dyDescent="0.3">
      <c r="A9" s="5" t="s">
        <v>10</v>
      </c>
      <c r="B9" s="5" t="s">
        <v>751</v>
      </c>
      <c r="C9" s="5" t="s">
        <v>12</v>
      </c>
      <c r="D9" s="5" t="s">
        <v>20</v>
      </c>
      <c r="E9" s="5" t="s">
        <v>24</v>
      </c>
      <c r="F9" s="6" t="s">
        <v>752</v>
      </c>
      <c r="G9" s="7">
        <v>3950</v>
      </c>
      <c r="H9" s="7">
        <v>170</v>
      </c>
      <c r="I9" s="8" t="s">
        <v>376</v>
      </c>
      <c r="J9" s="8" t="s">
        <v>736</v>
      </c>
      <c r="L9" s="10">
        <f t="shared" si="0"/>
        <v>671500</v>
      </c>
      <c r="M9" s="10"/>
      <c r="O9"/>
    </row>
    <row r="10" spans="1:15" s="9" customFormat="1" x14ac:dyDescent="0.3">
      <c r="A10" s="5" t="s">
        <v>10</v>
      </c>
      <c r="B10" s="5" t="s">
        <v>753</v>
      </c>
      <c r="C10" s="5" t="s">
        <v>12</v>
      </c>
      <c r="D10" s="5" t="s">
        <v>20</v>
      </c>
      <c r="E10" s="5" t="s">
        <v>24</v>
      </c>
      <c r="F10" s="6" t="s">
        <v>754</v>
      </c>
      <c r="G10" s="7">
        <v>3950</v>
      </c>
      <c r="H10" s="7">
        <v>80</v>
      </c>
      <c r="I10" s="8" t="s">
        <v>376</v>
      </c>
      <c r="J10" s="8" t="s">
        <v>736</v>
      </c>
      <c r="L10" s="10">
        <f t="shared" si="0"/>
        <v>316000</v>
      </c>
      <c r="M10" s="10"/>
      <c r="O10"/>
    </row>
    <row r="11" spans="1:15" s="9" customFormat="1" x14ac:dyDescent="0.3">
      <c r="A11" s="5" t="s">
        <v>10</v>
      </c>
      <c r="B11" s="5" t="s">
        <v>755</v>
      </c>
      <c r="C11" s="5" t="s">
        <v>12</v>
      </c>
      <c r="D11" s="5" t="s">
        <v>20</v>
      </c>
      <c r="E11" s="5" t="s">
        <v>24</v>
      </c>
      <c r="F11" s="6" t="s">
        <v>756</v>
      </c>
      <c r="G11" s="7">
        <v>3950</v>
      </c>
      <c r="H11" s="7">
        <v>170</v>
      </c>
      <c r="I11" s="8" t="s">
        <v>376</v>
      </c>
      <c r="J11" s="8" t="s">
        <v>736</v>
      </c>
      <c r="L11" s="10">
        <f t="shared" si="0"/>
        <v>671500</v>
      </c>
      <c r="M11" s="10"/>
      <c r="O11"/>
    </row>
    <row r="12" spans="1:15" s="9" customFormat="1" x14ac:dyDescent="0.3">
      <c r="A12" s="5" t="s">
        <v>10</v>
      </c>
      <c r="B12" s="5" t="s">
        <v>757</v>
      </c>
      <c r="C12" s="5" t="s">
        <v>12</v>
      </c>
      <c r="D12" s="5" t="s">
        <v>20</v>
      </c>
      <c r="E12" s="5" t="s">
        <v>24</v>
      </c>
      <c r="F12" s="6" t="s">
        <v>758</v>
      </c>
      <c r="G12" s="7">
        <v>3840</v>
      </c>
      <c r="H12" s="7">
        <v>150</v>
      </c>
      <c r="I12" s="8" t="s">
        <v>376</v>
      </c>
      <c r="J12" s="8" t="s">
        <v>736</v>
      </c>
      <c r="L12" s="10">
        <f t="shared" si="0"/>
        <v>576000</v>
      </c>
      <c r="M12" s="10"/>
    </row>
    <row r="13" spans="1:15" s="9" customFormat="1" x14ac:dyDescent="0.3">
      <c r="A13" s="5" t="s">
        <v>10</v>
      </c>
      <c r="B13" s="5" t="s">
        <v>759</v>
      </c>
      <c r="C13" s="5" t="s">
        <v>12</v>
      </c>
      <c r="D13" s="5" t="s">
        <v>20</v>
      </c>
      <c r="E13" s="5" t="s">
        <v>24</v>
      </c>
      <c r="F13" s="6" t="s">
        <v>760</v>
      </c>
      <c r="G13" s="7">
        <v>3840</v>
      </c>
      <c r="H13" s="7">
        <v>100</v>
      </c>
      <c r="I13" s="8" t="s">
        <v>376</v>
      </c>
      <c r="J13" s="8" t="s">
        <v>736</v>
      </c>
      <c r="L13" s="10">
        <f t="shared" si="0"/>
        <v>384000</v>
      </c>
      <c r="M13" s="10"/>
    </row>
    <row r="14" spans="1:15" s="9" customFormat="1" x14ac:dyDescent="0.3">
      <c r="A14" s="5" t="s">
        <v>10</v>
      </c>
      <c r="B14" s="5" t="s">
        <v>761</v>
      </c>
      <c r="C14" s="5" t="s">
        <v>19</v>
      </c>
      <c r="D14" s="5" t="s">
        <v>20</v>
      </c>
      <c r="E14" s="5" t="s">
        <v>24</v>
      </c>
      <c r="F14" s="6" t="s">
        <v>762</v>
      </c>
      <c r="G14" s="7">
        <v>3950</v>
      </c>
      <c r="H14" s="7">
        <v>170</v>
      </c>
      <c r="I14" s="8" t="s">
        <v>376</v>
      </c>
      <c r="J14" s="8" t="s">
        <v>736</v>
      </c>
      <c r="L14" s="10">
        <f t="shared" si="0"/>
        <v>671500</v>
      </c>
      <c r="M14" s="10"/>
    </row>
    <row r="15" spans="1:15" s="9" customFormat="1" x14ac:dyDescent="0.3">
      <c r="A15" s="5" t="s">
        <v>10</v>
      </c>
      <c r="B15" s="5" t="s">
        <v>763</v>
      </c>
      <c r="C15" s="5" t="s">
        <v>19</v>
      </c>
      <c r="D15" s="5" t="s">
        <v>20</v>
      </c>
      <c r="E15" s="5" t="s">
        <v>24</v>
      </c>
      <c r="F15" s="6" t="s">
        <v>764</v>
      </c>
      <c r="G15" s="7">
        <v>3950</v>
      </c>
      <c r="H15" s="7">
        <v>120</v>
      </c>
      <c r="I15" s="8" t="s">
        <v>376</v>
      </c>
      <c r="J15" s="8" t="s">
        <v>736</v>
      </c>
      <c r="L15" s="10">
        <f t="shared" si="0"/>
        <v>474000</v>
      </c>
      <c r="M15" s="10"/>
    </row>
    <row r="16" spans="1:15" s="9" customFormat="1" x14ac:dyDescent="0.3">
      <c r="A16" s="5" t="s">
        <v>10</v>
      </c>
      <c r="B16" s="5" t="s">
        <v>765</v>
      </c>
      <c r="C16" s="5" t="s">
        <v>12</v>
      </c>
      <c r="D16" s="5" t="s">
        <v>20</v>
      </c>
      <c r="E16" s="5" t="s">
        <v>24</v>
      </c>
      <c r="F16" s="6" t="s">
        <v>766</v>
      </c>
      <c r="G16" s="7">
        <v>3950</v>
      </c>
      <c r="H16" s="7">
        <v>130</v>
      </c>
      <c r="I16" s="8" t="s">
        <v>376</v>
      </c>
      <c r="J16" s="8" t="s">
        <v>736</v>
      </c>
      <c r="L16" s="10">
        <f t="shared" si="0"/>
        <v>513500</v>
      </c>
      <c r="M16" s="10"/>
    </row>
    <row r="17" spans="1:15" s="9" customFormat="1" x14ac:dyDescent="0.3">
      <c r="A17" s="5" t="s">
        <v>10</v>
      </c>
      <c r="B17" s="5" t="s">
        <v>767</v>
      </c>
      <c r="C17" s="5" t="s">
        <v>12</v>
      </c>
      <c r="D17" s="5" t="s">
        <v>20</v>
      </c>
      <c r="E17" s="5" t="s">
        <v>24</v>
      </c>
      <c r="F17" s="6" t="s">
        <v>768</v>
      </c>
      <c r="G17" s="7">
        <v>3950</v>
      </c>
      <c r="H17" s="7">
        <v>130</v>
      </c>
      <c r="I17" s="8" t="s">
        <v>376</v>
      </c>
      <c r="J17" s="8" t="s">
        <v>736</v>
      </c>
      <c r="L17" s="10">
        <f t="shared" si="0"/>
        <v>513500</v>
      </c>
      <c r="M17" s="10"/>
    </row>
    <row r="18" spans="1:15" s="9" customFormat="1" x14ac:dyDescent="0.3">
      <c r="A18" s="5" t="s">
        <v>10</v>
      </c>
      <c r="B18" s="5" t="s">
        <v>769</v>
      </c>
      <c r="C18" s="5" t="s">
        <v>12</v>
      </c>
      <c r="D18" s="5" t="s">
        <v>20</v>
      </c>
      <c r="E18" s="5" t="s">
        <v>24</v>
      </c>
      <c r="F18" s="6" t="s">
        <v>770</v>
      </c>
      <c r="G18" s="7">
        <v>3840</v>
      </c>
      <c r="H18" s="7">
        <v>170</v>
      </c>
      <c r="I18" s="8" t="s">
        <v>376</v>
      </c>
      <c r="J18" s="8" t="s">
        <v>736</v>
      </c>
      <c r="L18" s="10">
        <f t="shared" si="0"/>
        <v>652800</v>
      </c>
      <c r="M18" s="10"/>
    </row>
    <row r="19" spans="1:15" s="9" customFormat="1" x14ac:dyDescent="0.3">
      <c r="A19" s="5" t="s">
        <v>10</v>
      </c>
      <c r="B19" s="5" t="s">
        <v>771</v>
      </c>
      <c r="C19" s="5" t="s">
        <v>19</v>
      </c>
      <c r="D19" s="5" t="s">
        <v>20</v>
      </c>
      <c r="E19" s="5" t="s">
        <v>24</v>
      </c>
      <c r="F19" s="6" t="s">
        <v>772</v>
      </c>
      <c r="G19" s="7">
        <v>5380</v>
      </c>
      <c r="H19" s="7">
        <v>180</v>
      </c>
      <c r="I19" s="8" t="s">
        <v>376</v>
      </c>
      <c r="J19" s="8" t="s">
        <v>736</v>
      </c>
      <c r="L19" s="10">
        <f t="shared" si="0"/>
        <v>968400</v>
      </c>
      <c r="M19" s="10"/>
    </row>
    <row r="20" spans="1:15" s="9" customFormat="1" x14ac:dyDescent="0.3">
      <c r="A20" s="5" t="s">
        <v>10</v>
      </c>
      <c r="B20" s="5" t="s">
        <v>773</v>
      </c>
      <c r="C20" s="5" t="s">
        <v>12</v>
      </c>
      <c r="D20" s="5" t="s">
        <v>20</v>
      </c>
      <c r="E20" s="5" t="s">
        <v>24</v>
      </c>
      <c r="F20" s="6" t="s">
        <v>774</v>
      </c>
      <c r="G20" s="7">
        <v>3840</v>
      </c>
      <c r="H20" s="7">
        <v>140</v>
      </c>
      <c r="I20" s="8" t="s">
        <v>376</v>
      </c>
      <c r="J20" s="8" t="s">
        <v>736</v>
      </c>
      <c r="L20" s="10">
        <f t="shared" si="0"/>
        <v>537600</v>
      </c>
      <c r="M20" s="10"/>
    </row>
    <row r="21" spans="1:15" s="9" customFormat="1" x14ac:dyDescent="0.3">
      <c r="A21" s="5" t="s">
        <v>10</v>
      </c>
      <c r="B21" s="5" t="s">
        <v>775</v>
      </c>
      <c r="C21" s="5" t="s">
        <v>12</v>
      </c>
      <c r="D21" s="5" t="s">
        <v>20</v>
      </c>
      <c r="E21" s="5" t="s">
        <v>24</v>
      </c>
      <c r="F21" s="6" t="s">
        <v>776</v>
      </c>
      <c r="G21" s="7">
        <v>3840</v>
      </c>
      <c r="H21" s="7">
        <v>190</v>
      </c>
      <c r="I21" s="8" t="s">
        <v>376</v>
      </c>
      <c r="J21" s="8" t="s">
        <v>736</v>
      </c>
      <c r="L21" s="10">
        <f t="shared" si="0"/>
        <v>729600</v>
      </c>
      <c r="M21" s="10"/>
    </row>
    <row r="22" spans="1:15" s="9" customFormat="1" x14ac:dyDescent="0.3">
      <c r="A22" s="5" t="s">
        <v>10</v>
      </c>
      <c r="B22" s="5" t="s">
        <v>777</v>
      </c>
      <c r="C22" s="5" t="s">
        <v>12</v>
      </c>
      <c r="D22" s="5" t="s">
        <v>20</v>
      </c>
      <c r="E22" s="5" t="s">
        <v>24</v>
      </c>
      <c r="F22" s="6" t="s">
        <v>778</v>
      </c>
      <c r="G22" s="7">
        <v>3840</v>
      </c>
      <c r="H22" s="7">
        <v>90</v>
      </c>
      <c r="I22" s="8" t="s">
        <v>376</v>
      </c>
      <c r="J22" s="8" t="s">
        <v>736</v>
      </c>
      <c r="L22" s="10">
        <f t="shared" si="0"/>
        <v>345600</v>
      </c>
      <c r="M22" s="10"/>
    </row>
    <row r="23" spans="1:15" s="9" customFormat="1" x14ac:dyDescent="0.3">
      <c r="A23" s="5" t="s">
        <v>10</v>
      </c>
      <c r="B23" s="5" t="s">
        <v>779</v>
      </c>
      <c r="C23" s="5" t="s">
        <v>12</v>
      </c>
      <c r="D23" s="5" t="s">
        <v>20</v>
      </c>
      <c r="E23" s="5" t="s">
        <v>374</v>
      </c>
      <c r="F23" s="6" t="s">
        <v>780</v>
      </c>
      <c r="G23" s="7">
        <v>4700</v>
      </c>
      <c r="H23" s="7">
        <v>120</v>
      </c>
      <c r="I23" s="8" t="s">
        <v>376</v>
      </c>
      <c r="J23" s="8" t="s">
        <v>736</v>
      </c>
      <c r="L23" s="10">
        <f t="shared" si="0"/>
        <v>564000</v>
      </c>
      <c r="M23" s="10"/>
    </row>
    <row r="24" spans="1:15" s="9" customFormat="1" x14ac:dyDescent="0.3">
      <c r="A24" s="5" t="s">
        <v>10</v>
      </c>
      <c r="B24" s="5" t="s">
        <v>781</v>
      </c>
      <c r="C24" s="5" t="s">
        <v>12</v>
      </c>
      <c r="D24" s="5" t="s">
        <v>31</v>
      </c>
      <c r="E24" s="5" t="s">
        <v>32</v>
      </c>
      <c r="F24" s="6" t="s">
        <v>782</v>
      </c>
      <c r="G24" s="7">
        <v>8120</v>
      </c>
      <c r="H24" s="7">
        <v>170</v>
      </c>
      <c r="I24" s="8" t="s">
        <v>376</v>
      </c>
      <c r="J24" s="8" t="s">
        <v>736</v>
      </c>
      <c r="L24" s="10">
        <f t="shared" si="0"/>
        <v>1380400</v>
      </c>
      <c r="M24" s="10"/>
    </row>
    <row r="25" spans="1:15" s="9" customFormat="1" x14ac:dyDescent="0.3">
      <c r="A25" s="5" t="s">
        <v>10</v>
      </c>
      <c r="B25" s="5" t="s">
        <v>783</v>
      </c>
      <c r="C25" s="5" t="s">
        <v>12</v>
      </c>
      <c r="D25" s="5" t="s">
        <v>31</v>
      </c>
      <c r="E25" s="5" t="s">
        <v>57</v>
      </c>
      <c r="F25" s="6" t="s">
        <v>784</v>
      </c>
      <c r="G25" s="7">
        <v>11100</v>
      </c>
      <c r="H25" s="7">
        <v>150</v>
      </c>
      <c r="I25" s="8" t="s">
        <v>376</v>
      </c>
      <c r="J25" s="8" t="s">
        <v>736</v>
      </c>
      <c r="L25" s="10">
        <f t="shared" si="0"/>
        <v>1665000</v>
      </c>
      <c r="M25" s="10"/>
    </row>
    <row r="26" spans="1:15" s="9" customFormat="1" x14ac:dyDescent="0.3">
      <c r="A26" s="5" t="s">
        <v>785</v>
      </c>
      <c r="B26" s="5" t="s">
        <v>786</v>
      </c>
      <c r="C26" s="5" t="s">
        <v>19</v>
      </c>
      <c r="D26" s="5" t="s">
        <v>56</v>
      </c>
      <c r="E26" s="5" t="s">
        <v>57</v>
      </c>
      <c r="F26" s="6" t="s">
        <v>787</v>
      </c>
      <c r="G26" s="7">
        <v>3880</v>
      </c>
      <c r="H26" s="7">
        <v>120</v>
      </c>
      <c r="I26" s="8" t="s">
        <v>376</v>
      </c>
      <c r="J26" s="8" t="s">
        <v>736</v>
      </c>
      <c r="L26" s="10">
        <f t="shared" si="0"/>
        <v>465600</v>
      </c>
      <c r="M26" s="10"/>
    </row>
    <row r="27" spans="1:15" s="9" customFormat="1" x14ac:dyDescent="0.3">
      <c r="A27" s="14" t="s">
        <v>10</v>
      </c>
      <c r="B27" s="14" t="s">
        <v>788</v>
      </c>
      <c r="C27" s="14" t="s">
        <v>12</v>
      </c>
      <c r="D27" s="14" t="s">
        <v>20</v>
      </c>
      <c r="E27" s="14" t="s">
        <v>57</v>
      </c>
      <c r="F27" s="15" t="s">
        <v>789</v>
      </c>
      <c r="G27" s="16">
        <v>11520</v>
      </c>
      <c r="H27" s="19">
        <v>160</v>
      </c>
      <c r="I27" s="17" t="s">
        <v>790</v>
      </c>
      <c r="J27" s="17" t="s">
        <v>12</v>
      </c>
      <c r="L27" s="10">
        <f t="shared" si="0"/>
        <v>1843200</v>
      </c>
      <c r="M27" s="10"/>
      <c r="O27"/>
    </row>
    <row r="28" spans="1:15" s="9" customFormat="1" x14ac:dyDescent="0.3">
      <c r="A28" s="14" t="s">
        <v>10</v>
      </c>
      <c r="B28" s="14" t="s">
        <v>791</v>
      </c>
      <c r="C28" s="14" t="s">
        <v>12</v>
      </c>
      <c r="D28" s="14" t="s">
        <v>20</v>
      </c>
      <c r="E28" s="14" t="s">
        <v>24</v>
      </c>
      <c r="F28" s="15" t="s">
        <v>792</v>
      </c>
      <c r="G28" s="16">
        <v>3840</v>
      </c>
      <c r="H28" s="19">
        <v>120</v>
      </c>
      <c r="I28" s="17" t="s">
        <v>790</v>
      </c>
      <c r="J28" s="17" t="s">
        <v>12</v>
      </c>
      <c r="L28" s="10">
        <f t="shared" si="0"/>
        <v>460800</v>
      </c>
      <c r="M28" s="10"/>
      <c r="O28"/>
    </row>
    <row r="29" spans="1:15" s="9" customFormat="1" x14ac:dyDescent="0.3">
      <c r="A29" s="14" t="s">
        <v>10</v>
      </c>
      <c r="B29" s="14" t="s">
        <v>793</v>
      </c>
      <c r="C29" s="14" t="s">
        <v>12</v>
      </c>
      <c r="D29" s="14" t="s">
        <v>20</v>
      </c>
      <c r="E29" s="14" t="s">
        <v>24</v>
      </c>
      <c r="F29" s="15" t="s">
        <v>794</v>
      </c>
      <c r="G29" s="16">
        <v>5380</v>
      </c>
      <c r="H29" s="19">
        <v>240</v>
      </c>
      <c r="I29" s="17" t="s">
        <v>790</v>
      </c>
      <c r="J29" s="17" t="s">
        <v>12</v>
      </c>
      <c r="L29" s="10">
        <f t="shared" si="0"/>
        <v>1291200</v>
      </c>
      <c r="M29" s="10"/>
      <c r="O29"/>
    </row>
    <row r="30" spans="1:15" s="9" customFormat="1" x14ac:dyDescent="0.3">
      <c r="A30" s="14" t="s">
        <v>10</v>
      </c>
      <c r="B30" s="14" t="s">
        <v>795</v>
      </c>
      <c r="C30" s="14" t="s">
        <v>19</v>
      </c>
      <c r="D30" s="14" t="s">
        <v>20</v>
      </c>
      <c r="E30" s="14" t="s">
        <v>24</v>
      </c>
      <c r="F30" s="15" t="s">
        <v>796</v>
      </c>
      <c r="G30" s="16">
        <v>3840</v>
      </c>
      <c r="H30" s="19">
        <v>150</v>
      </c>
      <c r="I30" s="17" t="s">
        <v>790</v>
      </c>
      <c r="J30" s="17" t="s">
        <v>12</v>
      </c>
      <c r="L30" s="10">
        <f t="shared" si="0"/>
        <v>576000</v>
      </c>
      <c r="M30" s="10"/>
      <c r="O30"/>
    </row>
    <row r="31" spans="1:15" s="9" customFormat="1" x14ac:dyDescent="0.3">
      <c r="A31" s="14" t="s">
        <v>10</v>
      </c>
      <c r="B31" s="14" t="s">
        <v>797</v>
      </c>
      <c r="C31" s="14" t="s">
        <v>12</v>
      </c>
      <c r="D31" s="14" t="s">
        <v>20</v>
      </c>
      <c r="E31" s="14" t="s">
        <v>24</v>
      </c>
      <c r="F31" s="15" t="s">
        <v>798</v>
      </c>
      <c r="G31" s="16">
        <v>3840</v>
      </c>
      <c r="H31" s="19">
        <v>180</v>
      </c>
      <c r="I31" s="17" t="s">
        <v>790</v>
      </c>
      <c r="J31" s="17" t="s">
        <v>12</v>
      </c>
      <c r="L31" s="10">
        <f t="shared" si="0"/>
        <v>691200</v>
      </c>
      <c r="M31" s="10"/>
      <c r="O31"/>
    </row>
    <row r="32" spans="1:15" s="9" customFormat="1" x14ac:dyDescent="0.3">
      <c r="A32" s="14" t="s">
        <v>10</v>
      </c>
      <c r="B32" s="14" t="s">
        <v>799</v>
      </c>
      <c r="C32" s="14" t="s">
        <v>12</v>
      </c>
      <c r="D32" s="14" t="s">
        <v>20</v>
      </c>
      <c r="E32" s="14" t="s">
        <v>24</v>
      </c>
      <c r="F32" s="15" t="s">
        <v>800</v>
      </c>
      <c r="G32" s="16">
        <v>3840</v>
      </c>
      <c r="H32" s="19">
        <v>150</v>
      </c>
      <c r="I32" s="17" t="s">
        <v>790</v>
      </c>
      <c r="J32" s="17" t="s">
        <v>12</v>
      </c>
      <c r="L32" s="10">
        <f t="shared" si="0"/>
        <v>576000</v>
      </c>
      <c r="M32" s="10"/>
      <c r="O32"/>
    </row>
    <row r="33" spans="1:15" s="9" customFormat="1" x14ac:dyDescent="0.3">
      <c r="A33" s="14" t="s">
        <v>10</v>
      </c>
      <c r="B33" s="14" t="s">
        <v>801</v>
      </c>
      <c r="C33" s="14" t="s">
        <v>12</v>
      </c>
      <c r="D33" s="14" t="s">
        <v>20</v>
      </c>
      <c r="E33" s="14" t="s">
        <v>802</v>
      </c>
      <c r="F33" s="15" t="s">
        <v>803</v>
      </c>
      <c r="G33" s="16">
        <v>7810</v>
      </c>
      <c r="H33" s="19">
        <v>140</v>
      </c>
      <c r="I33" s="17" t="s">
        <v>790</v>
      </c>
      <c r="J33" s="17" t="s">
        <v>12</v>
      </c>
      <c r="L33" s="10">
        <f t="shared" si="0"/>
        <v>1093400</v>
      </c>
      <c r="M33" s="10"/>
      <c r="O33"/>
    </row>
    <row r="34" spans="1:15" s="9" customFormat="1" x14ac:dyDescent="0.3">
      <c r="A34" s="14" t="s">
        <v>10</v>
      </c>
      <c r="B34" s="14" t="s">
        <v>804</v>
      </c>
      <c r="C34" s="14" t="s">
        <v>12</v>
      </c>
      <c r="D34" s="14" t="s">
        <v>31</v>
      </c>
      <c r="E34" s="14" t="s">
        <v>32</v>
      </c>
      <c r="F34" s="15" t="s">
        <v>805</v>
      </c>
      <c r="G34" s="16">
        <v>8580</v>
      </c>
      <c r="H34" s="19">
        <v>160</v>
      </c>
      <c r="I34" s="17" t="s">
        <v>790</v>
      </c>
      <c r="J34" s="17" t="s">
        <v>12</v>
      </c>
      <c r="L34" s="10">
        <f t="shared" si="0"/>
        <v>1372800</v>
      </c>
      <c r="M34" s="10"/>
      <c r="O34"/>
    </row>
    <row r="35" spans="1:15" s="9" customFormat="1" x14ac:dyDescent="0.3">
      <c r="A35" s="14" t="s">
        <v>10</v>
      </c>
      <c r="B35" s="14" t="s">
        <v>806</v>
      </c>
      <c r="C35" s="14" t="s">
        <v>12</v>
      </c>
      <c r="D35" s="14" t="s">
        <v>31</v>
      </c>
      <c r="E35" s="14" t="s">
        <v>24</v>
      </c>
      <c r="F35" s="15" t="s">
        <v>807</v>
      </c>
      <c r="G35" s="16">
        <v>4890</v>
      </c>
      <c r="H35" s="19">
        <v>170</v>
      </c>
      <c r="I35" s="17" t="s">
        <v>790</v>
      </c>
      <c r="J35" s="17" t="s">
        <v>12</v>
      </c>
      <c r="L35" s="10">
        <f t="shared" si="0"/>
        <v>831300</v>
      </c>
      <c r="M35" s="10"/>
      <c r="O35"/>
    </row>
    <row r="36" spans="1:15" s="9" customFormat="1" x14ac:dyDescent="0.3">
      <c r="A36" s="14" t="s">
        <v>10</v>
      </c>
      <c r="B36" s="14" t="s">
        <v>808</v>
      </c>
      <c r="C36" s="14" t="s">
        <v>12</v>
      </c>
      <c r="D36" s="14" t="s">
        <v>31</v>
      </c>
      <c r="E36" s="14" t="s">
        <v>24</v>
      </c>
      <c r="F36" s="15" t="s">
        <v>809</v>
      </c>
      <c r="G36" s="16">
        <v>4890</v>
      </c>
      <c r="H36" s="19">
        <v>190</v>
      </c>
      <c r="I36" s="17" t="s">
        <v>790</v>
      </c>
      <c r="J36" s="17" t="s">
        <v>12</v>
      </c>
      <c r="L36" s="10">
        <f t="shared" si="0"/>
        <v>929100</v>
      </c>
      <c r="M36" s="10"/>
      <c r="O36"/>
    </row>
    <row r="37" spans="1:15" s="9" customFormat="1" x14ac:dyDescent="0.3">
      <c r="A37" s="14" t="s">
        <v>10</v>
      </c>
      <c r="B37" s="14" t="s">
        <v>810</v>
      </c>
      <c r="C37" s="14" t="s">
        <v>12</v>
      </c>
      <c r="D37" s="14" t="s">
        <v>31</v>
      </c>
      <c r="E37" s="14" t="s">
        <v>24</v>
      </c>
      <c r="F37" s="15" t="s">
        <v>811</v>
      </c>
      <c r="G37" s="16">
        <v>3770</v>
      </c>
      <c r="H37" s="19">
        <v>190</v>
      </c>
      <c r="I37" s="17" t="s">
        <v>790</v>
      </c>
      <c r="J37" s="17" t="s">
        <v>12</v>
      </c>
      <c r="L37" s="10">
        <f t="shared" si="0"/>
        <v>716300</v>
      </c>
      <c r="M37" s="10"/>
      <c r="O37"/>
    </row>
    <row r="38" spans="1:15" s="9" customFormat="1" x14ac:dyDescent="0.3">
      <c r="A38" s="14" t="s">
        <v>10</v>
      </c>
      <c r="B38" s="14" t="s">
        <v>812</v>
      </c>
      <c r="C38" s="14" t="s">
        <v>12</v>
      </c>
      <c r="D38" s="14" t="s">
        <v>31</v>
      </c>
      <c r="E38" s="14" t="s">
        <v>24</v>
      </c>
      <c r="F38" s="15" t="s">
        <v>813</v>
      </c>
      <c r="G38" s="16">
        <v>3770</v>
      </c>
      <c r="H38" s="19">
        <v>200</v>
      </c>
      <c r="I38" s="17" t="s">
        <v>790</v>
      </c>
      <c r="J38" s="17" t="s">
        <v>12</v>
      </c>
      <c r="L38" s="10">
        <f t="shared" si="0"/>
        <v>754000</v>
      </c>
      <c r="M38" s="10"/>
      <c r="O38"/>
    </row>
    <row r="39" spans="1:15" s="9" customFormat="1" x14ac:dyDescent="0.3">
      <c r="A39" s="14" t="s">
        <v>10</v>
      </c>
      <c r="B39" s="14" t="s">
        <v>814</v>
      </c>
      <c r="C39" s="14" t="s">
        <v>12</v>
      </c>
      <c r="D39" s="14" t="s">
        <v>31</v>
      </c>
      <c r="E39" s="14" t="s">
        <v>24</v>
      </c>
      <c r="F39" s="15" t="s">
        <v>815</v>
      </c>
      <c r="G39" s="16">
        <v>4890</v>
      </c>
      <c r="H39" s="19">
        <v>120</v>
      </c>
      <c r="I39" s="17" t="s">
        <v>790</v>
      </c>
      <c r="J39" s="17" t="s">
        <v>12</v>
      </c>
      <c r="L39" s="10">
        <f t="shared" si="0"/>
        <v>586800</v>
      </c>
      <c r="M39" s="10"/>
      <c r="O39"/>
    </row>
    <row r="40" spans="1:15" s="9" customFormat="1" x14ac:dyDescent="0.3">
      <c r="A40" s="14" t="s">
        <v>10</v>
      </c>
      <c r="B40" s="14" t="s">
        <v>816</v>
      </c>
      <c r="C40" s="14" t="s">
        <v>12</v>
      </c>
      <c r="D40" s="14" t="s">
        <v>31</v>
      </c>
      <c r="E40" s="14" t="s">
        <v>24</v>
      </c>
      <c r="F40" s="15" t="s">
        <v>817</v>
      </c>
      <c r="G40" s="16">
        <v>4890</v>
      </c>
      <c r="H40" s="19">
        <v>210</v>
      </c>
      <c r="I40" s="17" t="s">
        <v>790</v>
      </c>
      <c r="J40" s="17" t="s">
        <v>12</v>
      </c>
      <c r="L40" s="10">
        <f t="shared" si="0"/>
        <v>1026900</v>
      </c>
      <c r="M40" s="10"/>
      <c r="O40"/>
    </row>
    <row r="41" spans="1:15" s="9" customFormat="1" x14ac:dyDescent="0.3">
      <c r="A41" s="14" t="s">
        <v>10</v>
      </c>
      <c r="B41" s="14" t="s">
        <v>818</v>
      </c>
      <c r="C41" s="14" t="s">
        <v>12</v>
      </c>
      <c r="D41" s="14" t="s">
        <v>31</v>
      </c>
      <c r="E41" s="14" t="s">
        <v>24</v>
      </c>
      <c r="F41" s="15" t="s">
        <v>819</v>
      </c>
      <c r="G41" s="16">
        <v>4890</v>
      </c>
      <c r="H41" s="16">
        <v>230</v>
      </c>
      <c r="I41" s="17" t="s">
        <v>790</v>
      </c>
      <c r="J41" s="17" t="s">
        <v>12</v>
      </c>
      <c r="L41" s="10">
        <f t="shared" si="0"/>
        <v>1124700</v>
      </c>
      <c r="O41"/>
    </row>
    <row r="42" spans="1:15" s="9" customFormat="1" x14ac:dyDescent="0.3">
      <c r="A42" s="14" t="s">
        <v>10</v>
      </c>
      <c r="B42" s="14" t="s">
        <v>820</v>
      </c>
      <c r="C42" s="14" t="s">
        <v>12</v>
      </c>
      <c r="D42" s="14" t="s">
        <v>31</v>
      </c>
      <c r="E42" s="14" t="s">
        <v>24</v>
      </c>
      <c r="F42" s="15" t="s">
        <v>821</v>
      </c>
      <c r="G42" s="16">
        <v>4890</v>
      </c>
      <c r="H42" s="16">
        <v>200</v>
      </c>
      <c r="I42" s="17" t="s">
        <v>790</v>
      </c>
      <c r="J42" s="17" t="s">
        <v>12</v>
      </c>
      <c r="L42" s="10">
        <f t="shared" si="0"/>
        <v>978000</v>
      </c>
      <c r="O42"/>
    </row>
    <row r="43" spans="1:15" s="9" customFormat="1" x14ac:dyDescent="0.3">
      <c r="A43" s="14" t="s">
        <v>10</v>
      </c>
      <c r="B43" s="14" t="s">
        <v>822</v>
      </c>
      <c r="C43" s="14" t="s">
        <v>12</v>
      </c>
      <c r="D43" s="14" t="s">
        <v>35</v>
      </c>
      <c r="E43" s="14" t="s">
        <v>57</v>
      </c>
      <c r="F43" s="15" t="s">
        <v>823</v>
      </c>
      <c r="G43" s="16">
        <v>11710</v>
      </c>
      <c r="H43" s="16">
        <v>190</v>
      </c>
      <c r="I43" s="17" t="s">
        <v>790</v>
      </c>
      <c r="J43" s="17" t="s">
        <v>12</v>
      </c>
      <c r="L43" s="10">
        <f>G43*H43</f>
        <v>2224900</v>
      </c>
      <c r="O43"/>
    </row>
    <row r="44" spans="1:15" x14ac:dyDescent="0.3">
      <c r="H44" s="20">
        <f>SUM(H2:H43)</f>
        <v>6410</v>
      </c>
    </row>
    <row r="45" spans="1:15" x14ac:dyDescent="0.3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2" t="s">
        <v>5</v>
      </c>
      <c r="G45" s="3" t="s">
        <v>6</v>
      </c>
      <c r="H45" s="3" t="s">
        <v>7</v>
      </c>
      <c r="I45" s="4" t="s">
        <v>734</v>
      </c>
      <c r="J45" s="4" t="s">
        <v>735</v>
      </c>
    </row>
    <row r="46" spans="1:15" s="9" customFormat="1" x14ac:dyDescent="0.3">
      <c r="A46" s="5" t="s">
        <v>59</v>
      </c>
      <c r="B46" s="5" t="s">
        <v>737</v>
      </c>
      <c r="C46" s="5" t="s">
        <v>12</v>
      </c>
      <c r="D46" s="5" t="s">
        <v>13</v>
      </c>
      <c r="E46" s="5" t="s">
        <v>68</v>
      </c>
      <c r="F46" s="6" t="s">
        <v>738</v>
      </c>
      <c r="G46" s="7">
        <v>4850</v>
      </c>
      <c r="H46" s="7">
        <v>120</v>
      </c>
      <c r="I46" s="8" t="s">
        <v>376</v>
      </c>
      <c r="J46" s="8" t="s">
        <v>219</v>
      </c>
      <c r="L46" s="10">
        <f t="shared" ref="L46:L80" si="1">G46*H46</f>
        <v>582000</v>
      </c>
      <c r="M46" s="10"/>
    </row>
    <row r="47" spans="1:15" s="9" customFormat="1" x14ac:dyDescent="0.3">
      <c r="A47" s="5" t="s">
        <v>59</v>
      </c>
      <c r="B47" s="5" t="s">
        <v>824</v>
      </c>
      <c r="C47" s="5" t="s">
        <v>12</v>
      </c>
      <c r="D47" s="5" t="s">
        <v>13</v>
      </c>
      <c r="E47" s="5" t="s">
        <v>57</v>
      </c>
      <c r="F47" s="6" t="s">
        <v>825</v>
      </c>
      <c r="G47" s="7">
        <v>16930</v>
      </c>
      <c r="H47" s="7">
        <v>100</v>
      </c>
      <c r="I47" s="8" t="s">
        <v>376</v>
      </c>
      <c r="J47" s="8" t="s">
        <v>219</v>
      </c>
      <c r="L47" s="10">
        <f t="shared" si="1"/>
        <v>1693000</v>
      </c>
      <c r="O47"/>
    </row>
    <row r="48" spans="1:15" s="9" customFormat="1" x14ac:dyDescent="0.3">
      <c r="A48" s="5" t="s">
        <v>59</v>
      </c>
      <c r="B48" s="5" t="s">
        <v>826</v>
      </c>
      <c r="C48" s="5" t="s">
        <v>12</v>
      </c>
      <c r="D48" s="5" t="s">
        <v>20</v>
      </c>
      <c r="E48" s="5" t="s">
        <v>68</v>
      </c>
      <c r="F48" s="6" t="s">
        <v>827</v>
      </c>
      <c r="G48" s="7">
        <v>4850</v>
      </c>
      <c r="H48" s="7">
        <v>200</v>
      </c>
      <c r="I48" s="8" t="s">
        <v>376</v>
      </c>
      <c r="J48" s="8" t="s">
        <v>219</v>
      </c>
      <c r="L48" s="10">
        <f t="shared" si="1"/>
        <v>970000</v>
      </c>
      <c r="O48"/>
    </row>
    <row r="49" spans="1:15" s="9" customFormat="1" x14ac:dyDescent="0.3">
      <c r="A49" s="5" t="s">
        <v>59</v>
      </c>
      <c r="B49" s="5" t="s">
        <v>828</v>
      </c>
      <c r="C49" s="5" t="s">
        <v>19</v>
      </c>
      <c r="D49" s="5" t="s">
        <v>20</v>
      </c>
      <c r="E49" s="5" t="s">
        <v>68</v>
      </c>
      <c r="F49" s="6" t="s">
        <v>829</v>
      </c>
      <c r="G49" s="7">
        <v>14610</v>
      </c>
      <c r="H49" s="7">
        <v>130</v>
      </c>
      <c r="I49" s="8" t="s">
        <v>376</v>
      </c>
      <c r="J49" s="8" t="s">
        <v>219</v>
      </c>
      <c r="L49" s="10">
        <f t="shared" si="1"/>
        <v>1899300</v>
      </c>
      <c r="O49"/>
    </row>
    <row r="50" spans="1:15" s="9" customFormat="1" x14ac:dyDescent="0.3">
      <c r="A50" s="14" t="s">
        <v>59</v>
      </c>
      <c r="B50" s="14" t="s">
        <v>830</v>
      </c>
      <c r="C50" s="14" t="s">
        <v>12</v>
      </c>
      <c r="D50" s="14" t="s">
        <v>13</v>
      </c>
      <c r="E50" s="14" t="s">
        <v>68</v>
      </c>
      <c r="F50" s="15" t="s">
        <v>831</v>
      </c>
      <c r="G50" s="16">
        <v>8100</v>
      </c>
      <c r="H50" s="16">
        <v>50</v>
      </c>
      <c r="I50" s="17" t="s">
        <v>790</v>
      </c>
      <c r="J50" s="17" t="s">
        <v>12</v>
      </c>
      <c r="L50" s="10">
        <f t="shared" si="1"/>
        <v>405000</v>
      </c>
      <c r="O50"/>
    </row>
    <row r="51" spans="1:15" x14ac:dyDescent="0.3">
      <c r="A51" s="14" t="s">
        <v>59</v>
      </c>
      <c r="B51" s="14" t="s">
        <v>832</v>
      </c>
      <c r="C51" s="14" t="s">
        <v>12</v>
      </c>
      <c r="D51" s="14" t="s">
        <v>13</v>
      </c>
      <c r="E51" s="14" t="s">
        <v>57</v>
      </c>
      <c r="F51" s="15" t="s">
        <v>833</v>
      </c>
      <c r="G51" s="16">
        <v>8100</v>
      </c>
      <c r="H51" s="16">
        <v>130</v>
      </c>
      <c r="I51" s="17" t="s">
        <v>790</v>
      </c>
      <c r="J51" s="17" t="s">
        <v>12</v>
      </c>
      <c r="L51" s="10">
        <f t="shared" si="1"/>
        <v>1053000</v>
      </c>
    </row>
    <row r="52" spans="1:15" x14ac:dyDescent="0.3">
      <c r="A52" s="14" t="s">
        <v>59</v>
      </c>
      <c r="B52" s="14" t="s">
        <v>834</v>
      </c>
      <c r="C52" s="14" t="s">
        <v>12</v>
      </c>
      <c r="D52" s="14" t="s">
        <v>13</v>
      </c>
      <c r="E52" s="14" t="s">
        <v>57</v>
      </c>
      <c r="F52" s="15" t="s">
        <v>835</v>
      </c>
      <c r="G52" s="16">
        <v>7940</v>
      </c>
      <c r="H52" s="16">
        <v>180</v>
      </c>
      <c r="I52" s="17" t="s">
        <v>790</v>
      </c>
      <c r="J52" s="17" t="s">
        <v>12</v>
      </c>
      <c r="L52" s="10">
        <f t="shared" si="1"/>
        <v>1429200</v>
      </c>
    </row>
    <row r="53" spans="1:15" x14ac:dyDescent="0.3">
      <c r="A53" s="14" t="s">
        <v>59</v>
      </c>
      <c r="B53" s="14" t="s">
        <v>836</v>
      </c>
      <c r="C53" s="14" t="s">
        <v>12</v>
      </c>
      <c r="D53" s="14" t="s">
        <v>13</v>
      </c>
      <c r="E53" s="14" t="s">
        <v>57</v>
      </c>
      <c r="F53" s="15" t="s">
        <v>837</v>
      </c>
      <c r="G53" s="16">
        <v>7940</v>
      </c>
      <c r="H53" s="16">
        <v>50</v>
      </c>
      <c r="I53" s="17" t="s">
        <v>790</v>
      </c>
      <c r="J53" s="17" t="s">
        <v>12</v>
      </c>
      <c r="L53" s="10">
        <f t="shared" si="1"/>
        <v>397000</v>
      </c>
    </row>
    <row r="54" spans="1:15" x14ac:dyDescent="0.3">
      <c r="A54" s="14" t="s">
        <v>59</v>
      </c>
      <c r="B54" s="14" t="s">
        <v>838</v>
      </c>
      <c r="C54" s="14" t="s">
        <v>12</v>
      </c>
      <c r="D54" s="14" t="s">
        <v>13</v>
      </c>
      <c r="E54" s="14" t="s">
        <v>57</v>
      </c>
      <c r="F54" s="15" t="s">
        <v>839</v>
      </c>
      <c r="G54" s="16">
        <v>7940</v>
      </c>
      <c r="H54" s="16">
        <v>30</v>
      </c>
      <c r="I54" s="17" t="s">
        <v>790</v>
      </c>
      <c r="J54" s="17" t="s">
        <v>12</v>
      </c>
      <c r="L54" s="10">
        <f t="shared" si="1"/>
        <v>238200</v>
      </c>
    </row>
    <row r="55" spans="1:15" x14ac:dyDescent="0.3">
      <c r="A55" s="14" t="s">
        <v>59</v>
      </c>
      <c r="B55" s="14" t="s">
        <v>840</v>
      </c>
      <c r="C55" s="14" t="s">
        <v>12</v>
      </c>
      <c r="D55" s="14" t="s">
        <v>13</v>
      </c>
      <c r="E55" s="14" t="s">
        <v>68</v>
      </c>
      <c r="F55" s="15" t="s">
        <v>841</v>
      </c>
      <c r="G55" s="16">
        <v>4850</v>
      </c>
      <c r="H55" s="16">
        <v>200</v>
      </c>
      <c r="I55" s="17" t="s">
        <v>790</v>
      </c>
      <c r="J55" s="17" t="s">
        <v>12</v>
      </c>
      <c r="L55" s="10">
        <f t="shared" si="1"/>
        <v>970000</v>
      </c>
    </row>
    <row r="56" spans="1:15" x14ac:dyDescent="0.3">
      <c r="A56" s="14" t="s">
        <v>59</v>
      </c>
      <c r="B56" s="14" t="s">
        <v>842</v>
      </c>
      <c r="C56" s="14" t="s">
        <v>12</v>
      </c>
      <c r="D56" s="14" t="s">
        <v>20</v>
      </c>
      <c r="E56" s="14" t="s">
        <v>68</v>
      </c>
      <c r="F56" s="15" t="s">
        <v>843</v>
      </c>
      <c r="G56" s="16">
        <v>4850</v>
      </c>
      <c r="H56" s="16">
        <v>150</v>
      </c>
      <c r="I56" s="17" t="s">
        <v>790</v>
      </c>
      <c r="J56" s="17" t="s">
        <v>12</v>
      </c>
      <c r="L56" s="10">
        <f t="shared" si="1"/>
        <v>727500</v>
      </c>
    </row>
    <row r="57" spans="1:15" x14ac:dyDescent="0.3">
      <c r="A57" s="14" t="s">
        <v>59</v>
      </c>
      <c r="B57" s="14" t="s">
        <v>844</v>
      </c>
      <c r="C57" s="14" t="s">
        <v>12</v>
      </c>
      <c r="D57" s="14" t="s">
        <v>20</v>
      </c>
      <c r="E57" s="14" t="s">
        <v>24</v>
      </c>
      <c r="F57" s="15" t="s">
        <v>845</v>
      </c>
      <c r="G57" s="16">
        <v>3840</v>
      </c>
      <c r="H57" s="16">
        <v>130</v>
      </c>
      <c r="I57" s="17" t="s">
        <v>790</v>
      </c>
      <c r="J57" s="17" t="s">
        <v>12</v>
      </c>
      <c r="L57" s="10">
        <f t="shared" si="1"/>
        <v>499200</v>
      </c>
    </row>
    <row r="58" spans="1:15" x14ac:dyDescent="0.3">
      <c r="A58" s="14" t="s">
        <v>59</v>
      </c>
      <c r="B58" s="14" t="s">
        <v>846</v>
      </c>
      <c r="C58" s="14" t="s">
        <v>12</v>
      </c>
      <c r="D58" s="14" t="s">
        <v>20</v>
      </c>
      <c r="E58" s="14" t="s">
        <v>24</v>
      </c>
      <c r="F58" s="15" t="s">
        <v>847</v>
      </c>
      <c r="G58" s="16">
        <v>3840</v>
      </c>
      <c r="H58" s="16">
        <v>100</v>
      </c>
      <c r="I58" s="17" t="s">
        <v>790</v>
      </c>
      <c r="J58" s="17" t="s">
        <v>12</v>
      </c>
      <c r="L58" s="10">
        <f t="shared" si="1"/>
        <v>384000</v>
      </c>
    </row>
    <row r="59" spans="1:15" x14ac:dyDescent="0.3">
      <c r="A59" s="14" t="s">
        <v>59</v>
      </c>
      <c r="B59" s="14" t="s">
        <v>848</v>
      </c>
      <c r="C59" s="14" t="s">
        <v>12</v>
      </c>
      <c r="D59" s="14" t="s">
        <v>13</v>
      </c>
      <c r="E59" s="14" t="s">
        <v>57</v>
      </c>
      <c r="F59" s="15" t="s">
        <v>849</v>
      </c>
      <c r="G59" s="16">
        <v>12440</v>
      </c>
      <c r="H59" s="16">
        <v>190</v>
      </c>
      <c r="I59" s="17" t="s">
        <v>850</v>
      </c>
      <c r="J59" s="17" t="s">
        <v>12</v>
      </c>
      <c r="L59" s="10">
        <f t="shared" si="1"/>
        <v>2363600</v>
      </c>
    </row>
    <row r="60" spans="1:15" x14ac:dyDescent="0.3">
      <c r="A60" s="14" t="s">
        <v>59</v>
      </c>
      <c r="B60" s="14" t="s">
        <v>851</v>
      </c>
      <c r="C60" s="14" t="s">
        <v>12</v>
      </c>
      <c r="D60" s="14" t="s">
        <v>13</v>
      </c>
      <c r="E60" s="14" t="s">
        <v>57</v>
      </c>
      <c r="F60" s="15" t="s">
        <v>852</v>
      </c>
      <c r="G60" s="16">
        <v>11200</v>
      </c>
      <c r="H60" s="16">
        <v>160</v>
      </c>
      <c r="I60" s="17" t="s">
        <v>850</v>
      </c>
      <c r="J60" s="17" t="s">
        <v>12</v>
      </c>
      <c r="L60" s="10">
        <f t="shared" si="1"/>
        <v>1792000</v>
      </c>
    </row>
    <row r="61" spans="1:15" x14ac:dyDescent="0.3">
      <c r="A61" s="14" t="s">
        <v>59</v>
      </c>
      <c r="B61" s="14" t="s">
        <v>853</v>
      </c>
      <c r="C61" s="14" t="s">
        <v>12</v>
      </c>
      <c r="D61" s="14" t="s">
        <v>13</v>
      </c>
      <c r="E61" s="14" t="s">
        <v>57</v>
      </c>
      <c r="F61" s="15" t="s">
        <v>854</v>
      </c>
      <c r="G61" s="16">
        <v>25990</v>
      </c>
      <c r="H61" s="16">
        <v>30</v>
      </c>
      <c r="I61" s="17" t="s">
        <v>850</v>
      </c>
      <c r="J61" s="17" t="s">
        <v>12</v>
      </c>
      <c r="L61" s="10">
        <f t="shared" si="1"/>
        <v>779700</v>
      </c>
    </row>
    <row r="62" spans="1:15" x14ac:dyDescent="0.3">
      <c r="A62" s="14" t="s">
        <v>59</v>
      </c>
      <c r="B62" s="14" t="s">
        <v>855</v>
      </c>
      <c r="C62" s="14" t="s">
        <v>12</v>
      </c>
      <c r="D62" s="14" t="s">
        <v>13</v>
      </c>
      <c r="E62" s="14" t="s">
        <v>57</v>
      </c>
      <c r="F62" s="15" t="s">
        <v>856</v>
      </c>
      <c r="G62" s="16">
        <v>33760</v>
      </c>
      <c r="H62" s="16">
        <v>40</v>
      </c>
      <c r="I62" s="17" t="s">
        <v>850</v>
      </c>
      <c r="J62" s="17" t="s">
        <v>12</v>
      </c>
      <c r="L62" s="10">
        <f t="shared" si="1"/>
        <v>1350400</v>
      </c>
    </row>
    <row r="63" spans="1:15" x14ac:dyDescent="0.3">
      <c r="A63" s="14" t="s">
        <v>59</v>
      </c>
      <c r="B63" s="14" t="s">
        <v>857</v>
      </c>
      <c r="C63" s="14" t="s">
        <v>12</v>
      </c>
      <c r="D63" s="14" t="s">
        <v>13</v>
      </c>
      <c r="E63" s="14" t="s">
        <v>14</v>
      </c>
      <c r="F63" s="15" t="s">
        <v>858</v>
      </c>
      <c r="G63" s="16">
        <v>3390</v>
      </c>
      <c r="H63" s="16">
        <v>200</v>
      </c>
      <c r="I63" s="17" t="s">
        <v>850</v>
      </c>
      <c r="J63" s="17" t="s">
        <v>12</v>
      </c>
      <c r="L63" s="10">
        <f t="shared" si="1"/>
        <v>678000</v>
      </c>
    </row>
    <row r="64" spans="1:15" x14ac:dyDescent="0.3">
      <c r="A64" s="14" t="s">
        <v>59</v>
      </c>
      <c r="B64" s="14" t="s">
        <v>859</v>
      </c>
      <c r="C64" s="14" t="s">
        <v>12</v>
      </c>
      <c r="D64" s="14" t="s">
        <v>13</v>
      </c>
      <c r="E64" s="14" t="s">
        <v>14</v>
      </c>
      <c r="F64" s="15" t="s">
        <v>860</v>
      </c>
      <c r="G64" s="16">
        <v>3390</v>
      </c>
      <c r="H64" s="16">
        <v>150</v>
      </c>
      <c r="I64" s="17" t="s">
        <v>850</v>
      </c>
      <c r="J64" s="17" t="s">
        <v>12</v>
      </c>
      <c r="L64" s="10">
        <f t="shared" si="1"/>
        <v>508500</v>
      </c>
    </row>
    <row r="65" spans="1:12" x14ac:dyDescent="0.3">
      <c r="A65" s="14" t="s">
        <v>59</v>
      </c>
      <c r="B65" s="14" t="s">
        <v>861</v>
      </c>
      <c r="C65" s="14" t="s">
        <v>12</v>
      </c>
      <c r="D65" s="14" t="s">
        <v>13</v>
      </c>
      <c r="E65" s="14" t="s">
        <v>533</v>
      </c>
      <c r="F65" s="15" t="s">
        <v>862</v>
      </c>
      <c r="G65" s="16">
        <v>17490</v>
      </c>
      <c r="H65" s="16">
        <v>140</v>
      </c>
      <c r="I65" s="17" t="s">
        <v>850</v>
      </c>
      <c r="J65" s="17" t="s">
        <v>12</v>
      </c>
      <c r="L65" s="10">
        <f t="shared" si="1"/>
        <v>2448600</v>
      </c>
    </row>
    <row r="66" spans="1:12" x14ac:dyDescent="0.3">
      <c r="A66" s="14" t="s">
        <v>59</v>
      </c>
      <c r="B66" s="14" t="s">
        <v>863</v>
      </c>
      <c r="C66" s="14" t="s">
        <v>12</v>
      </c>
      <c r="D66" s="14" t="s">
        <v>20</v>
      </c>
      <c r="E66" s="14" t="s">
        <v>57</v>
      </c>
      <c r="F66" s="15" t="s">
        <v>864</v>
      </c>
      <c r="G66" s="16">
        <v>12510</v>
      </c>
      <c r="H66" s="16">
        <v>200</v>
      </c>
      <c r="I66" s="17" t="s">
        <v>850</v>
      </c>
      <c r="J66" s="17" t="s">
        <v>12</v>
      </c>
      <c r="L66" s="10">
        <f t="shared" si="1"/>
        <v>2502000</v>
      </c>
    </row>
    <row r="67" spans="1:12" x14ac:dyDescent="0.3">
      <c r="A67" s="14" t="s">
        <v>59</v>
      </c>
      <c r="B67" s="14" t="s">
        <v>865</v>
      </c>
      <c r="C67" s="14" t="s">
        <v>12</v>
      </c>
      <c r="D67" s="14" t="s">
        <v>20</v>
      </c>
      <c r="E67" s="14" t="s">
        <v>57</v>
      </c>
      <c r="F67" s="15" t="s">
        <v>866</v>
      </c>
      <c r="G67" s="16">
        <v>25510</v>
      </c>
      <c r="H67" s="16">
        <v>30</v>
      </c>
      <c r="I67" s="17" t="s">
        <v>850</v>
      </c>
      <c r="J67" s="17" t="s">
        <v>12</v>
      </c>
      <c r="L67" s="10">
        <f t="shared" si="1"/>
        <v>765300</v>
      </c>
    </row>
    <row r="68" spans="1:12" x14ac:dyDescent="0.3">
      <c r="A68" s="14" t="s">
        <v>59</v>
      </c>
      <c r="B68" s="14" t="s">
        <v>867</v>
      </c>
      <c r="C68" s="14" t="s">
        <v>12</v>
      </c>
      <c r="D68" s="14" t="s">
        <v>20</v>
      </c>
      <c r="E68" s="14" t="s">
        <v>57</v>
      </c>
      <c r="F68" s="15" t="s">
        <v>868</v>
      </c>
      <c r="G68" s="16">
        <v>25510</v>
      </c>
      <c r="H68" s="16">
        <v>40</v>
      </c>
      <c r="I68" s="17" t="s">
        <v>850</v>
      </c>
      <c r="J68" s="17" t="s">
        <v>12</v>
      </c>
      <c r="L68" s="10">
        <f t="shared" si="1"/>
        <v>1020400</v>
      </c>
    </row>
    <row r="69" spans="1:12" x14ac:dyDescent="0.3">
      <c r="A69" s="14" t="s">
        <v>59</v>
      </c>
      <c r="B69" s="14" t="s">
        <v>869</v>
      </c>
      <c r="C69" s="14" t="s">
        <v>12</v>
      </c>
      <c r="D69" s="14" t="s">
        <v>20</v>
      </c>
      <c r="E69" s="14" t="s">
        <v>24</v>
      </c>
      <c r="F69" s="15" t="s">
        <v>870</v>
      </c>
      <c r="G69" s="16">
        <v>25170</v>
      </c>
      <c r="H69" s="16">
        <v>150</v>
      </c>
      <c r="I69" s="17" t="s">
        <v>850</v>
      </c>
      <c r="J69" s="17" t="s">
        <v>12</v>
      </c>
      <c r="L69" s="10">
        <f t="shared" si="1"/>
        <v>3775500</v>
      </c>
    </row>
    <row r="70" spans="1:12" x14ac:dyDescent="0.3">
      <c r="A70" s="14" t="s">
        <v>59</v>
      </c>
      <c r="B70" s="14" t="s">
        <v>871</v>
      </c>
      <c r="C70" s="14" t="s">
        <v>12</v>
      </c>
      <c r="D70" s="14" t="s">
        <v>20</v>
      </c>
      <c r="E70" s="14" t="s">
        <v>24</v>
      </c>
      <c r="F70" s="15" t="s">
        <v>872</v>
      </c>
      <c r="G70" s="16">
        <v>7960</v>
      </c>
      <c r="H70" s="16">
        <v>70</v>
      </c>
      <c r="I70" s="17" t="s">
        <v>850</v>
      </c>
      <c r="J70" s="17" t="s">
        <v>12</v>
      </c>
      <c r="L70" s="10">
        <f t="shared" si="1"/>
        <v>557200</v>
      </c>
    </row>
    <row r="71" spans="1:12" x14ac:dyDescent="0.3">
      <c r="A71" s="14" t="s">
        <v>59</v>
      </c>
      <c r="B71" s="14" t="s">
        <v>873</v>
      </c>
      <c r="C71" s="14" t="s">
        <v>12</v>
      </c>
      <c r="D71" s="14" t="s">
        <v>20</v>
      </c>
      <c r="E71" s="14" t="s">
        <v>24</v>
      </c>
      <c r="F71" s="15" t="s">
        <v>874</v>
      </c>
      <c r="G71" s="16">
        <v>7960</v>
      </c>
      <c r="H71" s="16">
        <v>60</v>
      </c>
      <c r="I71" s="17" t="s">
        <v>850</v>
      </c>
      <c r="J71" s="17" t="s">
        <v>12</v>
      </c>
      <c r="L71" s="10">
        <f t="shared" si="1"/>
        <v>477600</v>
      </c>
    </row>
    <row r="72" spans="1:12" x14ac:dyDescent="0.3">
      <c r="A72" s="14" t="s">
        <v>59</v>
      </c>
      <c r="B72" s="14" t="s">
        <v>875</v>
      </c>
      <c r="C72" s="14" t="s">
        <v>12</v>
      </c>
      <c r="D72" s="14" t="s">
        <v>20</v>
      </c>
      <c r="E72" s="14" t="s">
        <v>24</v>
      </c>
      <c r="F72" s="15" t="s">
        <v>876</v>
      </c>
      <c r="G72" s="16">
        <v>7960</v>
      </c>
      <c r="H72" s="16">
        <v>60</v>
      </c>
      <c r="I72" s="17" t="s">
        <v>850</v>
      </c>
      <c r="J72" s="17" t="s">
        <v>12</v>
      </c>
      <c r="L72" s="10">
        <f t="shared" si="1"/>
        <v>477600</v>
      </c>
    </row>
    <row r="73" spans="1:12" x14ac:dyDescent="0.3">
      <c r="A73" s="14" t="s">
        <v>59</v>
      </c>
      <c r="B73" s="14" t="s">
        <v>877</v>
      </c>
      <c r="C73" s="14" t="s">
        <v>12</v>
      </c>
      <c r="D73" s="14" t="s">
        <v>20</v>
      </c>
      <c r="E73" s="14" t="s">
        <v>68</v>
      </c>
      <c r="F73" s="15" t="s">
        <v>878</v>
      </c>
      <c r="G73" s="16">
        <v>3930</v>
      </c>
      <c r="H73" s="16">
        <v>90</v>
      </c>
      <c r="I73" s="17" t="s">
        <v>850</v>
      </c>
      <c r="J73" s="17" t="s">
        <v>12</v>
      </c>
      <c r="L73" s="10">
        <f t="shared" si="1"/>
        <v>353700</v>
      </c>
    </row>
    <row r="74" spans="1:12" x14ac:dyDescent="0.3">
      <c r="A74" s="14" t="s">
        <v>59</v>
      </c>
      <c r="B74" s="14" t="s">
        <v>879</v>
      </c>
      <c r="C74" s="14" t="s">
        <v>12</v>
      </c>
      <c r="D74" s="14" t="s">
        <v>20</v>
      </c>
      <c r="E74" s="14" t="s">
        <v>68</v>
      </c>
      <c r="F74" s="15" t="s">
        <v>880</v>
      </c>
      <c r="G74" s="16">
        <v>7960</v>
      </c>
      <c r="H74" s="16">
        <v>30</v>
      </c>
      <c r="I74" s="17" t="s">
        <v>850</v>
      </c>
      <c r="J74" s="17" t="s">
        <v>12</v>
      </c>
      <c r="L74" s="10">
        <f t="shared" si="1"/>
        <v>238800</v>
      </c>
    </row>
    <row r="75" spans="1:12" x14ac:dyDescent="0.3">
      <c r="A75" s="14" t="s">
        <v>59</v>
      </c>
      <c r="B75" s="14" t="s">
        <v>881</v>
      </c>
      <c r="C75" s="14" t="s">
        <v>12</v>
      </c>
      <c r="D75" s="14" t="s">
        <v>20</v>
      </c>
      <c r="E75" s="14" t="s">
        <v>68</v>
      </c>
      <c r="F75" s="15" t="s">
        <v>882</v>
      </c>
      <c r="G75" s="16">
        <v>7960</v>
      </c>
      <c r="H75" s="16">
        <v>40</v>
      </c>
      <c r="I75" s="17" t="s">
        <v>850</v>
      </c>
      <c r="J75" s="17" t="s">
        <v>12</v>
      </c>
      <c r="L75" s="10">
        <f t="shared" si="1"/>
        <v>318400</v>
      </c>
    </row>
    <row r="76" spans="1:12" x14ac:dyDescent="0.3">
      <c r="A76" s="14" t="s">
        <v>59</v>
      </c>
      <c r="B76" s="14" t="s">
        <v>883</v>
      </c>
      <c r="C76" s="14" t="s">
        <v>12</v>
      </c>
      <c r="D76" s="14" t="s">
        <v>20</v>
      </c>
      <c r="E76" s="14" t="s">
        <v>68</v>
      </c>
      <c r="F76" s="15" t="s">
        <v>884</v>
      </c>
      <c r="G76" s="16">
        <v>7960</v>
      </c>
      <c r="H76" s="16">
        <v>50</v>
      </c>
      <c r="I76" s="17" t="s">
        <v>850</v>
      </c>
      <c r="J76" s="17" t="s">
        <v>12</v>
      </c>
      <c r="L76" s="10">
        <f t="shared" si="1"/>
        <v>398000</v>
      </c>
    </row>
    <row r="77" spans="1:12" x14ac:dyDescent="0.3">
      <c r="A77" s="14" t="s">
        <v>59</v>
      </c>
      <c r="B77" s="14" t="s">
        <v>885</v>
      </c>
      <c r="C77" s="14" t="s">
        <v>12</v>
      </c>
      <c r="D77" s="14" t="s">
        <v>20</v>
      </c>
      <c r="E77" s="14" t="s">
        <v>295</v>
      </c>
      <c r="F77" s="15" t="s">
        <v>886</v>
      </c>
      <c r="G77" s="16">
        <v>4790</v>
      </c>
      <c r="H77" s="16">
        <v>130</v>
      </c>
      <c r="I77" s="17" t="s">
        <v>850</v>
      </c>
      <c r="J77" s="17" t="s">
        <v>12</v>
      </c>
      <c r="L77" s="10">
        <f t="shared" si="1"/>
        <v>622700</v>
      </c>
    </row>
    <row r="78" spans="1:12" x14ac:dyDescent="0.3">
      <c r="A78" s="14" t="s">
        <v>59</v>
      </c>
      <c r="B78" s="14" t="s">
        <v>887</v>
      </c>
      <c r="C78" s="14" t="s">
        <v>12</v>
      </c>
      <c r="D78" s="14" t="s">
        <v>20</v>
      </c>
      <c r="E78" s="14" t="s">
        <v>295</v>
      </c>
      <c r="F78" s="15" t="s">
        <v>888</v>
      </c>
      <c r="G78" s="16">
        <v>4790</v>
      </c>
      <c r="H78" s="16">
        <v>130</v>
      </c>
      <c r="I78" s="17" t="s">
        <v>850</v>
      </c>
      <c r="J78" s="17" t="s">
        <v>12</v>
      </c>
      <c r="L78" s="10">
        <f t="shared" si="1"/>
        <v>622700</v>
      </c>
    </row>
    <row r="79" spans="1:12" x14ac:dyDescent="0.3">
      <c r="A79" s="14" t="s">
        <v>59</v>
      </c>
      <c r="B79" s="14" t="s">
        <v>889</v>
      </c>
      <c r="C79" s="14" t="s">
        <v>12</v>
      </c>
      <c r="D79" s="14" t="s">
        <v>20</v>
      </c>
      <c r="E79" s="14" t="s">
        <v>68</v>
      </c>
      <c r="F79" s="15" t="s">
        <v>890</v>
      </c>
      <c r="G79" s="16">
        <v>4850</v>
      </c>
      <c r="H79" s="16">
        <v>130</v>
      </c>
      <c r="I79" s="17" t="s">
        <v>850</v>
      </c>
      <c r="J79" s="17" t="s">
        <v>12</v>
      </c>
      <c r="L79" s="10">
        <f t="shared" si="1"/>
        <v>630500</v>
      </c>
    </row>
    <row r="80" spans="1:12" x14ac:dyDescent="0.3">
      <c r="A80" s="14" t="s">
        <v>59</v>
      </c>
      <c r="B80" s="14" t="s">
        <v>891</v>
      </c>
      <c r="C80" s="14" t="s">
        <v>12</v>
      </c>
      <c r="D80" s="14" t="s">
        <v>20</v>
      </c>
      <c r="E80" s="14" t="s">
        <v>68</v>
      </c>
      <c r="F80" s="15" t="s">
        <v>892</v>
      </c>
      <c r="G80" s="16">
        <v>4850</v>
      </c>
      <c r="H80" s="16">
        <v>120</v>
      </c>
      <c r="I80" s="17" t="s">
        <v>850</v>
      </c>
      <c r="J80" s="17" t="s">
        <v>12</v>
      </c>
      <c r="L80" s="10">
        <f t="shared" si="1"/>
        <v>582000</v>
      </c>
    </row>
    <row r="81" spans="8:8" x14ac:dyDescent="0.3">
      <c r="H81" s="20">
        <f>SUM(H46:H80)</f>
        <v>3810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0"/>
  <sheetViews>
    <sheetView topLeftCell="A16" workbookViewId="0">
      <selection activeCell="L27" sqref="L27:L39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893</v>
      </c>
      <c r="J1" s="4" t="s">
        <v>894</v>
      </c>
    </row>
    <row r="2" spans="1:15" x14ac:dyDescent="0.3">
      <c r="A2" s="5" t="s">
        <v>895</v>
      </c>
      <c r="B2" s="5" t="s">
        <v>896</v>
      </c>
      <c r="C2" s="5" t="s">
        <v>12</v>
      </c>
      <c r="D2" s="5" t="s">
        <v>20</v>
      </c>
      <c r="E2" s="5" t="s">
        <v>295</v>
      </c>
      <c r="F2" s="6" t="s">
        <v>897</v>
      </c>
      <c r="G2" s="7">
        <v>4700</v>
      </c>
      <c r="H2" s="7">
        <v>490</v>
      </c>
      <c r="I2" s="8" t="s">
        <v>898</v>
      </c>
      <c r="J2" s="8" t="s">
        <v>899</v>
      </c>
      <c r="K2" s="9"/>
      <c r="L2" s="10">
        <f>G2*H2</f>
        <v>2303000</v>
      </c>
      <c r="M2" s="10"/>
    </row>
    <row r="3" spans="1:15" x14ac:dyDescent="0.3">
      <c r="A3" s="5" t="s">
        <v>895</v>
      </c>
      <c r="B3" s="5" t="s">
        <v>900</v>
      </c>
      <c r="C3" s="5" t="s">
        <v>12</v>
      </c>
      <c r="D3" s="5" t="s">
        <v>20</v>
      </c>
      <c r="E3" s="5" t="s">
        <v>295</v>
      </c>
      <c r="F3" s="6" t="s">
        <v>901</v>
      </c>
      <c r="G3" s="7">
        <v>4700</v>
      </c>
      <c r="H3" s="7">
        <v>200</v>
      </c>
      <c r="I3" s="8" t="s">
        <v>898</v>
      </c>
      <c r="J3" s="8" t="s">
        <v>899</v>
      </c>
      <c r="K3" s="9"/>
      <c r="L3" s="10">
        <f t="shared" ref="L3:L24" si="0">G3*H3</f>
        <v>940000</v>
      </c>
      <c r="M3" s="10"/>
    </row>
    <row r="4" spans="1:15" s="9" customFormat="1" x14ac:dyDescent="0.3">
      <c r="A4" s="5" t="s">
        <v>895</v>
      </c>
      <c r="B4" s="5" t="s">
        <v>902</v>
      </c>
      <c r="C4" s="5" t="s">
        <v>19</v>
      </c>
      <c r="D4" s="5" t="s">
        <v>20</v>
      </c>
      <c r="E4" s="5" t="s">
        <v>24</v>
      </c>
      <c r="F4" s="6" t="s">
        <v>903</v>
      </c>
      <c r="G4" s="7">
        <v>3840</v>
      </c>
      <c r="H4" s="7">
        <v>80</v>
      </c>
      <c r="I4" s="8" t="s">
        <v>898</v>
      </c>
      <c r="J4" s="8" t="s">
        <v>899</v>
      </c>
      <c r="L4" s="10">
        <f t="shared" si="0"/>
        <v>307200</v>
      </c>
      <c r="M4" s="10"/>
      <c r="O4"/>
    </row>
    <row r="5" spans="1:15" s="9" customFormat="1" x14ac:dyDescent="0.3">
      <c r="A5" s="5" t="s">
        <v>895</v>
      </c>
      <c r="B5" s="5" t="s">
        <v>904</v>
      </c>
      <c r="C5" s="5" t="s">
        <v>12</v>
      </c>
      <c r="D5" s="5" t="s">
        <v>20</v>
      </c>
      <c r="E5" s="5" t="s">
        <v>24</v>
      </c>
      <c r="F5" s="6" t="s">
        <v>905</v>
      </c>
      <c r="G5" s="7">
        <v>3500</v>
      </c>
      <c r="H5" s="7">
        <v>850</v>
      </c>
      <c r="I5" s="8" t="s">
        <v>898</v>
      </c>
      <c r="J5" s="8" t="s">
        <v>899</v>
      </c>
      <c r="L5" s="10">
        <f t="shared" si="0"/>
        <v>2975000</v>
      </c>
      <c r="M5" s="10"/>
      <c r="O5"/>
    </row>
    <row r="6" spans="1:15" s="9" customFormat="1" x14ac:dyDescent="0.3">
      <c r="A6" s="5" t="s">
        <v>895</v>
      </c>
      <c r="B6" s="5" t="s">
        <v>906</v>
      </c>
      <c r="C6" s="5" t="s">
        <v>12</v>
      </c>
      <c r="D6" s="5" t="s">
        <v>20</v>
      </c>
      <c r="E6" s="5" t="s">
        <v>24</v>
      </c>
      <c r="F6" s="6" t="s">
        <v>907</v>
      </c>
      <c r="G6" s="7">
        <v>3840</v>
      </c>
      <c r="H6" s="7">
        <v>110</v>
      </c>
      <c r="I6" s="8" t="s">
        <v>898</v>
      </c>
      <c r="J6" s="8" t="s">
        <v>899</v>
      </c>
      <c r="L6" s="10">
        <f t="shared" si="0"/>
        <v>422400</v>
      </c>
      <c r="M6" s="10"/>
      <c r="O6"/>
    </row>
    <row r="7" spans="1:15" s="9" customFormat="1" x14ac:dyDescent="0.3">
      <c r="A7" s="5" t="s">
        <v>895</v>
      </c>
      <c r="B7" s="5" t="s">
        <v>908</v>
      </c>
      <c r="C7" s="5" t="s">
        <v>12</v>
      </c>
      <c r="D7" s="5" t="s">
        <v>20</v>
      </c>
      <c r="E7" s="5" t="s">
        <v>909</v>
      </c>
      <c r="F7" s="6" t="s">
        <v>910</v>
      </c>
      <c r="G7" s="7">
        <v>4740</v>
      </c>
      <c r="H7" s="7">
        <v>200</v>
      </c>
      <c r="I7" s="8" t="s">
        <v>898</v>
      </c>
      <c r="J7" s="8" t="s">
        <v>899</v>
      </c>
      <c r="L7" s="10">
        <f t="shared" si="0"/>
        <v>948000</v>
      </c>
      <c r="M7" s="10"/>
      <c r="O7"/>
    </row>
    <row r="8" spans="1:15" s="9" customFormat="1" x14ac:dyDescent="0.3">
      <c r="A8" s="14" t="s">
        <v>895</v>
      </c>
      <c r="B8" s="14" t="s">
        <v>911</v>
      </c>
      <c r="C8" s="14" t="s">
        <v>12</v>
      </c>
      <c r="D8" s="14" t="s">
        <v>13</v>
      </c>
      <c r="E8" s="14" t="s">
        <v>42</v>
      </c>
      <c r="F8" s="15" t="s">
        <v>912</v>
      </c>
      <c r="G8" s="16">
        <v>4050</v>
      </c>
      <c r="H8" s="16">
        <v>200</v>
      </c>
      <c r="I8" s="17" t="s">
        <v>913</v>
      </c>
      <c r="J8" s="17" t="s">
        <v>914</v>
      </c>
      <c r="L8" s="10">
        <f t="shared" si="0"/>
        <v>810000</v>
      </c>
      <c r="M8" s="10"/>
      <c r="O8"/>
    </row>
    <row r="9" spans="1:15" s="9" customFormat="1" x14ac:dyDescent="0.3">
      <c r="A9" s="14" t="s">
        <v>895</v>
      </c>
      <c r="B9" s="14" t="s">
        <v>915</v>
      </c>
      <c r="C9" s="14" t="s">
        <v>19</v>
      </c>
      <c r="D9" s="14" t="s">
        <v>20</v>
      </c>
      <c r="E9" s="14" t="s">
        <v>68</v>
      </c>
      <c r="F9" s="15" t="s">
        <v>916</v>
      </c>
      <c r="G9" s="16">
        <v>14610</v>
      </c>
      <c r="H9" s="16">
        <v>210</v>
      </c>
      <c r="I9" s="17" t="s">
        <v>913</v>
      </c>
      <c r="J9" s="17" t="s">
        <v>914</v>
      </c>
      <c r="L9" s="10">
        <f t="shared" si="0"/>
        <v>3068100</v>
      </c>
      <c r="M9" s="10"/>
      <c r="O9"/>
    </row>
    <row r="10" spans="1:15" s="9" customFormat="1" x14ac:dyDescent="0.3">
      <c r="A10" s="14" t="s">
        <v>895</v>
      </c>
      <c r="B10" s="14" t="s">
        <v>917</v>
      </c>
      <c r="C10" s="14" t="s">
        <v>12</v>
      </c>
      <c r="D10" s="14" t="s">
        <v>20</v>
      </c>
      <c r="E10" s="14" t="s">
        <v>24</v>
      </c>
      <c r="F10" s="15" t="s">
        <v>918</v>
      </c>
      <c r="G10" s="16">
        <v>3840</v>
      </c>
      <c r="H10" s="16">
        <v>150</v>
      </c>
      <c r="I10" s="17" t="s">
        <v>913</v>
      </c>
      <c r="J10" s="17" t="s">
        <v>914</v>
      </c>
      <c r="L10" s="10">
        <f t="shared" si="0"/>
        <v>576000</v>
      </c>
      <c r="M10" s="10"/>
      <c r="O10"/>
    </row>
    <row r="11" spans="1:15" s="9" customFormat="1" x14ac:dyDescent="0.3">
      <c r="A11" s="14" t="s">
        <v>895</v>
      </c>
      <c r="B11" s="14" t="s">
        <v>919</v>
      </c>
      <c r="C11" s="14" t="s">
        <v>12</v>
      </c>
      <c r="D11" s="14" t="s">
        <v>20</v>
      </c>
      <c r="E11" s="14" t="s">
        <v>24</v>
      </c>
      <c r="F11" s="15" t="s">
        <v>920</v>
      </c>
      <c r="G11" s="16">
        <v>3840</v>
      </c>
      <c r="H11" s="16">
        <v>150</v>
      </c>
      <c r="I11" s="17" t="s">
        <v>913</v>
      </c>
      <c r="J11" s="17" t="s">
        <v>914</v>
      </c>
      <c r="L11" s="10">
        <f t="shared" si="0"/>
        <v>576000</v>
      </c>
      <c r="M11" s="10"/>
      <c r="O11"/>
    </row>
    <row r="12" spans="1:15" s="9" customFormat="1" x14ac:dyDescent="0.3">
      <c r="A12" s="14" t="s">
        <v>895</v>
      </c>
      <c r="B12" s="14" t="s">
        <v>921</v>
      </c>
      <c r="C12" s="14" t="s">
        <v>19</v>
      </c>
      <c r="D12" s="14" t="s">
        <v>20</v>
      </c>
      <c r="E12" s="14" t="s">
        <v>24</v>
      </c>
      <c r="F12" s="15" t="s">
        <v>922</v>
      </c>
      <c r="G12" s="16">
        <v>3840</v>
      </c>
      <c r="H12" s="16">
        <v>420</v>
      </c>
      <c r="I12" s="17" t="s">
        <v>913</v>
      </c>
      <c r="J12" s="17" t="s">
        <v>914</v>
      </c>
      <c r="L12" s="10">
        <f t="shared" si="0"/>
        <v>1612800</v>
      </c>
      <c r="M12" s="10"/>
      <c r="O12"/>
    </row>
    <row r="13" spans="1:15" s="9" customFormat="1" x14ac:dyDescent="0.3">
      <c r="A13" s="14" t="s">
        <v>895</v>
      </c>
      <c r="B13" s="14" t="s">
        <v>923</v>
      </c>
      <c r="C13" s="14" t="s">
        <v>12</v>
      </c>
      <c r="D13" s="14" t="s">
        <v>20</v>
      </c>
      <c r="E13" s="14" t="s">
        <v>24</v>
      </c>
      <c r="F13" s="15" t="s">
        <v>924</v>
      </c>
      <c r="G13" s="16">
        <v>3840</v>
      </c>
      <c r="H13" s="16">
        <v>120</v>
      </c>
      <c r="I13" s="17" t="s">
        <v>913</v>
      </c>
      <c r="J13" s="17" t="s">
        <v>914</v>
      </c>
      <c r="L13" s="10">
        <f t="shared" si="0"/>
        <v>460800</v>
      </c>
      <c r="M13" s="10"/>
      <c r="O13"/>
    </row>
    <row r="14" spans="1:15" s="9" customFormat="1" x14ac:dyDescent="0.3">
      <c r="A14" s="14" t="s">
        <v>895</v>
      </c>
      <c r="B14" s="14" t="s">
        <v>925</v>
      </c>
      <c r="C14" s="14" t="s">
        <v>19</v>
      </c>
      <c r="D14" s="14" t="s">
        <v>20</v>
      </c>
      <c r="E14" s="14" t="s">
        <v>24</v>
      </c>
      <c r="F14" s="15" t="s">
        <v>926</v>
      </c>
      <c r="G14" s="16">
        <v>3840</v>
      </c>
      <c r="H14" s="16">
        <v>260</v>
      </c>
      <c r="I14" s="17" t="s">
        <v>913</v>
      </c>
      <c r="J14" s="17" t="s">
        <v>914</v>
      </c>
      <c r="L14" s="10">
        <f t="shared" si="0"/>
        <v>998400</v>
      </c>
      <c r="M14" s="10"/>
      <c r="O14"/>
    </row>
    <row r="15" spans="1:15" s="9" customFormat="1" x14ac:dyDescent="0.3">
      <c r="A15" s="14" t="s">
        <v>895</v>
      </c>
      <c r="B15" s="14" t="s">
        <v>927</v>
      </c>
      <c r="C15" s="14" t="s">
        <v>12</v>
      </c>
      <c r="D15" s="14" t="s">
        <v>20</v>
      </c>
      <c r="E15" s="14" t="s">
        <v>24</v>
      </c>
      <c r="F15" s="15" t="s">
        <v>928</v>
      </c>
      <c r="G15" s="16">
        <v>3840</v>
      </c>
      <c r="H15" s="16">
        <v>150</v>
      </c>
      <c r="I15" s="17" t="s">
        <v>913</v>
      </c>
      <c r="J15" s="17" t="s">
        <v>914</v>
      </c>
      <c r="L15" s="10">
        <f t="shared" si="0"/>
        <v>576000</v>
      </c>
      <c r="M15" s="10"/>
      <c r="O15"/>
    </row>
    <row r="16" spans="1:15" s="9" customFormat="1" x14ac:dyDescent="0.3">
      <c r="A16" s="14" t="s">
        <v>895</v>
      </c>
      <c r="B16" s="14" t="s">
        <v>929</v>
      </c>
      <c r="C16" s="14" t="s">
        <v>12</v>
      </c>
      <c r="D16" s="14" t="s">
        <v>20</v>
      </c>
      <c r="E16" s="14" t="s">
        <v>24</v>
      </c>
      <c r="F16" s="15" t="s">
        <v>930</v>
      </c>
      <c r="G16" s="16">
        <v>3840</v>
      </c>
      <c r="H16" s="16">
        <v>170</v>
      </c>
      <c r="I16" s="17" t="s">
        <v>913</v>
      </c>
      <c r="J16" s="17" t="s">
        <v>914</v>
      </c>
      <c r="L16" s="10">
        <f t="shared" si="0"/>
        <v>652800</v>
      </c>
      <c r="M16" s="10"/>
      <c r="O16"/>
    </row>
    <row r="17" spans="1:15" s="9" customFormat="1" x14ac:dyDescent="0.3">
      <c r="A17" s="14" t="s">
        <v>895</v>
      </c>
      <c r="B17" s="14" t="s">
        <v>931</v>
      </c>
      <c r="C17" s="14" t="s">
        <v>12</v>
      </c>
      <c r="D17" s="14" t="s">
        <v>31</v>
      </c>
      <c r="E17" s="14" t="s">
        <v>24</v>
      </c>
      <c r="F17" s="15" t="s">
        <v>932</v>
      </c>
      <c r="G17" s="16">
        <v>4890</v>
      </c>
      <c r="H17" s="16">
        <v>120</v>
      </c>
      <c r="I17" s="17" t="s">
        <v>913</v>
      </c>
      <c r="J17" s="17" t="s">
        <v>914</v>
      </c>
      <c r="L17" s="10">
        <f t="shared" si="0"/>
        <v>586800</v>
      </c>
      <c r="M17" s="10"/>
      <c r="O17"/>
    </row>
    <row r="18" spans="1:15" s="9" customFormat="1" x14ac:dyDescent="0.3">
      <c r="A18" s="14" t="s">
        <v>895</v>
      </c>
      <c r="B18" s="14" t="s">
        <v>933</v>
      </c>
      <c r="C18" s="14" t="s">
        <v>12</v>
      </c>
      <c r="D18" s="14" t="s">
        <v>31</v>
      </c>
      <c r="E18" s="14" t="s">
        <v>24</v>
      </c>
      <c r="F18" s="15" t="s">
        <v>934</v>
      </c>
      <c r="G18" s="16">
        <v>4890</v>
      </c>
      <c r="H18" s="16">
        <v>100</v>
      </c>
      <c r="I18" s="17" t="s">
        <v>913</v>
      </c>
      <c r="J18" s="17" t="s">
        <v>914</v>
      </c>
      <c r="L18" s="10">
        <f t="shared" si="0"/>
        <v>489000</v>
      </c>
      <c r="M18" s="10"/>
      <c r="O18"/>
    </row>
    <row r="19" spans="1:15" s="9" customFormat="1" x14ac:dyDescent="0.3">
      <c r="A19" s="14" t="s">
        <v>895</v>
      </c>
      <c r="B19" s="14" t="s">
        <v>935</v>
      </c>
      <c r="C19" s="14" t="s">
        <v>12</v>
      </c>
      <c r="D19" s="14" t="s">
        <v>31</v>
      </c>
      <c r="E19" s="14" t="s">
        <v>24</v>
      </c>
      <c r="F19" s="15" t="s">
        <v>936</v>
      </c>
      <c r="G19" s="16">
        <v>4890</v>
      </c>
      <c r="H19" s="16">
        <v>50</v>
      </c>
      <c r="I19" s="17" t="s">
        <v>913</v>
      </c>
      <c r="J19" s="17" t="s">
        <v>914</v>
      </c>
      <c r="L19" s="10">
        <f t="shared" si="0"/>
        <v>244500</v>
      </c>
      <c r="M19" s="10"/>
      <c r="O19"/>
    </row>
    <row r="20" spans="1:15" s="9" customFormat="1" x14ac:dyDescent="0.3">
      <c r="A20" s="14" t="s">
        <v>895</v>
      </c>
      <c r="B20" s="14" t="s">
        <v>937</v>
      </c>
      <c r="C20" s="14" t="s">
        <v>12</v>
      </c>
      <c r="D20" s="14" t="s">
        <v>20</v>
      </c>
      <c r="E20" s="14" t="s">
        <v>14</v>
      </c>
      <c r="F20" s="15" t="s">
        <v>938</v>
      </c>
      <c r="G20" s="16">
        <v>3390</v>
      </c>
      <c r="H20" s="16">
        <v>230</v>
      </c>
      <c r="I20" s="17" t="s">
        <v>939</v>
      </c>
      <c r="J20" s="17" t="s">
        <v>914</v>
      </c>
      <c r="L20" s="10">
        <f t="shared" si="0"/>
        <v>779700</v>
      </c>
      <c r="M20" s="10"/>
      <c r="O20"/>
    </row>
    <row r="21" spans="1:15" s="9" customFormat="1" x14ac:dyDescent="0.3">
      <c r="A21" s="14" t="s">
        <v>895</v>
      </c>
      <c r="B21" s="14" t="s">
        <v>940</v>
      </c>
      <c r="C21" s="14" t="s">
        <v>12</v>
      </c>
      <c r="D21" s="14" t="s">
        <v>20</v>
      </c>
      <c r="E21" s="14" t="s">
        <v>14</v>
      </c>
      <c r="F21" s="15" t="s">
        <v>941</v>
      </c>
      <c r="G21" s="16">
        <v>3390</v>
      </c>
      <c r="H21" s="16">
        <v>150</v>
      </c>
      <c r="I21" s="17" t="s">
        <v>939</v>
      </c>
      <c r="J21" s="17" t="s">
        <v>914</v>
      </c>
      <c r="L21" s="10">
        <f t="shared" si="0"/>
        <v>508500</v>
      </c>
      <c r="M21" s="10"/>
      <c r="O21"/>
    </row>
    <row r="22" spans="1:15" s="9" customFormat="1" x14ac:dyDescent="0.3">
      <c r="A22" s="14" t="s">
        <v>895</v>
      </c>
      <c r="B22" s="14" t="s">
        <v>942</v>
      </c>
      <c r="C22" s="14" t="s">
        <v>19</v>
      </c>
      <c r="D22" s="14" t="s">
        <v>20</v>
      </c>
      <c r="E22" s="14" t="s">
        <v>295</v>
      </c>
      <c r="F22" s="15" t="s">
        <v>943</v>
      </c>
      <c r="G22" s="16">
        <v>4700</v>
      </c>
      <c r="H22" s="16">
        <v>180</v>
      </c>
      <c r="I22" s="17" t="s">
        <v>939</v>
      </c>
      <c r="J22" s="17" t="s">
        <v>914</v>
      </c>
      <c r="L22" s="10">
        <f t="shared" si="0"/>
        <v>846000</v>
      </c>
      <c r="M22" s="10"/>
      <c r="O22"/>
    </row>
    <row r="23" spans="1:15" s="9" customFormat="1" x14ac:dyDescent="0.3">
      <c r="A23" s="14" t="s">
        <v>895</v>
      </c>
      <c r="B23" s="14" t="s">
        <v>944</v>
      </c>
      <c r="C23" s="14" t="s">
        <v>12</v>
      </c>
      <c r="D23" s="14" t="s">
        <v>20</v>
      </c>
      <c r="E23" s="14" t="s">
        <v>42</v>
      </c>
      <c r="F23" s="15" t="s">
        <v>945</v>
      </c>
      <c r="G23" s="16">
        <v>4220</v>
      </c>
      <c r="H23" s="16">
        <v>120</v>
      </c>
      <c r="I23" s="17" t="s">
        <v>939</v>
      </c>
      <c r="J23" s="17" t="s">
        <v>914</v>
      </c>
      <c r="L23" s="10">
        <f t="shared" si="0"/>
        <v>506400</v>
      </c>
      <c r="M23" s="10"/>
      <c r="O23"/>
    </row>
    <row r="24" spans="1:15" s="9" customFormat="1" x14ac:dyDescent="0.3">
      <c r="A24" s="14" t="s">
        <v>895</v>
      </c>
      <c r="B24" s="14" t="s">
        <v>946</v>
      </c>
      <c r="C24" s="14" t="s">
        <v>12</v>
      </c>
      <c r="D24" s="14" t="s">
        <v>20</v>
      </c>
      <c r="E24" s="14" t="s">
        <v>42</v>
      </c>
      <c r="F24" s="15" t="s">
        <v>947</v>
      </c>
      <c r="G24" s="16">
        <v>4220</v>
      </c>
      <c r="H24" s="16">
        <v>150</v>
      </c>
      <c r="I24" s="17" t="s">
        <v>939</v>
      </c>
      <c r="J24" s="17" t="s">
        <v>914</v>
      </c>
      <c r="L24" s="10">
        <f t="shared" si="0"/>
        <v>633000</v>
      </c>
      <c r="M24" s="10"/>
      <c r="O24"/>
    </row>
    <row r="25" spans="1:15" x14ac:dyDescent="0.3">
      <c r="H25" s="45">
        <f>SUM(H2:H24)</f>
        <v>4860</v>
      </c>
    </row>
    <row r="26" spans="1:15" x14ac:dyDescent="0.3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2" t="s">
        <v>5</v>
      </c>
      <c r="G26" s="3" t="s">
        <v>6</v>
      </c>
      <c r="H26" s="3" t="s">
        <v>7</v>
      </c>
      <c r="I26" s="4" t="s">
        <v>948</v>
      </c>
      <c r="J26" s="4" t="s">
        <v>949</v>
      </c>
    </row>
    <row r="27" spans="1:15" s="9" customFormat="1" x14ac:dyDescent="0.3">
      <c r="A27" s="5" t="s">
        <v>950</v>
      </c>
      <c r="B27" s="5" t="s">
        <v>951</v>
      </c>
      <c r="C27" s="5" t="s">
        <v>12</v>
      </c>
      <c r="D27" s="5" t="s">
        <v>13</v>
      </c>
      <c r="E27" s="5" t="s">
        <v>533</v>
      </c>
      <c r="F27" s="6" t="s">
        <v>952</v>
      </c>
      <c r="G27" s="7">
        <v>20380</v>
      </c>
      <c r="H27" s="7">
        <v>100</v>
      </c>
      <c r="I27" s="8" t="s">
        <v>898</v>
      </c>
      <c r="J27" s="8" t="s">
        <v>953</v>
      </c>
      <c r="L27" s="10">
        <f t="shared" ref="L27:L59" si="1">G27*H27</f>
        <v>2038000</v>
      </c>
      <c r="M27" s="10"/>
      <c r="O27"/>
    </row>
    <row r="28" spans="1:15" s="9" customFormat="1" x14ac:dyDescent="0.3">
      <c r="A28" s="5" t="s">
        <v>950</v>
      </c>
      <c r="B28" s="5" t="s">
        <v>954</v>
      </c>
      <c r="C28" s="5" t="s">
        <v>12</v>
      </c>
      <c r="D28" s="5" t="s">
        <v>20</v>
      </c>
      <c r="E28" s="5" t="s">
        <v>24</v>
      </c>
      <c r="F28" s="6" t="s">
        <v>955</v>
      </c>
      <c r="G28" s="7">
        <v>3930</v>
      </c>
      <c r="H28" s="7">
        <v>410</v>
      </c>
      <c r="I28" s="8" t="s">
        <v>898</v>
      </c>
      <c r="J28" s="8" t="s">
        <v>953</v>
      </c>
      <c r="L28" s="10">
        <f t="shared" si="1"/>
        <v>1611300</v>
      </c>
      <c r="M28" s="10"/>
      <c r="O28"/>
    </row>
    <row r="29" spans="1:15" s="9" customFormat="1" x14ac:dyDescent="0.3">
      <c r="A29" s="5" t="s">
        <v>950</v>
      </c>
      <c r="B29" s="5" t="s">
        <v>956</v>
      </c>
      <c r="C29" s="5" t="s">
        <v>12</v>
      </c>
      <c r="D29" s="5" t="s">
        <v>20</v>
      </c>
      <c r="E29" s="5" t="s">
        <v>24</v>
      </c>
      <c r="F29" s="6" t="s">
        <v>957</v>
      </c>
      <c r="G29" s="7">
        <v>12510</v>
      </c>
      <c r="H29" s="7">
        <v>380</v>
      </c>
      <c r="I29" s="8" t="s">
        <v>898</v>
      </c>
      <c r="J29" s="8" t="s">
        <v>953</v>
      </c>
      <c r="L29" s="10">
        <f t="shared" si="1"/>
        <v>4753800</v>
      </c>
      <c r="M29" s="10"/>
      <c r="O29"/>
    </row>
    <row r="30" spans="1:15" s="9" customFormat="1" x14ac:dyDescent="0.3">
      <c r="A30" s="5" t="s">
        <v>950</v>
      </c>
      <c r="B30" s="5" t="s">
        <v>958</v>
      </c>
      <c r="C30" s="5" t="s">
        <v>12</v>
      </c>
      <c r="D30" s="5" t="s">
        <v>20</v>
      </c>
      <c r="E30" s="5" t="s">
        <v>24</v>
      </c>
      <c r="F30" s="6" t="s">
        <v>959</v>
      </c>
      <c r="G30" s="7">
        <v>8110</v>
      </c>
      <c r="H30" s="7">
        <v>120</v>
      </c>
      <c r="I30" s="8" t="s">
        <v>898</v>
      </c>
      <c r="J30" s="8" t="s">
        <v>953</v>
      </c>
      <c r="L30" s="10">
        <f t="shared" si="1"/>
        <v>973200</v>
      </c>
      <c r="M30" s="10"/>
      <c r="O30"/>
    </row>
    <row r="31" spans="1:15" s="9" customFormat="1" x14ac:dyDescent="0.3">
      <c r="A31" s="5" t="s">
        <v>950</v>
      </c>
      <c r="B31" s="5" t="s">
        <v>960</v>
      </c>
      <c r="C31" s="5" t="s">
        <v>12</v>
      </c>
      <c r="D31" s="5" t="s">
        <v>20</v>
      </c>
      <c r="E31" s="5" t="s">
        <v>24</v>
      </c>
      <c r="F31" s="6" t="s">
        <v>961</v>
      </c>
      <c r="G31" s="7">
        <v>8110</v>
      </c>
      <c r="H31" s="7">
        <v>120</v>
      </c>
      <c r="I31" s="8" t="s">
        <v>898</v>
      </c>
      <c r="J31" s="8" t="s">
        <v>953</v>
      </c>
      <c r="L31" s="10">
        <f t="shared" si="1"/>
        <v>973200</v>
      </c>
      <c r="M31" s="10"/>
      <c r="O31"/>
    </row>
    <row r="32" spans="1:15" s="9" customFormat="1" x14ac:dyDescent="0.3">
      <c r="A32" s="5" t="s">
        <v>950</v>
      </c>
      <c r="B32" s="5" t="s">
        <v>962</v>
      </c>
      <c r="C32" s="5" t="s">
        <v>12</v>
      </c>
      <c r="D32" s="5" t="s">
        <v>20</v>
      </c>
      <c r="E32" s="5" t="s">
        <v>24</v>
      </c>
      <c r="F32" s="6" t="s">
        <v>963</v>
      </c>
      <c r="G32" s="7">
        <v>3840</v>
      </c>
      <c r="H32" s="7">
        <v>240</v>
      </c>
      <c r="I32" s="8" t="s">
        <v>898</v>
      </c>
      <c r="J32" s="8" t="s">
        <v>953</v>
      </c>
      <c r="L32" s="10">
        <f t="shared" si="1"/>
        <v>921600</v>
      </c>
      <c r="M32" s="10"/>
      <c r="O32"/>
    </row>
    <row r="33" spans="1:15" s="9" customFormat="1" x14ac:dyDescent="0.3">
      <c r="A33" s="5" t="s">
        <v>950</v>
      </c>
      <c r="B33" s="5" t="s">
        <v>964</v>
      </c>
      <c r="C33" s="5" t="s">
        <v>12</v>
      </c>
      <c r="D33" s="5" t="s">
        <v>20</v>
      </c>
      <c r="E33" s="5" t="s">
        <v>909</v>
      </c>
      <c r="F33" s="6" t="s">
        <v>965</v>
      </c>
      <c r="G33" s="7">
        <v>4970</v>
      </c>
      <c r="H33" s="7">
        <v>310</v>
      </c>
      <c r="I33" s="8" t="s">
        <v>898</v>
      </c>
      <c r="J33" s="8" t="s">
        <v>953</v>
      </c>
      <c r="L33" s="10">
        <f t="shared" si="1"/>
        <v>1540700</v>
      </c>
      <c r="M33" s="10"/>
      <c r="O33"/>
    </row>
    <row r="34" spans="1:15" s="9" customFormat="1" x14ac:dyDescent="0.3">
      <c r="A34" s="5" t="s">
        <v>950</v>
      </c>
      <c r="B34" s="5" t="s">
        <v>966</v>
      </c>
      <c r="C34" s="5" t="s">
        <v>12</v>
      </c>
      <c r="D34" s="5" t="s">
        <v>20</v>
      </c>
      <c r="E34" s="5" t="s">
        <v>68</v>
      </c>
      <c r="F34" s="6" t="s">
        <v>967</v>
      </c>
      <c r="G34" s="7">
        <v>4600</v>
      </c>
      <c r="H34" s="7">
        <v>140</v>
      </c>
      <c r="I34" s="8" t="s">
        <v>898</v>
      </c>
      <c r="J34" s="8" t="s">
        <v>953</v>
      </c>
      <c r="L34" s="10">
        <f t="shared" si="1"/>
        <v>644000</v>
      </c>
      <c r="M34" s="10"/>
      <c r="O34"/>
    </row>
    <row r="35" spans="1:15" s="9" customFormat="1" x14ac:dyDescent="0.3">
      <c r="A35" s="5" t="s">
        <v>950</v>
      </c>
      <c r="B35" s="5" t="s">
        <v>1007</v>
      </c>
      <c r="C35" s="5" t="s">
        <v>12</v>
      </c>
      <c r="D35" s="5" t="s">
        <v>31</v>
      </c>
      <c r="E35" s="5" t="s">
        <v>533</v>
      </c>
      <c r="F35" s="6" t="s">
        <v>1008</v>
      </c>
      <c r="G35" s="7">
        <v>16930</v>
      </c>
      <c r="H35" s="7">
        <v>120</v>
      </c>
      <c r="I35" s="8" t="s">
        <v>488</v>
      </c>
      <c r="J35" s="8" t="s">
        <v>1009</v>
      </c>
      <c r="L35" s="10">
        <f t="shared" si="1"/>
        <v>2031600</v>
      </c>
      <c r="M35" s="10"/>
      <c r="O35"/>
    </row>
    <row r="36" spans="1:15" s="9" customFormat="1" x14ac:dyDescent="0.3">
      <c r="A36" s="5" t="s">
        <v>950</v>
      </c>
      <c r="B36" s="5" t="s">
        <v>1010</v>
      </c>
      <c r="C36" s="5" t="s">
        <v>12</v>
      </c>
      <c r="D36" s="5" t="s">
        <v>31</v>
      </c>
      <c r="E36" s="5" t="s">
        <v>518</v>
      </c>
      <c r="F36" s="6" t="s">
        <v>1011</v>
      </c>
      <c r="G36" s="7">
        <v>12420</v>
      </c>
      <c r="H36" s="7">
        <v>120</v>
      </c>
      <c r="I36" s="8" t="s">
        <v>488</v>
      </c>
      <c r="J36" s="8" t="s">
        <v>1009</v>
      </c>
      <c r="L36" s="10">
        <f t="shared" si="1"/>
        <v>1490400</v>
      </c>
      <c r="M36" s="10"/>
      <c r="O36"/>
    </row>
    <row r="37" spans="1:15" s="9" customFormat="1" x14ac:dyDescent="0.3">
      <c r="A37" s="5" t="s">
        <v>950</v>
      </c>
      <c r="B37" s="5" t="s">
        <v>1012</v>
      </c>
      <c r="C37" s="5" t="s">
        <v>12</v>
      </c>
      <c r="D37" s="5" t="s">
        <v>31</v>
      </c>
      <c r="E37" s="5" t="s">
        <v>518</v>
      </c>
      <c r="F37" s="6" t="s">
        <v>1013</v>
      </c>
      <c r="G37" s="7">
        <v>12420</v>
      </c>
      <c r="H37" s="7">
        <v>120</v>
      </c>
      <c r="I37" s="8" t="s">
        <v>488</v>
      </c>
      <c r="J37" s="8" t="s">
        <v>1009</v>
      </c>
      <c r="L37" s="10">
        <f t="shared" si="1"/>
        <v>1490400</v>
      </c>
      <c r="M37" s="10"/>
      <c r="O37"/>
    </row>
    <row r="38" spans="1:15" s="9" customFormat="1" x14ac:dyDescent="0.3">
      <c r="A38" s="5" t="s">
        <v>950</v>
      </c>
      <c r="B38" s="5" t="s">
        <v>1014</v>
      </c>
      <c r="C38" s="5" t="s">
        <v>53</v>
      </c>
      <c r="D38" s="5" t="s">
        <v>31</v>
      </c>
      <c r="E38" s="5" t="s">
        <v>57</v>
      </c>
      <c r="F38" s="6" t="s">
        <v>1015</v>
      </c>
      <c r="G38" s="7">
        <v>11100</v>
      </c>
      <c r="H38" s="7">
        <v>130</v>
      </c>
      <c r="I38" s="8" t="s">
        <v>488</v>
      </c>
      <c r="J38" s="8" t="s">
        <v>1009</v>
      </c>
      <c r="L38" s="10">
        <f t="shared" si="1"/>
        <v>1443000</v>
      </c>
      <c r="M38" s="10"/>
      <c r="O38"/>
    </row>
    <row r="39" spans="1:15" s="9" customFormat="1" x14ac:dyDescent="0.3">
      <c r="A39" s="5" t="s">
        <v>950</v>
      </c>
      <c r="B39" s="5" t="s">
        <v>1016</v>
      </c>
      <c r="C39" s="5" t="s">
        <v>12</v>
      </c>
      <c r="D39" s="5" t="s">
        <v>31</v>
      </c>
      <c r="E39" s="5" t="s">
        <v>57</v>
      </c>
      <c r="F39" s="6" t="s">
        <v>1017</v>
      </c>
      <c r="G39" s="7">
        <v>6000</v>
      </c>
      <c r="H39" s="7">
        <v>120</v>
      </c>
      <c r="I39" s="8" t="s">
        <v>488</v>
      </c>
      <c r="J39" s="8" t="s">
        <v>1009</v>
      </c>
      <c r="L39" s="10">
        <f t="shared" si="1"/>
        <v>720000</v>
      </c>
      <c r="M39" s="10"/>
      <c r="O39"/>
    </row>
    <row r="40" spans="1:15" s="9" customFormat="1" x14ac:dyDescent="0.3">
      <c r="A40" s="14" t="s">
        <v>950</v>
      </c>
      <c r="B40" s="14" t="s">
        <v>968</v>
      </c>
      <c r="C40" s="14" t="s">
        <v>12</v>
      </c>
      <c r="D40" s="14" t="s">
        <v>13</v>
      </c>
      <c r="E40" s="14" t="s">
        <v>24</v>
      </c>
      <c r="F40" s="15" t="s">
        <v>969</v>
      </c>
      <c r="G40" s="16">
        <v>3930</v>
      </c>
      <c r="H40" s="16">
        <v>220</v>
      </c>
      <c r="I40" s="17" t="s">
        <v>898</v>
      </c>
      <c r="J40" s="17" t="s">
        <v>970</v>
      </c>
      <c r="L40" s="10">
        <f t="shared" si="1"/>
        <v>864600</v>
      </c>
      <c r="M40" s="18"/>
    </row>
    <row r="41" spans="1:15" s="9" customFormat="1" x14ac:dyDescent="0.3">
      <c r="A41" s="14" t="s">
        <v>950</v>
      </c>
      <c r="B41" s="14" t="s">
        <v>971</v>
      </c>
      <c r="C41" s="14" t="s">
        <v>12</v>
      </c>
      <c r="D41" s="14" t="s">
        <v>13</v>
      </c>
      <c r="E41" s="14" t="s">
        <v>24</v>
      </c>
      <c r="F41" s="15" t="s">
        <v>972</v>
      </c>
      <c r="G41" s="16">
        <v>7940</v>
      </c>
      <c r="H41" s="16">
        <v>50</v>
      </c>
      <c r="I41" s="17" t="s">
        <v>898</v>
      </c>
      <c r="J41" s="17" t="s">
        <v>914</v>
      </c>
      <c r="L41" s="10">
        <f t="shared" si="1"/>
        <v>397000</v>
      </c>
      <c r="M41" s="18"/>
    </row>
    <row r="42" spans="1:15" s="9" customFormat="1" x14ac:dyDescent="0.3">
      <c r="A42" s="14" t="s">
        <v>950</v>
      </c>
      <c r="B42" s="14" t="s">
        <v>973</v>
      </c>
      <c r="C42" s="14" t="s">
        <v>12</v>
      </c>
      <c r="D42" s="14" t="s">
        <v>13</v>
      </c>
      <c r="E42" s="14" t="s">
        <v>24</v>
      </c>
      <c r="F42" s="15" t="s">
        <v>974</v>
      </c>
      <c r="G42" s="16">
        <v>7940</v>
      </c>
      <c r="H42" s="16">
        <v>90</v>
      </c>
      <c r="I42" s="17" t="s">
        <v>898</v>
      </c>
      <c r="J42" s="17" t="s">
        <v>914</v>
      </c>
      <c r="L42" s="10">
        <f t="shared" si="1"/>
        <v>714600</v>
      </c>
      <c r="M42" s="18"/>
    </row>
    <row r="43" spans="1:15" s="9" customFormat="1" x14ac:dyDescent="0.3">
      <c r="A43" s="14" t="s">
        <v>950</v>
      </c>
      <c r="B43" s="14" t="s">
        <v>975</v>
      </c>
      <c r="C43" s="14" t="s">
        <v>12</v>
      </c>
      <c r="D43" s="14" t="s">
        <v>13</v>
      </c>
      <c r="E43" s="14" t="s">
        <v>24</v>
      </c>
      <c r="F43" s="15" t="s">
        <v>976</v>
      </c>
      <c r="G43" s="16">
        <v>3930</v>
      </c>
      <c r="H43" s="16">
        <v>100</v>
      </c>
      <c r="I43" s="17" t="s">
        <v>898</v>
      </c>
      <c r="J43" s="17" t="s">
        <v>914</v>
      </c>
      <c r="L43" s="10">
        <f t="shared" si="1"/>
        <v>393000</v>
      </c>
      <c r="M43" s="18"/>
    </row>
    <row r="44" spans="1:15" s="9" customFormat="1" x14ac:dyDescent="0.3">
      <c r="A44" s="14" t="s">
        <v>950</v>
      </c>
      <c r="B44" s="14" t="s">
        <v>977</v>
      </c>
      <c r="C44" s="14" t="s">
        <v>12</v>
      </c>
      <c r="D44" s="14" t="s">
        <v>13</v>
      </c>
      <c r="E44" s="14" t="s">
        <v>57</v>
      </c>
      <c r="F44" s="15" t="s">
        <v>978</v>
      </c>
      <c r="G44" s="16">
        <v>8100</v>
      </c>
      <c r="H44" s="16">
        <v>260</v>
      </c>
      <c r="I44" s="17" t="s">
        <v>898</v>
      </c>
      <c r="J44" s="17" t="s">
        <v>914</v>
      </c>
      <c r="L44" s="10">
        <f t="shared" si="1"/>
        <v>2106000</v>
      </c>
      <c r="M44" s="18"/>
    </row>
    <row r="45" spans="1:15" s="9" customFormat="1" x14ac:dyDescent="0.3">
      <c r="A45" s="14" t="s">
        <v>950</v>
      </c>
      <c r="B45" s="14" t="s">
        <v>979</v>
      </c>
      <c r="C45" s="14" t="s">
        <v>12</v>
      </c>
      <c r="D45" s="14" t="s">
        <v>13</v>
      </c>
      <c r="E45" s="14" t="s">
        <v>68</v>
      </c>
      <c r="F45" s="15" t="s">
        <v>980</v>
      </c>
      <c r="G45" s="16">
        <v>4850</v>
      </c>
      <c r="H45" s="16">
        <v>200</v>
      </c>
      <c r="I45" s="17" t="s">
        <v>898</v>
      </c>
      <c r="J45" s="17" t="s">
        <v>914</v>
      </c>
      <c r="L45" s="10">
        <f t="shared" si="1"/>
        <v>970000</v>
      </c>
      <c r="M45" s="18"/>
    </row>
    <row r="46" spans="1:15" s="9" customFormat="1" x14ac:dyDescent="0.3">
      <c r="A46" s="14" t="s">
        <v>950</v>
      </c>
      <c r="B46" s="14" t="s">
        <v>981</v>
      </c>
      <c r="C46" s="14" t="s">
        <v>12</v>
      </c>
      <c r="D46" s="14" t="s">
        <v>13</v>
      </c>
      <c r="E46" s="14" t="s">
        <v>68</v>
      </c>
      <c r="F46" s="15" t="s">
        <v>982</v>
      </c>
      <c r="G46" s="16">
        <v>7800</v>
      </c>
      <c r="H46" s="16">
        <v>170</v>
      </c>
      <c r="I46" s="17" t="s">
        <v>898</v>
      </c>
      <c r="J46" s="17" t="s">
        <v>914</v>
      </c>
      <c r="L46" s="10">
        <f t="shared" si="1"/>
        <v>1326000</v>
      </c>
      <c r="M46" s="18"/>
    </row>
    <row r="47" spans="1:15" s="9" customFormat="1" x14ac:dyDescent="0.3">
      <c r="A47" s="14" t="s">
        <v>950</v>
      </c>
      <c r="B47" s="14" t="s">
        <v>718</v>
      </c>
      <c r="C47" s="14" t="s">
        <v>12</v>
      </c>
      <c r="D47" s="14" t="s">
        <v>20</v>
      </c>
      <c r="E47" s="14" t="s">
        <v>68</v>
      </c>
      <c r="F47" s="15" t="s">
        <v>719</v>
      </c>
      <c r="G47" s="16">
        <v>3930</v>
      </c>
      <c r="H47" s="16">
        <v>190</v>
      </c>
      <c r="I47" s="17" t="s">
        <v>898</v>
      </c>
      <c r="J47" s="17" t="s">
        <v>914</v>
      </c>
      <c r="L47" s="10">
        <f t="shared" si="1"/>
        <v>746700</v>
      </c>
      <c r="M47" s="18"/>
    </row>
    <row r="48" spans="1:15" s="9" customFormat="1" x14ac:dyDescent="0.3">
      <c r="A48" s="14" t="s">
        <v>950</v>
      </c>
      <c r="B48" s="14" t="s">
        <v>983</v>
      </c>
      <c r="C48" s="14" t="s">
        <v>12</v>
      </c>
      <c r="D48" s="14" t="s">
        <v>13</v>
      </c>
      <c r="E48" s="14" t="s">
        <v>68</v>
      </c>
      <c r="F48" s="15" t="s">
        <v>984</v>
      </c>
      <c r="G48" s="16">
        <v>8100</v>
      </c>
      <c r="H48" s="16">
        <v>320</v>
      </c>
      <c r="I48" s="17" t="s">
        <v>913</v>
      </c>
      <c r="J48" s="17" t="s">
        <v>914</v>
      </c>
      <c r="L48" s="10">
        <f t="shared" si="1"/>
        <v>2592000</v>
      </c>
      <c r="M48" s="18"/>
    </row>
    <row r="49" spans="1:13" s="9" customFormat="1" x14ac:dyDescent="0.3">
      <c r="A49" s="14" t="s">
        <v>950</v>
      </c>
      <c r="B49" s="14" t="s">
        <v>985</v>
      </c>
      <c r="C49" s="14" t="s">
        <v>12</v>
      </c>
      <c r="D49" s="14" t="s">
        <v>13</v>
      </c>
      <c r="E49" s="14" t="s">
        <v>68</v>
      </c>
      <c r="F49" s="15" t="s">
        <v>986</v>
      </c>
      <c r="G49" s="16">
        <v>25150</v>
      </c>
      <c r="H49" s="16">
        <v>110</v>
      </c>
      <c r="I49" s="17" t="s">
        <v>913</v>
      </c>
      <c r="J49" s="17" t="s">
        <v>914</v>
      </c>
      <c r="L49" s="10">
        <f t="shared" si="1"/>
        <v>2766500</v>
      </c>
      <c r="M49" s="18"/>
    </row>
    <row r="50" spans="1:13" s="9" customFormat="1" x14ac:dyDescent="0.3">
      <c r="A50" s="14" t="s">
        <v>950</v>
      </c>
      <c r="B50" s="14" t="s">
        <v>987</v>
      </c>
      <c r="C50" s="14" t="s">
        <v>12</v>
      </c>
      <c r="D50" s="14" t="s">
        <v>13</v>
      </c>
      <c r="E50" s="14" t="s">
        <v>68</v>
      </c>
      <c r="F50" s="15" t="s">
        <v>988</v>
      </c>
      <c r="G50" s="16">
        <v>25150</v>
      </c>
      <c r="H50" s="16">
        <v>130</v>
      </c>
      <c r="I50" s="17" t="s">
        <v>913</v>
      </c>
      <c r="J50" s="17" t="s">
        <v>914</v>
      </c>
      <c r="L50" s="10">
        <f t="shared" si="1"/>
        <v>3269500</v>
      </c>
      <c r="M50" s="18"/>
    </row>
    <row r="51" spans="1:13" s="9" customFormat="1" x14ac:dyDescent="0.3">
      <c r="A51" s="14" t="s">
        <v>950</v>
      </c>
      <c r="B51" s="14" t="s">
        <v>989</v>
      </c>
      <c r="C51" s="14" t="s">
        <v>12</v>
      </c>
      <c r="D51" s="14" t="s">
        <v>13</v>
      </c>
      <c r="E51" s="14" t="s">
        <v>24</v>
      </c>
      <c r="F51" s="15" t="s">
        <v>990</v>
      </c>
      <c r="G51" s="16">
        <v>8100</v>
      </c>
      <c r="H51" s="16">
        <v>200</v>
      </c>
      <c r="I51" s="17" t="s">
        <v>939</v>
      </c>
      <c r="J51" s="17" t="s">
        <v>914</v>
      </c>
      <c r="L51" s="10">
        <f t="shared" si="1"/>
        <v>1620000</v>
      </c>
      <c r="M51" s="18"/>
    </row>
    <row r="52" spans="1:13" s="9" customFormat="1" x14ac:dyDescent="0.3">
      <c r="A52" s="14" t="s">
        <v>950</v>
      </c>
      <c r="B52" s="14" t="s">
        <v>991</v>
      </c>
      <c r="C52" s="14" t="s">
        <v>12</v>
      </c>
      <c r="D52" s="14" t="s">
        <v>13</v>
      </c>
      <c r="E52" s="14" t="s">
        <v>24</v>
      </c>
      <c r="F52" s="15" t="s">
        <v>992</v>
      </c>
      <c r="G52" s="16">
        <v>3930</v>
      </c>
      <c r="H52" s="16">
        <v>300</v>
      </c>
      <c r="I52" s="17" t="s">
        <v>939</v>
      </c>
      <c r="J52" s="17" t="s">
        <v>914</v>
      </c>
      <c r="L52" s="10">
        <f t="shared" si="1"/>
        <v>1179000</v>
      </c>
      <c r="M52" s="18"/>
    </row>
    <row r="53" spans="1:13" s="9" customFormat="1" x14ac:dyDescent="0.3">
      <c r="A53" s="14" t="s">
        <v>950</v>
      </c>
      <c r="B53" s="14" t="s">
        <v>993</v>
      </c>
      <c r="C53" s="14" t="s">
        <v>12</v>
      </c>
      <c r="D53" s="14" t="s">
        <v>13</v>
      </c>
      <c r="E53" s="14" t="s">
        <v>24</v>
      </c>
      <c r="F53" s="15" t="s">
        <v>994</v>
      </c>
      <c r="G53" s="16">
        <v>3930</v>
      </c>
      <c r="H53" s="16">
        <v>80</v>
      </c>
      <c r="I53" s="17" t="s">
        <v>939</v>
      </c>
      <c r="J53" s="17" t="s">
        <v>914</v>
      </c>
      <c r="L53" s="10">
        <f t="shared" si="1"/>
        <v>314400</v>
      </c>
      <c r="M53" s="18"/>
    </row>
    <row r="54" spans="1:13" s="9" customFormat="1" x14ac:dyDescent="0.3">
      <c r="A54" s="14" t="s">
        <v>950</v>
      </c>
      <c r="B54" s="14" t="s">
        <v>995</v>
      </c>
      <c r="C54" s="14" t="s">
        <v>12</v>
      </c>
      <c r="D54" s="14" t="s">
        <v>13</v>
      </c>
      <c r="E54" s="14" t="s">
        <v>24</v>
      </c>
      <c r="F54" s="15" t="s">
        <v>996</v>
      </c>
      <c r="G54" s="16">
        <v>3930</v>
      </c>
      <c r="H54" s="16">
        <v>80</v>
      </c>
      <c r="I54" s="17" t="s">
        <v>939</v>
      </c>
      <c r="J54" s="17" t="s">
        <v>914</v>
      </c>
      <c r="L54" s="10">
        <f t="shared" si="1"/>
        <v>314400</v>
      </c>
      <c r="M54" s="18"/>
    </row>
    <row r="55" spans="1:13" s="9" customFormat="1" x14ac:dyDescent="0.3">
      <c r="A55" s="14" t="s">
        <v>950</v>
      </c>
      <c r="B55" s="14" t="s">
        <v>997</v>
      </c>
      <c r="C55" s="14" t="s">
        <v>12</v>
      </c>
      <c r="D55" s="14" t="s">
        <v>13</v>
      </c>
      <c r="E55" s="14" t="s">
        <v>24</v>
      </c>
      <c r="F55" s="15" t="s">
        <v>998</v>
      </c>
      <c r="G55" s="16">
        <v>3930</v>
      </c>
      <c r="H55" s="16">
        <v>30</v>
      </c>
      <c r="I55" s="17" t="s">
        <v>939</v>
      </c>
      <c r="J55" s="17" t="s">
        <v>914</v>
      </c>
      <c r="L55" s="10">
        <f t="shared" si="1"/>
        <v>117900</v>
      </c>
      <c r="M55" s="18"/>
    </row>
    <row r="56" spans="1:13" s="9" customFormat="1" x14ac:dyDescent="0.3">
      <c r="A56" s="14" t="s">
        <v>950</v>
      </c>
      <c r="B56" s="14" t="s">
        <v>999</v>
      </c>
      <c r="C56" s="14" t="s">
        <v>12</v>
      </c>
      <c r="D56" s="14" t="s">
        <v>13</v>
      </c>
      <c r="E56" s="14" t="s">
        <v>24</v>
      </c>
      <c r="F56" s="15" t="s">
        <v>1000</v>
      </c>
      <c r="G56" s="16">
        <v>3930</v>
      </c>
      <c r="H56" s="16">
        <v>290</v>
      </c>
      <c r="I56" s="17" t="s">
        <v>939</v>
      </c>
      <c r="J56" s="17" t="s">
        <v>914</v>
      </c>
      <c r="L56" s="10">
        <f t="shared" si="1"/>
        <v>1139700</v>
      </c>
      <c r="M56" s="18"/>
    </row>
    <row r="57" spans="1:13" s="9" customFormat="1" x14ac:dyDescent="0.3">
      <c r="A57" s="14" t="s">
        <v>950</v>
      </c>
      <c r="B57" s="14" t="s">
        <v>1001</v>
      </c>
      <c r="C57" s="14" t="s">
        <v>12</v>
      </c>
      <c r="D57" s="14" t="s">
        <v>13</v>
      </c>
      <c r="E57" s="14" t="s">
        <v>24</v>
      </c>
      <c r="F57" s="15" t="s">
        <v>1002</v>
      </c>
      <c r="G57" s="16">
        <v>3930</v>
      </c>
      <c r="H57" s="16">
        <v>130</v>
      </c>
      <c r="I57" s="17" t="s">
        <v>939</v>
      </c>
      <c r="J57" s="17" t="s">
        <v>914</v>
      </c>
      <c r="L57" s="10">
        <f t="shared" si="1"/>
        <v>510900</v>
      </c>
      <c r="M57" s="18"/>
    </row>
    <row r="58" spans="1:13" s="9" customFormat="1" x14ac:dyDescent="0.3">
      <c r="A58" s="14" t="s">
        <v>950</v>
      </c>
      <c r="B58" s="14" t="s">
        <v>1003</v>
      </c>
      <c r="C58" s="14" t="s">
        <v>12</v>
      </c>
      <c r="D58" s="14" t="s">
        <v>13</v>
      </c>
      <c r="E58" s="14" t="s">
        <v>24</v>
      </c>
      <c r="F58" s="15" t="s">
        <v>1004</v>
      </c>
      <c r="G58" s="16">
        <v>3930</v>
      </c>
      <c r="H58" s="16">
        <v>150</v>
      </c>
      <c r="I58" s="17" t="s">
        <v>939</v>
      </c>
      <c r="J58" s="17" t="s">
        <v>914</v>
      </c>
      <c r="L58" s="10">
        <f t="shared" si="1"/>
        <v>589500</v>
      </c>
      <c r="M58" s="18"/>
    </row>
    <row r="59" spans="1:13" s="9" customFormat="1" x14ac:dyDescent="0.3">
      <c r="A59" s="14" t="s">
        <v>950</v>
      </c>
      <c r="B59" s="14" t="s">
        <v>1005</v>
      </c>
      <c r="C59" s="14" t="s">
        <v>12</v>
      </c>
      <c r="D59" s="14" t="s">
        <v>13</v>
      </c>
      <c r="E59" s="14" t="s">
        <v>24</v>
      </c>
      <c r="F59" s="15" t="s">
        <v>1006</v>
      </c>
      <c r="G59" s="16">
        <v>3930</v>
      </c>
      <c r="H59" s="16">
        <v>100</v>
      </c>
      <c r="I59" s="17" t="s">
        <v>939</v>
      </c>
      <c r="J59" s="17" t="s">
        <v>914</v>
      </c>
      <c r="L59" s="10">
        <f t="shared" si="1"/>
        <v>393000</v>
      </c>
      <c r="M59" s="18"/>
    </row>
    <row r="60" spans="1:13" x14ac:dyDescent="0.3">
      <c r="H60" s="45">
        <f>SUM(H27:H59)</f>
        <v>5630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workbookViewId="0">
      <selection activeCell="L42" sqref="L42:L51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1018</v>
      </c>
      <c r="J1" s="4" t="s">
        <v>1019</v>
      </c>
    </row>
    <row r="2" spans="1:15" x14ac:dyDescent="0.3">
      <c r="A2" s="5" t="s">
        <v>895</v>
      </c>
      <c r="B2" s="5" t="s">
        <v>1020</v>
      </c>
      <c r="C2" s="5" t="s">
        <v>12</v>
      </c>
      <c r="D2" s="5" t="s">
        <v>13</v>
      </c>
      <c r="E2" s="5" t="s">
        <v>295</v>
      </c>
      <c r="F2" s="6" t="s">
        <v>1021</v>
      </c>
      <c r="G2" s="7">
        <v>4200</v>
      </c>
      <c r="H2" s="7">
        <v>260</v>
      </c>
      <c r="I2" s="8" t="s">
        <v>913</v>
      </c>
      <c r="J2" s="8" t="s">
        <v>1022</v>
      </c>
      <c r="K2" s="9"/>
      <c r="L2" s="10">
        <f>G2*H2</f>
        <v>1092000</v>
      </c>
      <c r="M2" s="10"/>
    </row>
    <row r="3" spans="1:15" x14ac:dyDescent="0.3">
      <c r="A3" s="5" t="s">
        <v>895</v>
      </c>
      <c r="B3" s="5" t="s">
        <v>1023</v>
      </c>
      <c r="C3" s="5" t="s">
        <v>53</v>
      </c>
      <c r="D3" s="5" t="s">
        <v>13</v>
      </c>
      <c r="E3" s="5" t="s">
        <v>295</v>
      </c>
      <c r="F3" s="6" t="s">
        <v>1024</v>
      </c>
      <c r="G3" s="7">
        <v>4200</v>
      </c>
      <c r="H3" s="7">
        <v>270</v>
      </c>
      <c r="I3" s="8" t="s">
        <v>913</v>
      </c>
      <c r="J3" s="8" t="s">
        <v>1022</v>
      </c>
      <c r="K3" s="9"/>
      <c r="L3" s="10">
        <f t="shared" ref="L3:L19" si="0">G3*H3</f>
        <v>1134000</v>
      </c>
      <c r="M3" s="10"/>
    </row>
    <row r="4" spans="1:15" s="9" customFormat="1" x14ac:dyDescent="0.3">
      <c r="A4" s="5" t="s">
        <v>895</v>
      </c>
      <c r="B4" s="5" t="s">
        <v>1025</v>
      </c>
      <c r="C4" s="5" t="s">
        <v>53</v>
      </c>
      <c r="D4" s="5" t="s">
        <v>20</v>
      </c>
      <c r="E4" s="5" t="s">
        <v>24</v>
      </c>
      <c r="F4" s="6" t="s">
        <v>1026</v>
      </c>
      <c r="G4" s="7">
        <v>3840</v>
      </c>
      <c r="H4" s="7">
        <v>100</v>
      </c>
      <c r="I4" s="8" t="s">
        <v>913</v>
      </c>
      <c r="J4" s="8" t="s">
        <v>1022</v>
      </c>
      <c r="L4" s="10">
        <f t="shared" si="0"/>
        <v>384000</v>
      </c>
      <c r="M4" s="10"/>
      <c r="O4"/>
    </row>
    <row r="5" spans="1:15" s="9" customFormat="1" x14ac:dyDescent="0.3">
      <c r="A5" s="5" t="s">
        <v>895</v>
      </c>
      <c r="B5" s="5" t="s">
        <v>1027</v>
      </c>
      <c r="C5" s="5" t="s">
        <v>12</v>
      </c>
      <c r="D5" s="5" t="s">
        <v>20</v>
      </c>
      <c r="E5" s="5" t="s">
        <v>24</v>
      </c>
      <c r="F5" s="6" t="s">
        <v>1028</v>
      </c>
      <c r="G5" s="7">
        <v>3840</v>
      </c>
      <c r="H5" s="7">
        <v>150</v>
      </c>
      <c r="I5" s="8" t="s">
        <v>913</v>
      </c>
      <c r="J5" s="8" t="s">
        <v>1022</v>
      </c>
      <c r="L5" s="10">
        <f t="shared" si="0"/>
        <v>576000</v>
      </c>
      <c r="M5" s="10"/>
      <c r="O5"/>
    </row>
    <row r="6" spans="1:15" s="9" customFormat="1" x14ac:dyDescent="0.3">
      <c r="A6" s="5" t="s">
        <v>895</v>
      </c>
      <c r="B6" s="5" t="s">
        <v>1029</v>
      </c>
      <c r="C6" s="5" t="s">
        <v>19</v>
      </c>
      <c r="D6" s="5" t="s">
        <v>20</v>
      </c>
      <c r="E6" s="5" t="s">
        <v>24</v>
      </c>
      <c r="F6" s="6" t="s">
        <v>1030</v>
      </c>
      <c r="G6" s="7">
        <v>3840</v>
      </c>
      <c r="H6" s="7">
        <v>160</v>
      </c>
      <c r="I6" s="8" t="s">
        <v>913</v>
      </c>
      <c r="J6" s="8" t="s">
        <v>1022</v>
      </c>
      <c r="L6" s="10">
        <f t="shared" si="0"/>
        <v>614400</v>
      </c>
      <c r="M6" s="10"/>
      <c r="O6"/>
    </row>
    <row r="7" spans="1:15" s="9" customFormat="1" x14ac:dyDescent="0.3">
      <c r="A7" s="5" t="s">
        <v>895</v>
      </c>
      <c r="B7" s="5" t="s">
        <v>1031</v>
      </c>
      <c r="C7" s="5" t="s">
        <v>12</v>
      </c>
      <c r="D7" s="5" t="s">
        <v>20</v>
      </c>
      <c r="E7" s="5" t="s">
        <v>24</v>
      </c>
      <c r="F7" s="6" t="s">
        <v>1032</v>
      </c>
      <c r="G7" s="7">
        <v>3500</v>
      </c>
      <c r="H7" s="7">
        <v>200</v>
      </c>
      <c r="I7" s="8" t="s">
        <v>913</v>
      </c>
      <c r="J7" s="8" t="s">
        <v>1022</v>
      </c>
      <c r="L7" s="10">
        <f t="shared" si="0"/>
        <v>700000</v>
      </c>
      <c r="M7" s="10"/>
      <c r="O7"/>
    </row>
    <row r="8" spans="1:15" s="9" customFormat="1" x14ac:dyDescent="0.3">
      <c r="A8" s="5" t="s">
        <v>895</v>
      </c>
      <c r="B8" s="5" t="s">
        <v>1033</v>
      </c>
      <c r="C8" s="5" t="s">
        <v>12</v>
      </c>
      <c r="D8" s="5" t="s">
        <v>31</v>
      </c>
      <c r="E8" s="5" t="s">
        <v>24</v>
      </c>
      <c r="F8" s="6" t="s">
        <v>1034</v>
      </c>
      <c r="G8" s="7">
        <v>4720</v>
      </c>
      <c r="H8" s="7">
        <v>250</v>
      </c>
      <c r="I8" s="8" t="s">
        <v>913</v>
      </c>
      <c r="J8" s="8" t="s">
        <v>1022</v>
      </c>
      <c r="L8" s="10">
        <f t="shared" si="0"/>
        <v>1180000</v>
      </c>
      <c r="M8" s="10"/>
      <c r="O8"/>
    </row>
    <row r="9" spans="1:15" s="9" customFormat="1" x14ac:dyDescent="0.3">
      <c r="A9" s="5" t="s">
        <v>895</v>
      </c>
      <c r="B9" s="5" t="s">
        <v>1035</v>
      </c>
      <c r="C9" s="5" t="s">
        <v>12</v>
      </c>
      <c r="D9" s="5" t="s">
        <v>35</v>
      </c>
      <c r="E9" s="5" t="s">
        <v>24</v>
      </c>
      <c r="F9" s="6" t="s">
        <v>1036</v>
      </c>
      <c r="G9" s="7">
        <v>3840</v>
      </c>
      <c r="H9" s="7">
        <v>240</v>
      </c>
      <c r="I9" s="8" t="s">
        <v>913</v>
      </c>
      <c r="J9" s="8" t="s">
        <v>1022</v>
      </c>
      <c r="L9" s="10">
        <f t="shared" si="0"/>
        <v>921600</v>
      </c>
      <c r="M9" s="10"/>
      <c r="O9"/>
    </row>
    <row r="10" spans="1:15" s="9" customFormat="1" x14ac:dyDescent="0.3">
      <c r="A10" s="14" t="s">
        <v>895</v>
      </c>
      <c r="B10" s="14" t="s">
        <v>1037</v>
      </c>
      <c r="C10" s="14" t="s">
        <v>12</v>
      </c>
      <c r="D10" s="14" t="s">
        <v>20</v>
      </c>
      <c r="E10" s="14" t="s">
        <v>24</v>
      </c>
      <c r="F10" s="15" t="s">
        <v>1038</v>
      </c>
      <c r="G10" s="16">
        <v>3840</v>
      </c>
      <c r="H10" s="16">
        <v>150</v>
      </c>
      <c r="I10" s="17" t="s">
        <v>1039</v>
      </c>
      <c r="J10" s="17" t="s">
        <v>1040</v>
      </c>
      <c r="L10" s="10">
        <f t="shared" si="0"/>
        <v>576000</v>
      </c>
      <c r="M10" s="10"/>
      <c r="O10"/>
    </row>
    <row r="11" spans="1:15" s="9" customFormat="1" x14ac:dyDescent="0.3">
      <c r="A11" s="14" t="s">
        <v>895</v>
      </c>
      <c r="B11" s="14" t="s">
        <v>1041</v>
      </c>
      <c r="C11" s="14" t="s">
        <v>12</v>
      </c>
      <c r="D11" s="14" t="s">
        <v>20</v>
      </c>
      <c r="E11" s="14" t="s">
        <v>24</v>
      </c>
      <c r="F11" s="15" t="s">
        <v>1042</v>
      </c>
      <c r="G11" s="16">
        <v>5380</v>
      </c>
      <c r="H11" s="16">
        <v>120</v>
      </c>
      <c r="I11" s="17" t="s">
        <v>1039</v>
      </c>
      <c r="J11" s="17" t="s">
        <v>1040</v>
      </c>
      <c r="L11" s="10">
        <f t="shared" si="0"/>
        <v>645600</v>
      </c>
      <c r="M11" s="10"/>
      <c r="O11"/>
    </row>
    <row r="12" spans="1:15" s="9" customFormat="1" x14ac:dyDescent="0.3">
      <c r="A12" s="14" t="s">
        <v>895</v>
      </c>
      <c r="B12" s="14" t="s">
        <v>1043</v>
      </c>
      <c r="C12" s="14" t="s">
        <v>12</v>
      </c>
      <c r="D12" s="14" t="s">
        <v>20</v>
      </c>
      <c r="E12" s="14" t="s">
        <v>24</v>
      </c>
      <c r="F12" s="15" t="s">
        <v>1044</v>
      </c>
      <c r="G12" s="16">
        <v>5380</v>
      </c>
      <c r="H12" s="16">
        <v>140</v>
      </c>
      <c r="I12" s="17" t="s">
        <v>1039</v>
      </c>
      <c r="J12" s="17" t="s">
        <v>1040</v>
      </c>
      <c r="L12" s="10">
        <f t="shared" si="0"/>
        <v>753200</v>
      </c>
      <c r="M12" s="10"/>
      <c r="O12"/>
    </row>
    <row r="13" spans="1:15" s="9" customFormat="1" x14ac:dyDescent="0.3">
      <c r="A13" s="14" t="s">
        <v>895</v>
      </c>
      <c r="B13" s="14" t="s">
        <v>1045</v>
      </c>
      <c r="C13" s="14" t="s">
        <v>12</v>
      </c>
      <c r="D13" s="14" t="s">
        <v>20</v>
      </c>
      <c r="E13" s="14" t="s">
        <v>24</v>
      </c>
      <c r="F13" s="15" t="s">
        <v>1046</v>
      </c>
      <c r="G13" s="16">
        <v>3840</v>
      </c>
      <c r="H13" s="16">
        <v>150</v>
      </c>
      <c r="I13" s="17" t="s">
        <v>1039</v>
      </c>
      <c r="J13" s="17" t="s">
        <v>1040</v>
      </c>
      <c r="L13" s="10">
        <f t="shared" si="0"/>
        <v>576000</v>
      </c>
      <c r="M13" s="10"/>
      <c r="O13"/>
    </row>
    <row r="14" spans="1:15" s="9" customFormat="1" x14ac:dyDescent="0.3">
      <c r="A14" s="14" t="s">
        <v>895</v>
      </c>
      <c r="B14" s="14" t="s">
        <v>1047</v>
      </c>
      <c r="C14" s="14" t="s">
        <v>12</v>
      </c>
      <c r="D14" s="14" t="s">
        <v>20</v>
      </c>
      <c r="E14" s="14" t="s">
        <v>24</v>
      </c>
      <c r="F14" s="15" t="s">
        <v>1048</v>
      </c>
      <c r="G14" s="16">
        <v>3950</v>
      </c>
      <c r="H14" s="16">
        <v>120</v>
      </c>
      <c r="I14" s="17" t="s">
        <v>1039</v>
      </c>
      <c r="J14" s="17" t="s">
        <v>1040</v>
      </c>
      <c r="L14" s="10">
        <f t="shared" si="0"/>
        <v>474000</v>
      </c>
      <c r="M14" s="10"/>
      <c r="O14"/>
    </row>
    <row r="15" spans="1:15" s="9" customFormat="1" x14ac:dyDescent="0.3">
      <c r="A15" s="14" t="s">
        <v>895</v>
      </c>
      <c r="B15" s="14" t="s">
        <v>1049</v>
      </c>
      <c r="C15" s="14" t="s">
        <v>12</v>
      </c>
      <c r="D15" s="14" t="s">
        <v>20</v>
      </c>
      <c r="E15" s="14" t="s">
        <v>374</v>
      </c>
      <c r="F15" s="15" t="s">
        <v>1050</v>
      </c>
      <c r="G15" s="16">
        <v>4700</v>
      </c>
      <c r="H15" s="16">
        <v>50</v>
      </c>
      <c r="I15" s="17" t="s">
        <v>1039</v>
      </c>
      <c r="J15" s="17" t="s">
        <v>1040</v>
      </c>
      <c r="L15" s="10">
        <f t="shared" si="0"/>
        <v>235000</v>
      </c>
      <c r="M15" s="10"/>
      <c r="O15"/>
    </row>
    <row r="16" spans="1:15" s="9" customFormat="1" x14ac:dyDescent="0.3">
      <c r="A16" s="14" t="s">
        <v>895</v>
      </c>
      <c r="B16" s="14" t="s">
        <v>1051</v>
      </c>
      <c r="C16" s="14" t="s">
        <v>12</v>
      </c>
      <c r="D16" s="14" t="s">
        <v>20</v>
      </c>
      <c r="E16" s="14" t="s">
        <v>374</v>
      </c>
      <c r="F16" s="15" t="s">
        <v>1052</v>
      </c>
      <c r="G16" s="16">
        <v>4790</v>
      </c>
      <c r="H16" s="16">
        <v>90</v>
      </c>
      <c r="I16" s="17" t="s">
        <v>1039</v>
      </c>
      <c r="J16" s="17" t="s">
        <v>1040</v>
      </c>
      <c r="L16" s="10">
        <f t="shared" si="0"/>
        <v>431100</v>
      </c>
      <c r="M16" s="10"/>
      <c r="O16"/>
    </row>
    <row r="17" spans="1:15" s="9" customFormat="1" x14ac:dyDescent="0.3">
      <c r="A17" s="14" t="s">
        <v>895</v>
      </c>
      <c r="B17" s="14" t="s">
        <v>1053</v>
      </c>
      <c r="C17" s="14" t="s">
        <v>12</v>
      </c>
      <c r="D17" s="14" t="s">
        <v>31</v>
      </c>
      <c r="E17" s="14" t="s">
        <v>57</v>
      </c>
      <c r="F17" s="15" t="s">
        <v>1054</v>
      </c>
      <c r="G17" s="16">
        <v>11100</v>
      </c>
      <c r="H17" s="16">
        <v>270</v>
      </c>
      <c r="I17" s="17" t="s">
        <v>1039</v>
      </c>
      <c r="J17" s="17" t="s">
        <v>1040</v>
      </c>
      <c r="L17" s="10">
        <f t="shared" si="0"/>
        <v>2997000</v>
      </c>
      <c r="M17" s="10"/>
      <c r="O17"/>
    </row>
    <row r="18" spans="1:15" s="9" customFormat="1" x14ac:dyDescent="0.3">
      <c r="A18" s="14" t="s">
        <v>895</v>
      </c>
      <c r="B18" s="14" t="s">
        <v>1055</v>
      </c>
      <c r="C18" s="14" t="s">
        <v>12</v>
      </c>
      <c r="D18" s="14" t="s">
        <v>31</v>
      </c>
      <c r="E18" s="14" t="s">
        <v>57</v>
      </c>
      <c r="F18" s="15" t="s">
        <v>1056</v>
      </c>
      <c r="G18" s="16">
        <v>11100</v>
      </c>
      <c r="H18" s="16">
        <v>140</v>
      </c>
      <c r="I18" s="17" t="s">
        <v>1039</v>
      </c>
      <c r="J18" s="17" t="s">
        <v>1040</v>
      </c>
      <c r="L18" s="10">
        <f t="shared" si="0"/>
        <v>1554000</v>
      </c>
      <c r="M18" s="10"/>
      <c r="O18"/>
    </row>
    <row r="19" spans="1:15" s="9" customFormat="1" x14ac:dyDescent="0.3">
      <c r="A19" s="14" t="s">
        <v>895</v>
      </c>
      <c r="B19" s="14" t="s">
        <v>1057</v>
      </c>
      <c r="C19" s="14" t="s">
        <v>12</v>
      </c>
      <c r="D19" s="14" t="s">
        <v>31</v>
      </c>
      <c r="E19" s="14" t="s">
        <v>802</v>
      </c>
      <c r="F19" s="15" t="s">
        <v>1058</v>
      </c>
      <c r="G19" s="16">
        <v>6530</v>
      </c>
      <c r="H19" s="16">
        <v>140</v>
      </c>
      <c r="I19" s="17" t="s">
        <v>1039</v>
      </c>
      <c r="J19" s="17" t="s">
        <v>1040</v>
      </c>
      <c r="L19" s="10">
        <f t="shared" si="0"/>
        <v>914200</v>
      </c>
      <c r="M19" s="10"/>
      <c r="O19"/>
    </row>
    <row r="20" spans="1:15" s="9" customFormat="1" x14ac:dyDescent="0.3">
      <c r="A20" s="14" t="s">
        <v>895</v>
      </c>
      <c r="B20" s="14" t="s">
        <v>1059</v>
      </c>
      <c r="C20" s="14" t="s">
        <v>12</v>
      </c>
      <c r="D20" s="14" t="s">
        <v>35</v>
      </c>
      <c r="E20" s="14" t="s">
        <v>24</v>
      </c>
      <c r="F20" s="15" t="s">
        <v>1060</v>
      </c>
      <c r="G20" s="16">
        <v>3840</v>
      </c>
      <c r="H20" s="16">
        <v>140</v>
      </c>
      <c r="I20" s="17" t="s">
        <v>1039</v>
      </c>
      <c r="J20" s="17" t="s">
        <v>1040</v>
      </c>
      <c r="L20" s="10">
        <f>G20*H20</f>
        <v>537600</v>
      </c>
      <c r="M20" s="10"/>
      <c r="O20"/>
    </row>
    <row r="21" spans="1:15" x14ac:dyDescent="0.3">
      <c r="H21" s="45">
        <f>SUM(H2:H20)</f>
        <v>3140</v>
      </c>
    </row>
    <row r="22" spans="1:15" x14ac:dyDescent="0.3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2" t="s">
        <v>5</v>
      </c>
      <c r="G22" s="3" t="s">
        <v>6</v>
      </c>
      <c r="H22" s="3" t="s">
        <v>7</v>
      </c>
      <c r="I22" s="4" t="s">
        <v>1018</v>
      </c>
      <c r="J22" s="4" t="s">
        <v>1019</v>
      </c>
    </row>
    <row r="23" spans="1:15" s="9" customFormat="1" x14ac:dyDescent="0.3">
      <c r="A23" s="5" t="s">
        <v>950</v>
      </c>
      <c r="B23" s="5" t="s">
        <v>1061</v>
      </c>
      <c r="C23" s="5" t="s">
        <v>12</v>
      </c>
      <c r="D23" s="5" t="s">
        <v>20</v>
      </c>
      <c r="E23" s="5" t="s">
        <v>24</v>
      </c>
      <c r="F23" s="6" t="s">
        <v>1062</v>
      </c>
      <c r="G23" s="7">
        <v>8120</v>
      </c>
      <c r="H23" s="7">
        <v>160</v>
      </c>
      <c r="I23" s="8" t="s">
        <v>913</v>
      </c>
      <c r="J23" s="8" t="s">
        <v>1022</v>
      </c>
      <c r="L23" s="10">
        <f t="shared" ref="L23:L51" si="1">G23*H23</f>
        <v>1299200</v>
      </c>
      <c r="M23" s="10"/>
      <c r="O23"/>
    </row>
    <row r="24" spans="1:15" s="9" customFormat="1" x14ac:dyDescent="0.3">
      <c r="A24" s="5" t="s">
        <v>950</v>
      </c>
      <c r="B24" s="5" t="s">
        <v>1063</v>
      </c>
      <c r="C24" s="5" t="s">
        <v>12</v>
      </c>
      <c r="D24" s="5" t="s">
        <v>20</v>
      </c>
      <c r="E24" s="5" t="s">
        <v>24</v>
      </c>
      <c r="F24" s="6" t="s">
        <v>1064</v>
      </c>
      <c r="G24" s="7">
        <v>7960</v>
      </c>
      <c r="H24" s="7">
        <v>90</v>
      </c>
      <c r="I24" s="8" t="s">
        <v>913</v>
      </c>
      <c r="J24" s="8" t="s">
        <v>1022</v>
      </c>
      <c r="L24" s="10">
        <f t="shared" si="1"/>
        <v>716400</v>
      </c>
      <c r="M24" s="10"/>
      <c r="O24"/>
    </row>
    <row r="25" spans="1:15" s="9" customFormat="1" x14ac:dyDescent="0.3">
      <c r="A25" s="5" t="s">
        <v>950</v>
      </c>
      <c r="B25" s="5" t="s">
        <v>1065</v>
      </c>
      <c r="C25" s="5" t="s">
        <v>12</v>
      </c>
      <c r="D25" s="5" t="s">
        <v>20</v>
      </c>
      <c r="E25" s="5" t="s">
        <v>24</v>
      </c>
      <c r="F25" s="6" t="s">
        <v>1066</v>
      </c>
      <c r="G25" s="7">
        <v>25170</v>
      </c>
      <c r="H25" s="7">
        <v>90</v>
      </c>
      <c r="I25" s="8" t="s">
        <v>913</v>
      </c>
      <c r="J25" s="8" t="s">
        <v>1022</v>
      </c>
      <c r="L25" s="10">
        <f t="shared" si="1"/>
        <v>2265300</v>
      </c>
      <c r="M25" s="10"/>
      <c r="O25"/>
    </row>
    <row r="26" spans="1:15" s="9" customFormat="1" x14ac:dyDescent="0.3">
      <c r="A26" s="5" t="s">
        <v>950</v>
      </c>
      <c r="B26" s="5" t="s">
        <v>1067</v>
      </c>
      <c r="C26" s="5" t="s">
        <v>12</v>
      </c>
      <c r="D26" s="5" t="s">
        <v>20</v>
      </c>
      <c r="E26" s="5" t="s">
        <v>24</v>
      </c>
      <c r="F26" s="6" t="s">
        <v>1068</v>
      </c>
      <c r="G26" s="7">
        <v>25670</v>
      </c>
      <c r="H26" s="7">
        <v>160</v>
      </c>
      <c r="I26" s="8" t="s">
        <v>913</v>
      </c>
      <c r="J26" s="8" t="s">
        <v>1022</v>
      </c>
      <c r="L26" s="10">
        <f t="shared" si="1"/>
        <v>4107200</v>
      </c>
      <c r="M26" s="10"/>
      <c r="O26"/>
    </row>
    <row r="27" spans="1:15" s="9" customFormat="1" x14ac:dyDescent="0.3">
      <c r="A27" s="5" t="s">
        <v>950</v>
      </c>
      <c r="B27" s="5" t="s">
        <v>1069</v>
      </c>
      <c r="C27" s="5" t="s">
        <v>12</v>
      </c>
      <c r="D27" s="5" t="s">
        <v>20</v>
      </c>
      <c r="E27" s="5" t="s">
        <v>24</v>
      </c>
      <c r="F27" s="6" t="s">
        <v>1070</v>
      </c>
      <c r="G27" s="7">
        <v>8110</v>
      </c>
      <c r="H27" s="7">
        <v>90</v>
      </c>
      <c r="I27" s="8" t="s">
        <v>913</v>
      </c>
      <c r="J27" s="8" t="s">
        <v>1022</v>
      </c>
      <c r="L27" s="10">
        <f t="shared" si="1"/>
        <v>729900</v>
      </c>
      <c r="M27" s="10"/>
      <c r="O27"/>
    </row>
    <row r="28" spans="1:15" s="9" customFormat="1" x14ac:dyDescent="0.3">
      <c r="A28" s="5" t="s">
        <v>950</v>
      </c>
      <c r="B28" s="5" t="s">
        <v>1071</v>
      </c>
      <c r="C28" s="5" t="s">
        <v>12</v>
      </c>
      <c r="D28" s="5" t="s">
        <v>20</v>
      </c>
      <c r="E28" s="5" t="s">
        <v>68</v>
      </c>
      <c r="F28" s="6" t="s">
        <v>1072</v>
      </c>
      <c r="G28" s="7">
        <v>25670</v>
      </c>
      <c r="H28" s="7">
        <v>70</v>
      </c>
      <c r="I28" s="8" t="s">
        <v>913</v>
      </c>
      <c r="J28" s="8" t="s">
        <v>1022</v>
      </c>
      <c r="L28" s="10">
        <f t="shared" si="1"/>
        <v>1796900</v>
      </c>
      <c r="M28" s="18"/>
    </row>
    <row r="29" spans="1:15" s="9" customFormat="1" x14ac:dyDescent="0.3">
      <c r="A29" s="5" t="s">
        <v>950</v>
      </c>
      <c r="B29" s="5" t="s">
        <v>1073</v>
      </c>
      <c r="C29" s="5" t="s">
        <v>12</v>
      </c>
      <c r="D29" s="5" t="s">
        <v>20</v>
      </c>
      <c r="E29" s="5" t="s">
        <v>68</v>
      </c>
      <c r="F29" s="6" t="s">
        <v>1074</v>
      </c>
      <c r="G29" s="7">
        <v>8110</v>
      </c>
      <c r="H29" s="7">
        <v>95</v>
      </c>
      <c r="I29" s="8" t="s">
        <v>913</v>
      </c>
      <c r="J29" s="8" t="s">
        <v>1022</v>
      </c>
      <c r="L29" s="10">
        <f t="shared" si="1"/>
        <v>770450</v>
      </c>
      <c r="M29" s="18"/>
    </row>
    <row r="30" spans="1:15" s="9" customFormat="1" x14ac:dyDescent="0.3">
      <c r="A30" s="5" t="s">
        <v>950</v>
      </c>
      <c r="B30" s="5" t="s">
        <v>1075</v>
      </c>
      <c r="C30" s="5" t="s">
        <v>12</v>
      </c>
      <c r="D30" s="5" t="s">
        <v>20</v>
      </c>
      <c r="E30" s="5" t="s">
        <v>24</v>
      </c>
      <c r="F30" s="6" t="s">
        <v>1076</v>
      </c>
      <c r="G30" s="7">
        <v>3840</v>
      </c>
      <c r="H30" s="7">
        <v>130</v>
      </c>
      <c r="I30" s="8" t="s">
        <v>913</v>
      </c>
      <c r="J30" s="8" t="s">
        <v>1022</v>
      </c>
      <c r="L30" s="10">
        <f t="shared" si="1"/>
        <v>499200</v>
      </c>
      <c r="M30" s="18"/>
    </row>
    <row r="31" spans="1:15" s="9" customFormat="1" x14ac:dyDescent="0.3">
      <c r="A31" s="5" t="s">
        <v>950</v>
      </c>
      <c r="B31" s="5" t="s">
        <v>1077</v>
      </c>
      <c r="C31" s="5" t="s">
        <v>19</v>
      </c>
      <c r="D31" s="5" t="s">
        <v>31</v>
      </c>
      <c r="E31" s="5" t="s">
        <v>57</v>
      </c>
      <c r="F31" s="6" t="s">
        <v>1078</v>
      </c>
      <c r="G31" s="7">
        <v>12420</v>
      </c>
      <c r="H31" s="7">
        <v>160</v>
      </c>
      <c r="I31" s="8" t="s">
        <v>376</v>
      </c>
      <c r="J31" s="8" t="s">
        <v>1022</v>
      </c>
      <c r="L31" s="10">
        <f t="shared" si="1"/>
        <v>1987200</v>
      </c>
      <c r="M31" s="18"/>
    </row>
    <row r="32" spans="1:15" s="9" customFormat="1" x14ac:dyDescent="0.3">
      <c r="A32" s="5" t="s">
        <v>950</v>
      </c>
      <c r="B32" s="5" t="s">
        <v>1079</v>
      </c>
      <c r="C32" s="5" t="s">
        <v>12</v>
      </c>
      <c r="D32" s="5" t="s">
        <v>31</v>
      </c>
      <c r="E32" s="5" t="s">
        <v>57</v>
      </c>
      <c r="F32" s="6" t="s">
        <v>1080</v>
      </c>
      <c r="G32" s="7">
        <v>24730</v>
      </c>
      <c r="H32" s="7">
        <v>30</v>
      </c>
      <c r="I32" s="8" t="s">
        <v>376</v>
      </c>
      <c r="J32" s="8" t="s">
        <v>1022</v>
      </c>
      <c r="L32" s="10">
        <f t="shared" si="1"/>
        <v>741900</v>
      </c>
      <c r="M32" s="18"/>
    </row>
    <row r="33" spans="1:13" s="9" customFormat="1" x14ac:dyDescent="0.3">
      <c r="A33" s="5" t="s">
        <v>950</v>
      </c>
      <c r="B33" s="5" t="s">
        <v>1081</v>
      </c>
      <c r="C33" s="5" t="s">
        <v>12</v>
      </c>
      <c r="D33" s="5" t="s">
        <v>31</v>
      </c>
      <c r="E33" s="5" t="s">
        <v>57</v>
      </c>
      <c r="F33" s="6" t="s">
        <v>1082</v>
      </c>
      <c r="G33" s="7">
        <v>24730</v>
      </c>
      <c r="H33" s="7">
        <v>30</v>
      </c>
      <c r="I33" s="8" t="s">
        <v>376</v>
      </c>
      <c r="J33" s="8" t="s">
        <v>1022</v>
      </c>
      <c r="L33" s="10">
        <f t="shared" si="1"/>
        <v>741900</v>
      </c>
      <c r="M33" s="18"/>
    </row>
    <row r="34" spans="1:13" s="9" customFormat="1" x14ac:dyDescent="0.3">
      <c r="A34" s="5" t="s">
        <v>950</v>
      </c>
      <c r="B34" s="5" t="s">
        <v>1083</v>
      </c>
      <c r="C34" s="5" t="s">
        <v>12</v>
      </c>
      <c r="D34" s="5" t="s">
        <v>31</v>
      </c>
      <c r="E34" s="5" t="s">
        <v>57</v>
      </c>
      <c r="F34" s="6" t="s">
        <v>1084</v>
      </c>
      <c r="G34" s="7">
        <v>24730</v>
      </c>
      <c r="H34" s="7">
        <v>20</v>
      </c>
      <c r="I34" s="8" t="s">
        <v>376</v>
      </c>
      <c r="J34" s="8" t="s">
        <v>1022</v>
      </c>
      <c r="L34" s="18">
        <f>G34*H34</f>
        <v>494600</v>
      </c>
      <c r="M34" s="18"/>
    </row>
    <row r="35" spans="1:13" s="9" customFormat="1" x14ac:dyDescent="0.3">
      <c r="A35" s="5" t="s">
        <v>950</v>
      </c>
      <c r="B35" s="5" t="s">
        <v>1085</v>
      </c>
      <c r="C35" s="5" t="s">
        <v>12</v>
      </c>
      <c r="D35" s="5" t="s">
        <v>31</v>
      </c>
      <c r="E35" s="5" t="s">
        <v>57</v>
      </c>
      <c r="F35" s="6" t="s">
        <v>1086</v>
      </c>
      <c r="G35" s="7">
        <v>24730</v>
      </c>
      <c r="H35" s="7">
        <v>50</v>
      </c>
      <c r="I35" s="8" t="s">
        <v>376</v>
      </c>
      <c r="J35" s="8" t="s">
        <v>1022</v>
      </c>
      <c r="L35" s="10">
        <f t="shared" si="1"/>
        <v>1236500</v>
      </c>
      <c r="M35" s="18"/>
    </row>
    <row r="36" spans="1:13" s="9" customFormat="1" x14ac:dyDescent="0.3">
      <c r="A36" s="5" t="s">
        <v>950</v>
      </c>
      <c r="B36" s="5" t="s">
        <v>1087</v>
      </c>
      <c r="C36" s="5" t="s">
        <v>12</v>
      </c>
      <c r="D36" s="5" t="s">
        <v>31</v>
      </c>
      <c r="E36" s="5" t="s">
        <v>57</v>
      </c>
      <c r="F36" s="6" t="s">
        <v>1088</v>
      </c>
      <c r="G36" s="7">
        <v>16930</v>
      </c>
      <c r="H36" s="7">
        <v>110</v>
      </c>
      <c r="I36" s="8" t="s">
        <v>376</v>
      </c>
      <c r="J36" s="8" t="s">
        <v>1022</v>
      </c>
      <c r="L36" s="10">
        <f t="shared" si="1"/>
        <v>1862300</v>
      </c>
      <c r="M36" s="18"/>
    </row>
    <row r="37" spans="1:13" s="9" customFormat="1" x14ac:dyDescent="0.3">
      <c r="A37" s="5" t="s">
        <v>950</v>
      </c>
      <c r="B37" s="5" t="s">
        <v>1089</v>
      </c>
      <c r="C37" s="5" t="s">
        <v>12</v>
      </c>
      <c r="D37" s="5" t="s">
        <v>31</v>
      </c>
      <c r="E37" s="5" t="s">
        <v>57</v>
      </c>
      <c r="F37" s="6" t="s">
        <v>1090</v>
      </c>
      <c r="G37" s="7">
        <v>16930</v>
      </c>
      <c r="H37" s="7">
        <v>210</v>
      </c>
      <c r="I37" s="8" t="s">
        <v>376</v>
      </c>
      <c r="J37" s="8" t="s">
        <v>1022</v>
      </c>
      <c r="L37" s="10">
        <f t="shared" si="1"/>
        <v>3555300</v>
      </c>
      <c r="M37" s="18"/>
    </row>
    <row r="38" spans="1:13" s="9" customFormat="1" x14ac:dyDescent="0.3">
      <c r="A38" s="5" t="s">
        <v>950</v>
      </c>
      <c r="B38" s="5" t="s">
        <v>1091</v>
      </c>
      <c r="C38" s="5" t="s">
        <v>12</v>
      </c>
      <c r="D38" s="5" t="s">
        <v>31</v>
      </c>
      <c r="E38" s="5" t="s">
        <v>57</v>
      </c>
      <c r="F38" s="6" t="s">
        <v>1092</v>
      </c>
      <c r="G38" s="7">
        <v>16930</v>
      </c>
      <c r="H38" s="7">
        <v>200</v>
      </c>
      <c r="I38" s="8" t="s">
        <v>376</v>
      </c>
      <c r="J38" s="8" t="s">
        <v>1022</v>
      </c>
      <c r="L38" s="10">
        <f t="shared" si="1"/>
        <v>3386000</v>
      </c>
      <c r="M38" s="18"/>
    </row>
    <row r="39" spans="1:13" s="9" customFormat="1" x14ac:dyDescent="0.3">
      <c r="A39" s="5" t="s">
        <v>950</v>
      </c>
      <c r="B39" s="5" t="s">
        <v>1093</v>
      </c>
      <c r="C39" s="5" t="s">
        <v>12</v>
      </c>
      <c r="D39" s="5" t="s">
        <v>31</v>
      </c>
      <c r="E39" s="5" t="s">
        <v>57</v>
      </c>
      <c r="F39" s="6" t="s">
        <v>1094</v>
      </c>
      <c r="G39" s="7">
        <v>11100</v>
      </c>
      <c r="H39" s="7">
        <v>170</v>
      </c>
      <c r="I39" s="8" t="s">
        <v>376</v>
      </c>
      <c r="J39" s="8" t="s">
        <v>1022</v>
      </c>
      <c r="L39" s="10">
        <f t="shared" si="1"/>
        <v>1887000</v>
      </c>
      <c r="M39" s="18"/>
    </row>
    <row r="40" spans="1:13" s="9" customFormat="1" x14ac:dyDescent="0.3">
      <c r="A40" s="5" t="s">
        <v>950</v>
      </c>
      <c r="B40" s="5" t="s">
        <v>1095</v>
      </c>
      <c r="C40" s="5" t="s">
        <v>53</v>
      </c>
      <c r="D40" s="5" t="s">
        <v>35</v>
      </c>
      <c r="E40" s="5" t="s">
        <v>57</v>
      </c>
      <c r="F40" s="6" t="s">
        <v>1096</v>
      </c>
      <c r="G40" s="7">
        <v>11100</v>
      </c>
      <c r="H40" s="7">
        <v>160</v>
      </c>
      <c r="I40" s="8" t="s">
        <v>376</v>
      </c>
      <c r="J40" s="8" t="s">
        <v>1022</v>
      </c>
      <c r="L40" s="10">
        <f t="shared" si="1"/>
        <v>1776000</v>
      </c>
      <c r="M40" s="18"/>
    </row>
    <row r="41" spans="1:13" s="9" customFormat="1" x14ac:dyDescent="0.3">
      <c r="A41" s="5" t="s">
        <v>950</v>
      </c>
      <c r="B41" s="5" t="s">
        <v>1097</v>
      </c>
      <c r="C41" s="5" t="s">
        <v>53</v>
      </c>
      <c r="D41" s="5" t="s">
        <v>35</v>
      </c>
      <c r="E41" s="5" t="s">
        <v>57</v>
      </c>
      <c r="F41" s="6" t="s">
        <v>1098</v>
      </c>
      <c r="G41" s="7">
        <v>11100</v>
      </c>
      <c r="H41" s="7">
        <v>80</v>
      </c>
      <c r="I41" s="8" t="s">
        <v>376</v>
      </c>
      <c r="J41" s="8" t="s">
        <v>1022</v>
      </c>
      <c r="L41" s="10">
        <f t="shared" si="1"/>
        <v>888000</v>
      </c>
      <c r="M41" s="18"/>
    </row>
    <row r="42" spans="1:13" s="9" customFormat="1" x14ac:dyDescent="0.3">
      <c r="A42" s="14" t="s">
        <v>950</v>
      </c>
      <c r="B42" s="14" t="s">
        <v>1099</v>
      </c>
      <c r="C42" s="14" t="s">
        <v>12</v>
      </c>
      <c r="D42" s="14" t="s">
        <v>13</v>
      </c>
      <c r="E42" s="14" t="s">
        <v>68</v>
      </c>
      <c r="F42" s="15" t="s">
        <v>1100</v>
      </c>
      <c r="G42" s="16">
        <v>4850</v>
      </c>
      <c r="H42" s="16">
        <v>200</v>
      </c>
      <c r="I42" s="17" t="s">
        <v>939</v>
      </c>
      <c r="J42" s="17" t="s">
        <v>914</v>
      </c>
      <c r="L42" s="10">
        <f t="shared" si="1"/>
        <v>970000</v>
      </c>
      <c r="M42" s="18"/>
    </row>
    <row r="43" spans="1:13" s="9" customFormat="1" x14ac:dyDescent="0.3">
      <c r="A43" s="14" t="s">
        <v>950</v>
      </c>
      <c r="B43" s="14" t="s">
        <v>1101</v>
      </c>
      <c r="C43" s="14" t="s">
        <v>12</v>
      </c>
      <c r="D43" s="14" t="s">
        <v>13</v>
      </c>
      <c r="E43" s="14" t="s">
        <v>24</v>
      </c>
      <c r="F43" s="15" t="s">
        <v>1102</v>
      </c>
      <c r="G43" s="16">
        <v>3840</v>
      </c>
      <c r="H43" s="16">
        <v>200</v>
      </c>
      <c r="I43" s="17" t="s">
        <v>939</v>
      </c>
      <c r="J43" s="17" t="s">
        <v>914</v>
      </c>
      <c r="L43" s="10">
        <f t="shared" si="1"/>
        <v>768000</v>
      </c>
      <c r="M43" s="18"/>
    </row>
    <row r="44" spans="1:13" s="9" customFormat="1" x14ac:dyDescent="0.3">
      <c r="A44" s="14" t="s">
        <v>950</v>
      </c>
      <c r="B44" s="14" t="s">
        <v>1103</v>
      </c>
      <c r="C44" s="14" t="s">
        <v>12</v>
      </c>
      <c r="D44" s="14" t="s">
        <v>20</v>
      </c>
      <c r="E44" s="14" t="s">
        <v>68</v>
      </c>
      <c r="F44" s="15" t="s">
        <v>1104</v>
      </c>
      <c r="G44" s="16">
        <v>4850</v>
      </c>
      <c r="H44" s="16">
        <v>50</v>
      </c>
      <c r="I44" s="17" t="s">
        <v>939</v>
      </c>
      <c r="J44" s="17" t="s">
        <v>914</v>
      </c>
      <c r="L44" s="10">
        <f t="shared" si="1"/>
        <v>242500</v>
      </c>
      <c r="M44" s="18"/>
    </row>
    <row r="45" spans="1:13" s="9" customFormat="1" x14ac:dyDescent="0.3">
      <c r="A45" s="14" t="s">
        <v>950</v>
      </c>
      <c r="B45" s="14" t="s">
        <v>1105</v>
      </c>
      <c r="C45" s="14" t="s">
        <v>12</v>
      </c>
      <c r="D45" s="14" t="s">
        <v>20</v>
      </c>
      <c r="E45" s="14" t="s">
        <v>295</v>
      </c>
      <c r="F45" s="15" t="s">
        <v>1106</v>
      </c>
      <c r="G45" s="16">
        <v>4790</v>
      </c>
      <c r="H45" s="16">
        <v>80</v>
      </c>
      <c r="I45" s="17" t="s">
        <v>1107</v>
      </c>
      <c r="J45" s="17" t="s">
        <v>914</v>
      </c>
      <c r="L45" s="10">
        <f t="shared" si="1"/>
        <v>383200</v>
      </c>
      <c r="M45" s="18"/>
    </row>
    <row r="46" spans="1:13" s="9" customFormat="1" x14ac:dyDescent="0.3">
      <c r="A46" s="14" t="s">
        <v>950</v>
      </c>
      <c r="B46" s="14" t="s">
        <v>1108</v>
      </c>
      <c r="C46" s="14" t="s">
        <v>12</v>
      </c>
      <c r="D46" s="14" t="s">
        <v>20</v>
      </c>
      <c r="E46" s="14" t="s">
        <v>295</v>
      </c>
      <c r="F46" s="15" t="s">
        <v>1109</v>
      </c>
      <c r="G46" s="16">
        <v>4790</v>
      </c>
      <c r="H46" s="16">
        <v>110</v>
      </c>
      <c r="I46" s="17" t="s">
        <v>1107</v>
      </c>
      <c r="J46" s="17" t="s">
        <v>914</v>
      </c>
      <c r="L46" s="10">
        <f t="shared" si="1"/>
        <v>526900</v>
      </c>
      <c r="M46" s="18"/>
    </row>
    <row r="47" spans="1:13" s="9" customFormat="1" x14ac:dyDescent="0.3">
      <c r="A47" s="14" t="s">
        <v>950</v>
      </c>
      <c r="B47" s="14" t="s">
        <v>1110</v>
      </c>
      <c r="C47" s="14" t="s">
        <v>12</v>
      </c>
      <c r="D47" s="14" t="s">
        <v>20</v>
      </c>
      <c r="E47" s="14" t="s">
        <v>295</v>
      </c>
      <c r="F47" s="15" t="s">
        <v>1111</v>
      </c>
      <c r="G47" s="16">
        <v>4790</v>
      </c>
      <c r="H47" s="16">
        <v>70</v>
      </c>
      <c r="I47" s="17" t="s">
        <v>1107</v>
      </c>
      <c r="J47" s="17" t="s">
        <v>914</v>
      </c>
      <c r="L47" s="10">
        <f t="shared" si="1"/>
        <v>335300</v>
      </c>
      <c r="M47" s="18"/>
    </row>
    <row r="48" spans="1:13" s="9" customFormat="1" x14ac:dyDescent="0.3">
      <c r="A48" s="14" t="s">
        <v>950</v>
      </c>
      <c r="B48" s="14" t="s">
        <v>1112</v>
      </c>
      <c r="C48" s="14" t="s">
        <v>12</v>
      </c>
      <c r="D48" s="14" t="s">
        <v>20</v>
      </c>
      <c r="E48" s="14" t="s">
        <v>68</v>
      </c>
      <c r="F48" s="15" t="s">
        <v>1113</v>
      </c>
      <c r="G48" s="16">
        <v>4850</v>
      </c>
      <c r="H48" s="16">
        <v>120</v>
      </c>
      <c r="I48" s="17" t="s">
        <v>1107</v>
      </c>
      <c r="J48" s="17" t="s">
        <v>914</v>
      </c>
      <c r="L48" s="10">
        <f t="shared" si="1"/>
        <v>582000</v>
      </c>
      <c r="M48" s="18"/>
    </row>
    <row r="49" spans="1:13" s="9" customFormat="1" x14ac:dyDescent="0.3">
      <c r="A49" s="14" t="s">
        <v>950</v>
      </c>
      <c r="B49" s="14" t="s">
        <v>1114</v>
      </c>
      <c r="C49" s="14" t="s">
        <v>19</v>
      </c>
      <c r="D49" s="14" t="s">
        <v>20</v>
      </c>
      <c r="E49" s="14" t="s">
        <v>68</v>
      </c>
      <c r="F49" s="15" t="s">
        <v>1115</v>
      </c>
      <c r="G49" s="16">
        <v>4850</v>
      </c>
      <c r="H49" s="16">
        <v>100</v>
      </c>
      <c r="I49" s="17" t="s">
        <v>1107</v>
      </c>
      <c r="J49" s="17" t="s">
        <v>914</v>
      </c>
      <c r="L49" s="10">
        <f t="shared" si="1"/>
        <v>485000</v>
      </c>
      <c r="M49" s="18"/>
    </row>
    <row r="50" spans="1:13" s="9" customFormat="1" x14ac:dyDescent="0.3">
      <c r="A50" s="14" t="s">
        <v>950</v>
      </c>
      <c r="B50" s="14" t="s">
        <v>1116</v>
      </c>
      <c r="C50" s="14" t="s">
        <v>12</v>
      </c>
      <c r="D50" s="14" t="s">
        <v>20</v>
      </c>
      <c r="E50" s="14" t="s">
        <v>24</v>
      </c>
      <c r="F50" s="15" t="s">
        <v>1117</v>
      </c>
      <c r="G50" s="16">
        <v>3840</v>
      </c>
      <c r="H50" s="16">
        <v>140</v>
      </c>
      <c r="I50" s="17" t="s">
        <v>1107</v>
      </c>
      <c r="J50" s="17" t="s">
        <v>914</v>
      </c>
      <c r="L50" s="10">
        <f t="shared" si="1"/>
        <v>537600</v>
      </c>
      <c r="M50" s="18"/>
    </row>
    <row r="51" spans="1:13" s="9" customFormat="1" x14ac:dyDescent="0.3">
      <c r="A51" s="14" t="s">
        <v>950</v>
      </c>
      <c r="B51" s="14" t="s">
        <v>1118</v>
      </c>
      <c r="C51" s="14" t="s">
        <v>12</v>
      </c>
      <c r="D51" s="14" t="s">
        <v>20</v>
      </c>
      <c r="E51" s="14" t="s">
        <v>24</v>
      </c>
      <c r="F51" s="15" t="s">
        <v>1119</v>
      </c>
      <c r="G51" s="16">
        <v>3840</v>
      </c>
      <c r="H51" s="16">
        <v>130</v>
      </c>
      <c r="I51" s="17" t="s">
        <v>1107</v>
      </c>
      <c r="J51" s="17" t="s">
        <v>914</v>
      </c>
      <c r="L51" s="10">
        <f t="shared" si="1"/>
        <v>499200</v>
      </c>
      <c r="M51" s="18"/>
    </row>
    <row r="52" spans="1:13" x14ac:dyDescent="0.3">
      <c r="H52" s="45">
        <f>SUM(H23:H51)</f>
        <v>3305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NO1 CCL</vt:lpstr>
      <vt:lpstr>NO2 CCL</vt:lpstr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seah2</dc:creator>
  <cp:lastModifiedBy>SEAH</cp:lastModifiedBy>
  <cp:lastPrinted>2020-10-14T00:21:11Z</cp:lastPrinted>
  <dcterms:created xsi:type="dcterms:W3CDTF">2020-02-04T14:38:14Z</dcterms:created>
  <dcterms:modified xsi:type="dcterms:W3CDTF">2020-11-05T19:32:30Z</dcterms:modified>
</cp:coreProperties>
</file>