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6" i="1" l="1"/>
  <c r="G25" i="1"/>
  <c r="H26" i="1"/>
  <c r="H25" i="1"/>
  <c r="F26" i="1"/>
  <c r="F25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H5" i="1"/>
  <c r="H6" i="1"/>
  <c r="H7" i="1"/>
  <c r="H8" i="1"/>
  <c r="H9" i="1"/>
  <c r="H10" i="1"/>
  <c r="H11" i="1"/>
  <c r="H12" i="1"/>
  <c r="H13" i="1"/>
  <c r="H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A5" i="1" l="1"/>
  <c r="K15" i="1"/>
  <c r="A11" i="1"/>
  <c r="A7" i="1"/>
  <c r="G15" i="1"/>
  <c r="A8" i="1"/>
  <c r="A4" i="1"/>
  <c r="A10" i="1"/>
  <c r="A6" i="1"/>
  <c r="A12" i="1"/>
  <c r="D15" i="1"/>
  <c r="A13" i="1"/>
  <c r="A9" i="1"/>
</calcChain>
</file>

<file path=xl/sharedStrings.xml><?xml version="1.0" encoding="utf-8"?>
<sst xmlns="http://schemas.openxmlformats.org/spreadsheetml/2006/main" count="71" uniqueCount="62">
  <si>
    <t>DANH SÁCH LƯƠNG THÁNG 06 NĂM 2011</t>
  </si>
  <si>
    <t>MÃ SỐ</t>
  </si>
  <si>
    <t>HỌ TÊN</t>
  </si>
  <si>
    <t>PHÁI</t>
  </si>
  <si>
    <t>CHỨC VỤ</t>
  </si>
  <si>
    <t>TĐVH</t>
  </si>
  <si>
    <t>LƯƠNG CB</t>
  </si>
  <si>
    <t>PHỤ CẤP</t>
  </si>
  <si>
    <t>NGÀY CÔNG</t>
  </si>
  <si>
    <t>THƯỞNG</t>
  </si>
  <si>
    <t>TỔNG LƯƠNG</t>
  </si>
  <si>
    <t>AFD8</t>
  </si>
  <si>
    <t>Hồng</t>
  </si>
  <si>
    <t>Thanh</t>
  </si>
  <si>
    <t>CFC1</t>
  </si>
  <si>
    <t>CMT5</t>
  </si>
  <si>
    <t>Sơn</t>
  </si>
  <si>
    <t>Hoàng</t>
  </si>
  <si>
    <t>BMC7</t>
  </si>
  <si>
    <t>CMT3</t>
  </si>
  <si>
    <t>Tâm</t>
  </si>
  <si>
    <t>Lan</t>
  </si>
  <si>
    <t>CFT3</t>
  </si>
  <si>
    <t>CFC6</t>
  </si>
  <si>
    <t>Mai</t>
  </si>
  <si>
    <t>Thúy</t>
  </si>
  <si>
    <t>CFT4</t>
  </si>
  <si>
    <t>CMD2</t>
  </si>
  <si>
    <t>Hùng</t>
  </si>
  <si>
    <t>Tình</t>
  </si>
  <si>
    <t>CMC9</t>
  </si>
  <si>
    <t>MaxL</t>
  </si>
  <si>
    <t>MinL</t>
  </si>
  <si>
    <t>AveL</t>
  </si>
  <si>
    <t>MS1</t>
  </si>
  <si>
    <t>Chức vụ</t>
  </si>
  <si>
    <t>MS2</t>
  </si>
  <si>
    <t>Phái</t>
  </si>
  <si>
    <t>MS3</t>
  </si>
  <si>
    <t>Trình độ văn hóa</t>
  </si>
  <si>
    <t>A</t>
  </si>
  <si>
    <t>B</t>
  </si>
  <si>
    <t>C</t>
  </si>
  <si>
    <t>TP</t>
  </si>
  <si>
    <t>PP</t>
  </si>
  <si>
    <t>NV</t>
  </si>
  <si>
    <t>F</t>
  </si>
  <si>
    <t>Nữ</t>
  </si>
  <si>
    <t>Nam</t>
  </si>
  <si>
    <t>D</t>
  </si>
  <si>
    <t>T</t>
  </si>
  <si>
    <t>Đại học</t>
  </si>
  <si>
    <t>Cao Đẳng</t>
  </si>
  <si>
    <t>Trung cấp</t>
  </si>
  <si>
    <t>Ms4</t>
  </si>
  <si>
    <t>Năm công tác</t>
  </si>
  <si>
    <t>PCCV</t>
  </si>
  <si>
    <t>Phụ cấp</t>
  </si>
  <si>
    <t>Thưởng</t>
  </si>
  <si>
    <t>Tổng lương</t>
  </si>
  <si>
    <t>M</t>
  </si>
  <si>
    <t>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</si>
</sst>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G25" sqref="G25"/>
    </sheetView>
  </sheetViews>
  <sheetFormatPr defaultRowHeight="15" x14ac:dyDescent="0.25"/>
  <cols>
    <col min="8" max="8" width="14.42578125" customWidth="1"/>
    <col min="9" max="9" width="15.28515625" customWidth="1"/>
  </cols>
  <sheetData>
    <row r="2" spans="1:12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30" x14ac:dyDescent="0.25">
      <c r="A3" s="25" t="s">
        <v>61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56</v>
      </c>
      <c r="I3" s="4" t="s">
        <v>7</v>
      </c>
      <c r="J3" s="4" t="s">
        <v>8</v>
      </c>
      <c r="K3" s="4" t="s">
        <v>9</v>
      </c>
      <c r="L3" s="4" t="s">
        <v>10</v>
      </c>
    </row>
    <row r="4" spans="1:12" x14ac:dyDescent="0.25">
      <c r="A4" s="2">
        <f>RANK(L4,$L$4:$L$13,0)</f>
        <v>2</v>
      </c>
      <c r="B4" s="2" t="s">
        <v>11</v>
      </c>
      <c r="C4" s="2" t="s">
        <v>12</v>
      </c>
      <c r="D4" s="5" t="str">
        <f>IF(MID(B4,2,1)="F","Nữ","Nam")</f>
        <v>Nữ</v>
      </c>
      <c r="E4" s="5" t="str">
        <f>IF(LEFT(B4,1)="A","TP",IF(LEFT(B4,1)="B","PP","NV"))</f>
        <v>TP</v>
      </c>
      <c r="F4" s="5" t="str">
        <f>VLOOKUP(MID(B4,3,1),$F$18:$H$21,2,0)</f>
        <v>Đại học</v>
      </c>
      <c r="G4" s="6">
        <v>460</v>
      </c>
      <c r="H4" s="24">
        <f>VLOOKUP(E4,$B$24:$C$27,2,0)</f>
        <v>40000</v>
      </c>
      <c r="I4" s="5"/>
      <c r="J4" s="6">
        <v>23</v>
      </c>
      <c r="K4" s="5" t="str">
        <f>IF(J4&gt;=25,"120000",IF(J4&gt;=23,"70000","20000"))</f>
        <v>70000</v>
      </c>
      <c r="L4" s="5">
        <f>G4*1200+I4+K4</f>
        <v>622000</v>
      </c>
    </row>
    <row r="5" spans="1:12" x14ac:dyDescent="0.25">
      <c r="A5" s="2">
        <f t="shared" ref="A5:A13" si="0">RANK(L5,$L$4:$L$13,0)</f>
        <v>8</v>
      </c>
      <c r="B5" s="2" t="s">
        <v>14</v>
      </c>
      <c r="C5" s="2" t="s">
        <v>13</v>
      </c>
      <c r="D5" s="5" t="str">
        <f t="shared" ref="D5:D13" si="1">IF(MID(B5,2,1)="F","Nữ","Nam")</f>
        <v>Nữ</v>
      </c>
      <c r="E5" s="5" t="str">
        <f t="shared" ref="E5:E13" si="2">IF(LEFT(B5,1)="A","TP",IF(LEFT(B5,1)="B","PP","NV"))</f>
        <v>NV</v>
      </c>
      <c r="F5" s="5" t="str">
        <f t="shared" ref="F5:F13" si="3">VLOOKUP(MID(B5,3,1),$F$18:$H$21,2,0)</f>
        <v>Cao Đẳng</v>
      </c>
      <c r="G5" s="6">
        <v>310</v>
      </c>
      <c r="H5" s="24">
        <f t="shared" ref="H5:H13" si="4">VLOOKUP(E5,$B$24:$C$27,2,0)</f>
        <v>10000</v>
      </c>
      <c r="I5" s="5"/>
      <c r="J5" s="6">
        <v>24</v>
      </c>
      <c r="K5" s="5" t="str">
        <f t="shared" ref="K5:K13" si="5">IF(J5&gt;=25,"120000",IF(J5&gt;=23,"70000","20000"))</f>
        <v>70000</v>
      </c>
      <c r="L5" s="5">
        <f t="shared" ref="L5:L13" si="6">G5*1200+I5+K5</f>
        <v>442000</v>
      </c>
    </row>
    <row r="6" spans="1:12" x14ac:dyDescent="0.25">
      <c r="A6" s="2">
        <f t="shared" si="0"/>
        <v>6</v>
      </c>
      <c r="B6" s="2" t="s">
        <v>15</v>
      </c>
      <c r="C6" s="2" t="s">
        <v>16</v>
      </c>
      <c r="D6" s="5" t="str">
        <f t="shared" si="1"/>
        <v>Nam</v>
      </c>
      <c r="E6" s="5" t="str">
        <f t="shared" si="2"/>
        <v>NV</v>
      </c>
      <c r="F6" s="5" t="str">
        <f t="shared" si="3"/>
        <v>Trung cấp</v>
      </c>
      <c r="G6" s="6">
        <v>330</v>
      </c>
      <c r="H6" s="24">
        <f t="shared" si="4"/>
        <v>10000</v>
      </c>
      <c r="I6" s="5"/>
      <c r="J6" s="6">
        <v>23</v>
      </c>
      <c r="K6" s="5" t="str">
        <f t="shared" si="5"/>
        <v>70000</v>
      </c>
      <c r="L6" s="5">
        <f t="shared" si="6"/>
        <v>466000</v>
      </c>
    </row>
    <row r="7" spans="1:12" x14ac:dyDescent="0.25">
      <c r="A7" s="2">
        <f t="shared" si="0"/>
        <v>1</v>
      </c>
      <c r="B7" s="2" t="s">
        <v>18</v>
      </c>
      <c r="C7" s="2" t="s">
        <v>17</v>
      </c>
      <c r="D7" s="5" t="str">
        <f t="shared" si="1"/>
        <v>Nam</v>
      </c>
      <c r="E7" s="5" t="str">
        <f t="shared" si="2"/>
        <v>PP</v>
      </c>
      <c r="F7" s="5" t="str">
        <f t="shared" si="3"/>
        <v>Cao Đẳng</v>
      </c>
      <c r="G7" s="6">
        <v>430</v>
      </c>
      <c r="H7" s="24">
        <f t="shared" si="4"/>
        <v>25000</v>
      </c>
      <c r="I7" s="5"/>
      <c r="J7" s="6">
        <v>25</v>
      </c>
      <c r="K7" s="5" t="str">
        <f t="shared" si="5"/>
        <v>120000</v>
      </c>
      <c r="L7" s="5">
        <f t="shared" si="6"/>
        <v>636000</v>
      </c>
    </row>
    <row r="8" spans="1:12" x14ac:dyDescent="0.25">
      <c r="A8" s="2">
        <f t="shared" si="0"/>
        <v>7</v>
      </c>
      <c r="B8" s="2" t="s">
        <v>19</v>
      </c>
      <c r="C8" s="2" t="s">
        <v>20</v>
      </c>
      <c r="D8" s="5" t="str">
        <f t="shared" si="1"/>
        <v>Nam</v>
      </c>
      <c r="E8" s="5" t="str">
        <f t="shared" si="2"/>
        <v>NV</v>
      </c>
      <c r="F8" s="5" t="str">
        <f t="shared" si="3"/>
        <v>Trung cấp</v>
      </c>
      <c r="G8" s="6">
        <v>320</v>
      </c>
      <c r="H8" s="24">
        <f t="shared" si="4"/>
        <v>10000</v>
      </c>
      <c r="I8" s="5"/>
      <c r="J8" s="6">
        <v>24</v>
      </c>
      <c r="K8" s="5" t="str">
        <f t="shared" si="5"/>
        <v>70000</v>
      </c>
      <c r="L8" s="5">
        <f t="shared" si="6"/>
        <v>454000</v>
      </c>
    </row>
    <row r="9" spans="1:12" x14ac:dyDescent="0.25">
      <c r="A9" s="2">
        <f t="shared" si="0"/>
        <v>9</v>
      </c>
      <c r="B9" s="2" t="s">
        <v>22</v>
      </c>
      <c r="C9" s="2" t="s">
        <v>21</v>
      </c>
      <c r="D9" s="5" t="str">
        <f t="shared" si="1"/>
        <v>Nữ</v>
      </c>
      <c r="E9" s="5" t="str">
        <f t="shared" si="2"/>
        <v>NV</v>
      </c>
      <c r="F9" s="5" t="str">
        <f t="shared" si="3"/>
        <v>Trung cấp</v>
      </c>
      <c r="G9" s="6">
        <v>320</v>
      </c>
      <c r="H9" s="24">
        <f t="shared" si="4"/>
        <v>10000</v>
      </c>
      <c r="I9" s="5"/>
      <c r="J9" s="6">
        <v>22</v>
      </c>
      <c r="K9" s="5" t="str">
        <f t="shared" si="5"/>
        <v>20000</v>
      </c>
      <c r="L9" s="5">
        <f t="shared" si="6"/>
        <v>404000</v>
      </c>
    </row>
    <row r="10" spans="1:12" x14ac:dyDescent="0.25">
      <c r="A10" s="2">
        <f t="shared" si="0"/>
        <v>3</v>
      </c>
      <c r="B10" s="2" t="s">
        <v>23</v>
      </c>
      <c r="C10" s="2" t="s">
        <v>24</v>
      </c>
      <c r="D10" s="5" t="str">
        <f t="shared" si="1"/>
        <v>Nữ</v>
      </c>
      <c r="E10" s="5" t="str">
        <f t="shared" si="2"/>
        <v>NV</v>
      </c>
      <c r="F10" s="5" t="str">
        <f t="shared" si="3"/>
        <v>Cao Đẳng</v>
      </c>
      <c r="G10" s="6">
        <v>360</v>
      </c>
      <c r="H10" s="24">
        <f t="shared" si="4"/>
        <v>10000</v>
      </c>
      <c r="I10" s="5"/>
      <c r="J10" s="6">
        <v>26</v>
      </c>
      <c r="K10" s="5" t="str">
        <f t="shared" si="5"/>
        <v>120000</v>
      </c>
      <c r="L10" s="5">
        <f t="shared" si="6"/>
        <v>552000</v>
      </c>
    </row>
    <row r="11" spans="1:12" x14ac:dyDescent="0.25">
      <c r="A11" s="2">
        <f t="shared" si="0"/>
        <v>5</v>
      </c>
      <c r="B11" s="2" t="s">
        <v>26</v>
      </c>
      <c r="C11" s="2" t="s">
        <v>25</v>
      </c>
      <c r="D11" s="5" t="str">
        <f t="shared" si="1"/>
        <v>Nữ</v>
      </c>
      <c r="E11" s="5" t="str">
        <f t="shared" si="2"/>
        <v>NV</v>
      </c>
      <c r="F11" s="5" t="str">
        <f t="shared" si="3"/>
        <v>Trung cấp</v>
      </c>
      <c r="G11" s="6">
        <v>350</v>
      </c>
      <c r="H11" s="24">
        <f t="shared" si="4"/>
        <v>10000</v>
      </c>
      <c r="I11" s="5"/>
      <c r="J11" s="6">
        <v>23</v>
      </c>
      <c r="K11" s="5" t="str">
        <f t="shared" si="5"/>
        <v>70000</v>
      </c>
      <c r="L11" s="5">
        <f t="shared" si="6"/>
        <v>490000</v>
      </c>
    </row>
    <row r="12" spans="1:12" x14ac:dyDescent="0.25">
      <c r="A12" s="2">
        <f t="shared" si="0"/>
        <v>10</v>
      </c>
      <c r="B12" s="2" t="s">
        <v>27</v>
      </c>
      <c r="C12" s="2" t="s">
        <v>28</v>
      </c>
      <c r="D12" s="5" t="str">
        <f t="shared" si="1"/>
        <v>Nam</v>
      </c>
      <c r="E12" s="5" t="str">
        <f t="shared" si="2"/>
        <v>NV</v>
      </c>
      <c r="F12" s="5" t="str">
        <f t="shared" si="3"/>
        <v>Đại học</v>
      </c>
      <c r="G12" s="6">
        <v>310</v>
      </c>
      <c r="H12" s="24">
        <f t="shared" si="4"/>
        <v>10000</v>
      </c>
      <c r="I12" s="5"/>
      <c r="J12" s="6">
        <v>20</v>
      </c>
      <c r="K12" s="5" t="str">
        <f t="shared" si="5"/>
        <v>20000</v>
      </c>
      <c r="L12" s="5">
        <f t="shared" si="6"/>
        <v>392000</v>
      </c>
    </row>
    <row r="13" spans="1:12" x14ac:dyDescent="0.25">
      <c r="A13" s="2">
        <f t="shared" si="0"/>
        <v>4</v>
      </c>
      <c r="B13" s="2" t="s">
        <v>30</v>
      </c>
      <c r="C13" s="2" t="s">
        <v>29</v>
      </c>
      <c r="D13" s="5" t="str">
        <f t="shared" si="1"/>
        <v>Nam</v>
      </c>
      <c r="E13" s="5" t="str">
        <f t="shared" si="2"/>
        <v>NV</v>
      </c>
      <c r="F13" s="5" t="str">
        <f t="shared" si="3"/>
        <v>Cao Đẳng</v>
      </c>
      <c r="G13" s="6">
        <v>380</v>
      </c>
      <c r="H13" s="24">
        <f t="shared" si="4"/>
        <v>10000</v>
      </c>
      <c r="I13" s="5"/>
      <c r="J13" s="6">
        <v>23</v>
      </c>
      <c r="K13" s="5" t="str">
        <f t="shared" si="5"/>
        <v>70000</v>
      </c>
      <c r="L13" s="5">
        <f t="shared" si="6"/>
        <v>526000</v>
      </c>
    </row>
    <row r="15" spans="1:12" x14ac:dyDescent="0.25">
      <c r="B15" s="7" t="s">
        <v>31</v>
      </c>
      <c r="C15" s="7"/>
      <c r="D15" s="5">
        <f>MAX(L4:L13)</f>
        <v>636000</v>
      </c>
      <c r="E15" s="7" t="s">
        <v>32</v>
      </c>
      <c r="F15" s="7"/>
      <c r="G15" s="5">
        <f>MIN(L4:L13)</f>
        <v>392000</v>
      </c>
      <c r="H15" s="2"/>
      <c r="I15" s="7" t="s">
        <v>33</v>
      </c>
      <c r="J15" s="7"/>
      <c r="K15" s="5">
        <f>AVERAGE(L4:L13)</f>
        <v>498400</v>
      </c>
    </row>
    <row r="18" spans="2:11" x14ac:dyDescent="0.25">
      <c r="B18" s="8" t="s">
        <v>34</v>
      </c>
      <c r="C18" s="8" t="s">
        <v>35</v>
      </c>
      <c r="D18" s="8" t="s">
        <v>36</v>
      </c>
      <c r="E18" s="8" t="s">
        <v>37</v>
      </c>
      <c r="F18" s="8" t="s">
        <v>38</v>
      </c>
      <c r="G18" s="22" t="s">
        <v>39</v>
      </c>
      <c r="H18" s="23"/>
      <c r="I18" s="8" t="s">
        <v>54</v>
      </c>
      <c r="J18" s="8" t="s">
        <v>55</v>
      </c>
      <c r="K18" s="8"/>
    </row>
    <row r="19" spans="2:11" x14ac:dyDescent="0.25">
      <c r="B19" s="2" t="s">
        <v>40</v>
      </c>
      <c r="C19" s="2" t="s">
        <v>43</v>
      </c>
      <c r="D19" s="2" t="s">
        <v>46</v>
      </c>
      <c r="E19" s="2" t="s">
        <v>47</v>
      </c>
      <c r="F19" s="2" t="s">
        <v>49</v>
      </c>
      <c r="G19" s="20" t="s">
        <v>51</v>
      </c>
      <c r="H19" s="21"/>
      <c r="I19" s="9"/>
      <c r="J19" s="10"/>
      <c r="K19" s="11"/>
    </row>
    <row r="20" spans="2:11" x14ac:dyDescent="0.25">
      <c r="B20" s="2" t="s">
        <v>41</v>
      </c>
      <c r="C20" s="2" t="s">
        <v>44</v>
      </c>
      <c r="D20" s="2" t="s">
        <v>60</v>
      </c>
      <c r="E20" s="2" t="s">
        <v>48</v>
      </c>
      <c r="F20" s="2" t="s">
        <v>42</v>
      </c>
      <c r="G20" s="20" t="s">
        <v>52</v>
      </c>
      <c r="H20" s="21"/>
      <c r="I20" s="12"/>
      <c r="J20" s="13"/>
      <c r="K20" s="14"/>
    </row>
    <row r="21" spans="2:11" x14ac:dyDescent="0.25">
      <c r="B21" s="2" t="s">
        <v>42</v>
      </c>
      <c r="C21" s="2" t="s">
        <v>45</v>
      </c>
      <c r="D21" s="2"/>
      <c r="E21" s="2"/>
      <c r="F21" s="2" t="s">
        <v>50</v>
      </c>
      <c r="G21" s="20" t="s">
        <v>53</v>
      </c>
      <c r="H21" s="21"/>
      <c r="I21" s="15"/>
      <c r="J21" s="16"/>
      <c r="K21" s="17"/>
    </row>
    <row r="24" spans="2:11" x14ac:dyDescent="0.25">
      <c r="B24" s="18" t="s">
        <v>4</v>
      </c>
      <c r="C24" s="18" t="s">
        <v>56</v>
      </c>
      <c r="E24" s="19" t="s">
        <v>37</v>
      </c>
      <c r="F24" s="19" t="s">
        <v>57</v>
      </c>
      <c r="G24" s="19" t="s">
        <v>58</v>
      </c>
      <c r="H24" s="19" t="s">
        <v>59</v>
      </c>
      <c r="I24" s="1"/>
    </row>
    <row r="25" spans="2:11" x14ac:dyDescent="0.25">
      <c r="B25" s="6" t="s">
        <v>43</v>
      </c>
      <c r="C25" s="2">
        <v>40000</v>
      </c>
      <c r="E25" s="5" t="s">
        <v>48</v>
      </c>
      <c r="F25" s="2">
        <f>SUMIF($D$4:$D$13,E25,I4:I13)</f>
        <v>0</v>
      </c>
      <c r="G25" s="2">
        <f>SUMIF($D$4:$D$13,E25,$K$4:$K$13)</f>
        <v>0</v>
      </c>
      <c r="H25" s="2">
        <f>SUMIF($D$4:$D$13,E25,$L$4:$L$13)</f>
        <v>2474000</v>
      </c>
    </row>
    <row r="26" spans="2:11" x14ac:dyDescent="0.25">
      <c r="B26" s="6" t="s">
        <v>44</v>
      </c>
      <c r="C26" s="2">
        <v>25000</v>
      </c>
      <c r="E26" s="5" t="s">
        <v>47</v>
      </c>
      <c r="F26" s="2">
        <f>SUMIF($D$4:$D$13,E26,I5:I14)</f>
        <v>0</v>
      </c>
      <c r="G26" s="2">
        <f>SUMIF($D$4:$D$13,E26,$K$4:$K$13)</f>
        <v>0</v>
      </c>
      <c r="H26" s="2">
        <f>SUMIF($D$4:$D$13,E26,$L$4:$L$13)</f>
        <v>2510000</v>
      </c>
    </row>
    <row r="27" spans="2:11" x14ac:dyDescent="0.25">
      <c r="B27" s="6" t="s">
        <v>45</v>
      </c>
      <c r="C27" s="2">
        <v>10000</v>
      </c>
    </row>
  </sheetData>
  <mergeCells count="9">
    <mergeCell ref="G20:H20"/>
    <mergeCell ref="G21:H21"/>
    <mergeCell ref="I19:K21"/>
    <mergeCell ref="G19:H19"/>
    <mergeCell ref="G18:H18"/>
    <mergeCell ref="A2:L2"/>
    <mergeCell ref="B15:C15"/>
    <mergeCell ref="E15:F15"/>
    <mergeCell ref="I15:J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2017-12-10T06:02:08Z</dcterms:created>
  <dcterms:modified xsi:type="dcterms:W3CDTF">2017-12-10T06:41:28Z</dcterms:modified>
</cp:coreProperties>
</file>