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or-Usecase" sheetId="1" r:id="rId4"/>
    <sheet state="visible" name="UCP Estimate" sheetId="2" r:id="rId5"/>
    <sheet state="visible" name="References" sheetId="3" r:id="rId6"/>
  </sheets>
  <definedNames>
    <definedName name="effort">'UCP Estimate'!$C$34</definedName>
    <definedName name="actor_name">'Actor-Usecase'!$B$13:$B$18</definedName>
    <definedName name="actor_table">'Actor-Usecase'!$B$13:$D$18</definedName>
    <definedName name="actor_diff">References!$B$5:$B$7</definedName>
    <definedName name="moscow_list">References!$B$19:$C$22</definedName>
    <definedName name="uaw">'Actor-Usecase'!$D$11</definedName>
    <definedName name="ecf">'UCP Estimate'!$D$31</definedName>
    <definedName name="tcf">'UCP Estimate'!$D$19</definedName>
    <definedName name="ucp">'UCP Estimate'!$C$33</definedName>
    <definedName name="uucw">'Actor-Usecase'!$D$21</definedName>
    <definedName name="actor_multi">References!$B$5:$C$7</definedName>
    <definedName name="usecase_diff">References!$B$12:$B$14</definedName>
    <definedName name="priority_list">References!$B$19:$B$22</definedName>
    <definedName name="usecase_multi">References!$B$12:$C$14</definedName>
  </definedNames>
  <calcPr/>
  <extLst>
    <ext uri="GoogleSheetsCustomDataVersion2">
      <go:sheetsCustomData xmlns:go="http://customooxmlschemas.google.com/" r:id="rId7" roundtripDataChecksum="MWa3VJtgsfWrzppAFMR3sUaBBROzS40piW5VD8RRMv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2">
      <text>
        <t xml:space="preserve">======
ID#AAABSrSegl8
Admin    (2024-07-30 06:10:06)
More detail in references sheet</t>
      </text>
    </comment>
  </commentList>
  <extLst>
    <ext uri="GoogleSheetsCustomDataVersion2">
      <go:sheetsCustomData xmlns:go="http://customooxmlschemas.google.com/" r:id="rId1" roundtripDataSignature="AMtx7mjV+wJeV+t6y8FOc9BDte7GoUB8Kw=="/>
    </ext>
  </extLst>
</comments>
</file>

<file path=xl/sharedStrings.xml><?xml version="1.0" encoding="utf-8"?>
<sst xmlns="http://schemas.openxmlformats.org/spreadsheetml/2006/main" count="355" uniqueCount="101">
  <si>
    <t xml:space="preserve">USESCASE POINT ESTIMATION </t>
  </si>
  <si>
    <t>Project Code</t>
  </si>
  <si>
    <t>Supervisor</t>
  </si>
  <si>
    <t>Project Name</t>
  </si>
  <si>
    <t>Customer</t>
  </si>
  <si>
    <t xml:space="preserve">I. Summary </t>
  </si>
  <si>
    <t>Unadjusted Actor Weight (UAW)</t>
  </si>
  <si>
    <t xml:space="preserve">Total UCP </t>
  </si>
  <si>
    <t>Unadjusted Use-Case Weight (UUCW)</t>
  </si>
  <si>
    <t>Estinmation Effort (manhour)</t>
  </si>
  <si>
    <t>Technical Complexity Factor (TCF)</t>
  </si>
  <si>
    <t xml:space="preserve">Number of Member </t>
  </si>
  <si>
    <t>Environmental Complexity Factor (ECF)</t>
  </si>
  <si>
    <t>Average Effort for each member</t>
  </si>
  <si>
    <t xml:space="preserve">I. Actor List </t>
  </si>
  <si>
    <t>No</t>
  </si>
  <si>
    <t>Actor Name</t>
  </si>
  <si>
    <t>Difficulty</t>
  </si>
  <si>
    <t>Weight</t>
  </si>
  <si>
    <t>Type</t>
  </si>
  <si>
    <t xml:space="preserve">Description </t>
  </si>
  <si>
    <t>Admin</t>
  </si>
  <si>
    <t>Average</t>
  </si>
  <si>
    <t>Human</t>
  </si>
  <si>
    <t>Staff</t>
  </si>
  <si>
    <t>Complex</t>
  </si>
  <si>
    <t>Driver</t>
  </si>
  <si>
    <t>Simple</t>
  </si>
  <si>
    <t>Car Owner</t>
  </si>
  <si>
    <t>System</t>
  </si>
  <si>
    <t>System Handler</t>
  </si>
  <si>
    <t>II. Usecase List</t>
  </si>
  <si>
    <t>Actor</t>
  </si>
  <si>
    <t>UC Name</t>
  </si>
  <si>
    <t xml:space="preserve">Difficulty </t>
  </si>
  <si>
    <t>Priority</t>
  </si>
  <si>
    <t>Description</t>
  </si>
  <si>
    <t>Customer, Staff, Manager</t>
  </si>
  <si>
    <t xml:space="preserve">Login </t>
  </si>
  <si>
    <t>Must Have</t>
  </si>
  <si>
    <t>Should Have</t>
  </si>
  <si>
    <t>Manage account (CRUD + Search)</t>
  </si>
  <si>
    <t>Book service</t>
  </si>
  <si>
    <t>Technical Factor</t>
  </si>
  <si>
    <t>Relevance 0-5</t>
  </si>
  <si>
    <t>Score</t>
  </si>
  <si>
    <t xml:space="preserve">T1 Distributed System </t>
  </si>
  <si>
    <t xml:space="preserve">T2 Performance </t>
  </si>
  <si>
    <t xml:space="preserve">T3 End User Efficiency </t>
  </si>
  <si>
    <t xml:space="preserve">T4 Complex Internal Processing </t>
  </si>
  <si>
    <t xml:space="preserve">T5 Reusability </t>
  </si>
  <si>
    <t xml:space="preserve">T6 Easy to Install </t>
  </si>
  <si>
    <t xml:space="preserve">T7 Easy to Use </t>
  </si>
  <si>
    <t xml:space="preserve">T8 Portability </t>
  </si>
  <si>
    <t xml:space="preserve">T9 Easy to Change </t>
  </si>
  <si>
    <t xml:space="preserve">T10 Concurrency </t>
  </si>
  <si>
    <t xml:space="preserve">T11 Special Security Features </t>
  </si>
  <si>
    <t>T12 Provides Direct Access for Third Parties</t>
  </si>
  <si>
    <t>T13 Special User Training Facilities Are Required</t>
  </si>
  <si>
    <t xml:space="preserve">Sum </t>
  </si>
  <si>
    <t>Complexity Factor</t>
  </si>
  <si>
    <t>C2</t>
  </si>
  <si>
    <t>TCF</t>
  </si>
  <si>
    <t>Environmental Factor</t>
  </si>
  <si>
    <t>Impacte 0-5</t>
  </si>
  <si>
    <t xml:space="preserve"> </t>
  </si>
  <si>
    <t>E1 Familiarity With UML</t>
  </si>
  <si>
    <t xml:space="preserve">E2 Part-Time Workers </t>
  </si>
  <si>
    <t xml:space="preserve">E3 Analyst Capability </t>
  </si>
  <si>
    <t xml:space="preserve">E4 Application Experience </t>
  </si>
  <si>
    <t xml:space="preserve">E5 Object-Oriented Experience </t>
  </si>
  <si>
    <t xml:space="preserve">E6 Motivation </t>
  </si>
  <si>
    <t xml:space="preserve">E7 Difficult Programming Language </t>
  </si>
  <si>
    <t xml:space="preserve">E8 Stable Requirements </t>
  </si>
  <si>
    <t>Sum (ETF)</t>
  </si>
  <si>
    <t>ECF = 1.4 +(-0.03 * Environmental Total Factor)</t>
  </si>
  <si>
    <t>PF (Historical based average man hours per use case point)</t>
  </si>
  <si>
    <t>manhour</t>
  </si>
  <si>
    <t>Estimation Usecase Point (UCP = UUCP * TCF * ECF)</t>
  </si>
  <si>
    <t>Estimation Effort (manhours)</t>
  </si>
  <si>
    <t xml:space="preserve">I. Actor </t>
  </si>
  <si>
    <t>Multiplier</t>
  </si>
  <si>
    <t>Simple actors are other systems that communicate with your software via a pre-defined API. An API could be exposed through a dll, or as a REST, SOAP, or any web-service API or remote procedure call (RPC). The key element is that you are exposing interaction with your software through a specific, well-defined mechanism.</t>
  </si>
  <si>
    <t>Average actors can either be human beings interacting in a well defined protocol, or they could be systems that interact through a more complex or flexible API.</t>
  </si>
  <si>
    <t>The original definition of complex actors specifies that users who interact with the software through a graphical user interface are complex actors. While that is true, the same classifcation should apply to users who interact with the system in unpredictable ways. An AJAX interface that exposes more of the underlying application (and data stores) than would be available through a rigid protocol might introduce similar complexity.</t>
  </si>
  <si>
    <t xml:space="preserve">II. Usecase </t>
  </si>
  <si>
    <t>Simple Use Case - up to 3 transactions.</t>
  </si>
  <si>
    <t>Average Use Case - 4 to 7 transactions.</t>
  </si>
  <si>
    <t>Complex Use Case - more than 7 transactions.</t>
  </si>
  <si>
    <t>III. MoSCoW Prioritisation</t>
  </si>
  <si>
    <t>Rules</t>
  </si>
  <si>
    <t>High</t>
  </si>
  <si>
    <r>
      <rPr>
        <rFont val="Arial"/>
        <color theme="1"/>
        <sz val="10.0"/>
      </rPr>
      <t xml:space="preserve">Requirements labelled as Must have are critical to the current delivery timebox in order for it to be a success. If </t>
    </r>
    <r>
      <rPr>
        <rFont val="Arial"/>
        <b/>
        <color theme="1"/>
        <sz val="10.0"/>
      </rPr>
      <t>even one</t>
    </r>
    <r>
      <rPr>
        <rFont val="Arial"/>
        <color theme="1"/>
        <sz val="10.0"/>
      </rPr>
      <t xml:space="preserve"> Must have requirement </t>
    </r>
    <r>
      <rPr>
        <rFont val="Arial"/>
        <b/>
        <color theme="1"/>
        <sz val="10.0"/>
      </rPr>
      <t>is not included</t>
    </r>
    <r>
      <rPr>
        <rFont val="Arial"/>
        <color theme="1"/>
        <sz val="10.0"/>
      </rPr>
      <t xml:space="preserve">, the project delivery should be considered a </t>
    </r>
    <r>
      <rPr>
        <rFont val="Arial"/>
        <b/>
        <color theme="1"/>
        <sz val="10.0"/>
      </rPr>
      <t>failure</t>
    </r>
  </si>
  <si>
    <t>Medium</t>
  </si>
  <si>
    <t>Requirements labelled as Should have are important but not necessary for delivery in the current delivery timebox.</t>
  </si>
  <si>
    <t>Could Have</t>
  </si>
  <si>
    <t>Low</t>
  </si>
  <si>
    <t>Requirements labelled as Could have are desirable but not necessary and could improve the user experience or customer satisfaction for a little development cost.</t>
  </si>
  <si>
    <t>Won’t Have this time</t>
  </si>
  <si>
    <t>Very Low</t>
  </si>
  <si>
    <t>Requirements labelled as Won't have, have been agreed by stakeholders as the least-critical, lowest-payback items, or not appropriate at that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</si>
</sst>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8">
    <font>
      <sz val="10.0"/>
      <color rgb="FF000000"/>
      <name val="Arial"/>
      <scheme val="minor"/>
    </font>
    <font>
      <b/>
      <sz val="10.0"/>
      <color theme="1"/>
      <name val="Arial"/>
    </font>
    <font>
      <sz val="10.0"/>
      <color theme="1"/>
      <name val="Arial"/>
    </font>
    <font>
      <b/>
      <sz val="12.0"/>
      <color theme="1"/>
      <name val="Arial"/>
    </font>
    <font/>
    <font>
      <b/>
      <sz val="12.0"/>
      <color rgb="FFFFFFFF"/>
      <name val="Arial"/>
    </font>
    <font>
      <b/>
      <i/>
      <sz val="10.0"/>
      <color theme="1"/>
      <name val="Arial"/>
    </font>
    <font>
      <color theme="1"/>
      <name val="Arial"/>
      <scheme val="minor"/>
    </font>
  </fonts>
  <fills count="10">
    <fill>
      <patternFill patternType="none"/>
    </fill>
    <fill>
      <patternFill patternType="lightGray"/>
    </fill>
    <fill>
      <patternFill patternType="solid">
        <fgColor theme="5"/>
        <bgColor theme="5"/>
      </patternFill>
    </fill>
    <fill>
      <patternFill patternType="solid">
        <fgColor theme="9"/>
        <bgColor theme="9"/>
      </patternFill>
    </fill>
    <fill>
      <patternFill patternType="solid">
        <fgColor rgb="FFFFFF99"/>
        <bgColor rgb="FFFFFF99"/>
      </patternFill>
    </fill>
    <fill>
      <patternFill patternType="solid">
        <fgColor rgb="FF548DD4"/>
        <bgColor rgb="FF548DD4"/>
      </patternFill>
    </fill>
    <fill>
      <patternFill patternType="solid">
        <fgColor rgb="FFFFFF00"/>
        <bgColor rgb="FFFFFF00"/>
      </patternFill>
    </fill>
    <fill>
      <patternFill patternType="solid">
        <fgColor rgb="FFFFC000"/>
        <bgColor rgb="FFFFC000"/>
      </patternFill>
    </fill>
    <fill>
      <patternFill patternType="solid">
        <fgColor rgb="FF92D050"/>
        <bgColor rgb="FF92D050"/>
      </patternFill>
    </fill>
    <fill>
      <patternFill patternType="solid">
        <fgColor theme="4"/>
        <bgColor theme="4"/>
      </patternFill>
    </fill>
  </fills>
  <borders count="9">
    <border/>
    <border>
      <right style="thin">
        <color rgb="FF000000"/>
      </right>
    </border>
    <border>
      <left style="thin">
        <color rgb="FF000000"/>
      </left>
      <right style="thin">
        <color rgb="FF000000"/>
      </right>
      <top/>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1" numFmtId="0" xfId="0" applyFont="1"/>
    <xf borderId="0" fillId="0" fontId="2" numFmtId="0" xfId="0" applyAlignment="1" applyFont="1">
      <alignment horizontal="left"/>
    </xf>
    <xf borderId="0" fillId="0" fontId="1" numFmtId="164" xfId="0" applyAlignment="1" applyFont="1" applyNumberFormat="1">
      <alignment horizontal="center"/>
    </xf>
    <xf borderId="0" fillId="0" fontId="1" numFmtId="165" xfId="0" applyAlignment="1" applyFont="1" applyNumberFormat="1">
      <alignment horizontal="center"/>
    </xf>
    <xf borderId="0" fillId="0" fontId="1" numFmtId="1" xfId="0" applyAlignment="1" applyFont="1" applyNumberFormat="1">
      <alignment horizontal="center"/>
    </xf>
    <xf borderId="0" fillId="0" fontId="2" numFmtId="0" xfId="0" applyAlignment="1" applyFont="1">
      <alignment horizontal="center"/>
    </xf>
    <xf borderId="0" fillId="0" fontId="3" numFmtId="0" xfId="0" applyFont="1"/>
    <xf borderId="1" fillId="0" fontId="4" numFmtId="0" xfId="0" applyBorder="1" applyFont="1"/>
    <xf borderId="2" fillId="2" fontId="3" numFmtId="164" xfId="0" applyAlignment="1" applyBorder="1" applyFill="1" applyFont="1" applyNumberFormat="1">
      <alignment horizontal="center" vertical="center"/>
    </xf>
    <xf borderId="0" fillId="0" fontId="3" numFmtId="0" xfId="0" applyAlignment="1" applyFont="1">
      <alignment horizontal="center" vertical="center"/>
    </xf>
    <xf borderId="3" fillId="3" fontId="5" numFmtId="0" xfId="0" applyAlignment="1" applyBorder="1" applyFill="1" applyFont="1">
      <alignment shrinkToFit="0" vertical="center" wrapText="1"/>
    </xf>
    <xf borderId="3" fillId="3" fontId="5" numFmtId="0" xfId="0" applyAlignment="1" applyBorder="1" applyFont="1">
      <alignment vertical="center"/>
    </xf>
    <xf borderId="3" fillId="3" fontId="5" numFmtId="0" xfId="0" applyAlignment="1" applyBorder="1" applyFont="1">
      <alignment horizontal="center" vertical="center"/>
    </xf>
    <xf borderId="4" fillId="3" fontId="5" numFmtId="0" xfId="0" applyAlignment="1" applyBorder="1" applyFont="1">
      <alignment horizontal="center" shrinkToFit="0" vertical="center" wrapText="1"/>
    </xf>
    <xf borderId="5" fillId="0" fontId="4" numFmtId="0" xfId="0" applyBorder="1" applyFont="1"/>
    <xf borderId="3" fillId="0" fontId="2" numFmtId="0" xfId="0" applyAlignment="1" applyBorder="1" applyFont="1">
      <alignment horizontal="center" vertical="center"/>
    </xf>
    <xf borderId="3" fillId="0" fontId="2" numFmtId="0" xfId="0" applyAlignment="1" applyBorder="1" applyFont="1">
      <alignment shrinkToFit="0" vertical="center" wrapText="1"/>
    </xf>
    <xf borderId="3" fillId="4" fontId="2" numFmtId="0" xfId="0" applyAlignment="1" applyBorder="1" applyFill="1" applyFont="1">
      <alignment horizontal="center" shrinkToFit="0" vertical="center" wrapText="1"/>
    </xf>
    <xf borderId="3" fillId="0" fontId="2" numFmtId="164" xfId="0" applyAlignment="1" applyBorder="1" applyFont="1" applyNumberFormat="1">
      <alignment horizontal="center" vertical="center"/>
    </xf>
    <xf borderId="4" fillId="0" fontId="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2" numFmtId="0" xfId="0" applyBorder="1" applyFont="1"/>
    <xf borderId="3" fillId="0" fontId="2" numFmtId="0" xfId="0" applyAlignment="1" applyBorder="1" applyFont="1">
      <alignment readingOrder="0"/>
    </xf>
    <xf borderId="3" fillId="4" fontId="2" numFmtId="0" xfId="0" applyAlignment="1" applyBorder="1" applyFont="1">
      <alignment horizontal="center" readingOrder="0" shrinkToFit="0" vertical="center" wrapText="1"/>
    </xf>
    <xf borderId="3" fillId="0" fontId="2" numFmtId="164" xfId="0" applyBorder="1" applyFont="1" applyNumberFormat="1"/>
    <xf borderId="0" fillId="0" fontId="6" numFmtId="0" xfId="0" applyFont="1"/>
    <xf borderId="6" fillId="5" fontId="6" numFmtId="0" xfId="0" applyBorder="1" applyFill="1" applyFont="1"/>
    <xf borderId="6" fillId="5" fontId="2" numFmtId="0" xfId="0" applyBorder="1" applyFont="1"/>
    <xf borderId="6" fillId="0" fontId="2" numFmtId="0" xfId="0" applyBorder="1" applyFont="1"/>
    <xf borderId="6" fillId="6" fontId="2" numFmtId="0" xfId="0" applyBorder="1" applyFill="1" applyFont="1"/>
    <xf borderId="6" fillId="7" fontId="2" numFmtId="0" xfId="0" applyBorder="1" applyFill="1" applyFont="1"/>
    <xf borderId="6" fillId="7" fontId="1" numFmtId="0" xfId="0" applyBorder="1" applyFont="1"/>
    <xf borderId="7" fillId="0" fontId="2" numFmtId="0" xfId="0" applyBorder="1" applyFont="1"/>
    <xf borderId="6" fillId="0" fontId="1" numFmtId="0" xfId="0" applyBorder="1" applyFont="1"/>
    <xf borderId="0" fillId="0" fontId="7" numFmtId="0" xfId="0" applyFont="1"/>
    <xf borderId="8" fillId="8" fontId="6" numFmtId="165" xfId="0" applyBorder="1" applyFill="1" applyFont="1" applyNumberFormat="1"/>
    <xf borderId="8" fillId="8" fontId="1" numFmtId="1" xfId="0" applyBorder="1" applyFont="1" applyNumberFormat="1"/>
    <xf borderId="8" fillId="9" fontId="1" numFmtId="0" xfId="0" applyAlignment="1" applyBorder="1" applyFill="1" applyFont="1">
      <alignment horizontal="center" vertical="center"/>
    </xf>
    <xf borderId="0" fillId="0" fontId="2" numFmtId="0" xfId="0" applyAlignment="1" applyFont="1">
      <alignment shrinkToFit="0" wrapText="1"/>
    </xf>
    <xf borderId="8" fillId="9" fontId="1" numFmtId="0" xfId="0" applyBorder="1" applyFont="1"/>
    <xf borderId="8" fillId="9" fontId="1"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39.38"/>
    <col customWidth="1" min="3" max="3" width="40.0"/>
    <col customWidth="1" min="4" max="4" width="17.38"/>
    <col customWidth="1" min="5" max="5" width="23.5"/>
    <col customWidth="1" min="6" max="6" width="13.88"/>
    <col customWidth="1" min="7" max="7" width="42.5"/>
    <col customWidth="1" min="8" max="26" width="8.63"/>
  </cols>
  <sheetData>
    <row r="1" ht="12.0" customHeight="1">
      <c r="B1" s="1" t="s">
        <v>0</v>
      </c>
    </row>
    <row r="2" ht="12.0" customHeight="1">
      <c r="A2" s="2" t="s">
        <v>1</v>
      </c>
      <c r="B2" s="3"/>
      <c r="C2" s="2"/>
      <c r="D2" s="2"/>
      <c r="E2" s="2" t="s">
        <v>2</v>
      </c>
      <c r="F2" s="2"/>
    </row>
    <row r="3" ht="12.0" customHeight="1">
      <c r="A3" s="2" t="s">
        <v>3</v>
      </c>
      <c r="B3" s="1"/>
      <c r="E3" s="2" t="s">
        <v>4</v>
      </c>
      <c r="F3" s="2"/>
    </row>
    <row r="4" ht="12.0" customHeight="1">
      <c r="A4" s="3" t="s">
        <v>5</v>
      </c>
      <c r="B4" s="1"/>
      <c r="C4" s="1"/>
      <c r="D4" s="1"/>
      <c r="E4" s="2"/>
    </row>
    <row r="5" ht="12.0" customHeight="1">
      <c r="A5" s="4" t="s">
        <v>6</v>
      </c>
      <c r="D5" s="5">
        <f>uaw</f>
        <v>9</v>
      </c>
      <c r="E5" s="2" t="s">
        <v>7</v>
      </c>
      <c r="F5" s="6">
        <f>ucp</f>
        <v>721.2755</v>
      </c>
    </row>
    <row r="6" ht="12.0" customHeight="1">
      <c r="A6" s="4" t="s">
        <v>8</v>
      </c>
      <c r="D6" s="5">
        <f>uucw</f>
        <v>650</v>
      </c>
      <c r="E6" s="2" t="s">
        <v>9</v>
      </c>
      <c r="F6" s="7">
        <f>effort</f>
        <v>5770.204</v>
      </c>
    </row>
    <row r="7" ht="12.0" customHeight="1">
      <c r="A7" s="4" t="s">
        <v>10</v>
      </c>
      <c r="D7" s="1">
        <f>tcf</f>
        <v>1.1</v>
      </c>
      <c r="E7" s="2" t="s">
        <v>11</v>
      </c>
      <c r="F7" s="1">
        <v>5.0</v>
      </c>
    </row>
    <row r="8" ht="12.0" customHeight="1">
      <c r="A8" s="4" t="s">
        <v>12</v>
      </c>
      <c r="D8" s="1">
        <f>ecf</f>
        <v>0.995</v>
      </c>
      <c r="E8" s="2" t="s">
        <v>13</v>
      </c>
      <c r="F8" s="6">
        <f>effort/F7</f>
        <v>1154.0408</v>
      </c>
    </row>
    <row r="9" ht="12.0" customHeight="1">
      <c r="A9" s="8"/>
      <c r="B9" s="8"/>
      <c r="C9" s="8"/>
      <c r="D9" s="8"/>
      <c r="E9" s="2"/>
    </row>
    <row r="10" ht="12.0" customHeight="1">
      <c r="A10" s="9" t="s">
        <v>14</v>
      </c>
    </row>
    <row r="11" ht="12.0" customHeight="1">
      <c r="A11" s="1" t="s">
        <v>6</v>
      </c>
      <c r="C11" s="10"/>
      <c r="D11" s="11">
        <f>SUM(D13:D18)</f>
        <v>9</v>
      </c>
      <c r="E11" s="12"/>
    </row>
    <row r="12" ht="15.0" customHeight="1">
      <c r="A12" s="13" t="s">
        <v>15</v>
      </c>
      <c r="B12" s="13" t="s">
        <v>16</v>
      </c>
      <c r="C12" s="14" t="s">
        <v>17</v>
      </c>
      <c r="D12" s="15" t="s">
        <v>18</v>
      </c>
      <c r="E12" s="15" t="s">
        <v>19</v>
      </c>
      <c r="F12" s="16" t="s">
        <v>20</v>
      </c>
      <c r="G12" s="17"/>
    </row>
    <row r="13" ht="12.0" customHeight="1">
      <c r="A13" s="18">
        <v>1.0</v>
      </c>
      <c r="B13" s="19" t="s">
        <v>21</v>
      </c>
      <c r="C13" s="20" t="s">
        <v>22</v>
      </c>
      <c r="D13" s="21">
        <f>IFERROR(VLOOKUP(C13,actor_multi,2,FALSE),0)</f>
        <v>2</v>
      </c>
      <c r="E13" s="18" t="s">
        <v>23</v>
      </c>
      <c r="F13" s="22"/>
      <c r="G13" s="17"/>
    </row>
    <row r="14" ht="12.0" customHeight="1">
      <c r="A14" s="18">
        <f t="shared" ref="A14:A18" si="1">A13+1</f>
        <v>2</v>
      </c>
      <c r="B14" s="19" t="s">
        <v>24</v>
      </c>
      <c r="C14" s="20" t="s">
        <v>25</v>
      </c>
      <c r="D14" s="21">
        <f>IFERROR(VLOOKUP(C14,actor_multi,2,FALSE),0)</f>
        <v>3</v>
      </c>
      <c r="E14" s="18" t="s">
        <v>23</v>
      </c>
      <c r="F14" s="22"/>
      <c r="G14" s="17"/>
    </row>
    <row r="15" ht="12.0" customHeight="1">
      <c r="A15" s="18">
        <f t="shared" si="1"/>
        <v>3</v>
      </c>
      <c r="B15" s="19" t="s">
        <v>26</v>
      </c>
      <c r="C15" s="20" t="s">
        <v>27</v>
      </c>
      <c r="D15" s="21">
        <f>IFERROR(VLOOKUP(C15,actor_multi,2,FALSE),0)</f>
        <v>1</v>
      </c>
      <c r="E15" s="18" t="s">
        <v>23</v>
      </c>
      <c r="F15" s="22"/>
      <c r="G15" s="17"/>
    </row>
    <row r="16" ht="12.0" customHeight="1">
      <c r="A16" s="18">
        <f t="shared" si="1"/>
        <v>4</v>
      </c>
      <c r="B16" s="19" t="s">
        <v>4</v>
      </c>
      <c r="C16" s="20" t="s">
        <v>27</v>
      </c>
      <c r="D16" s="21">
        <f>IFERROR(VLOOKUP(C16,actor_multi,2,FALSE),0)</f>
        <v>1</v>
      </c>
      <c r="E16" s="18" t="s">
        <v>23</v>
      </c>
      <c r="F16" s="22"/>
      <c r="G16" s="17"/>
    </row>
    <row r="17" ht="12.0" customHeight="1">
      <c r="A17" s="18">
        <f t="shared" si="1"/>
        <v>5</v>
      </c>
      <c r="B17" s="19" t="s">
        <v>28</v>
      </c>
      <c r="C17" s="20" t="s">
        <v>27</v>
      </c>
      <c r="D17" s="21">
        <v>1.0</v>
      </c>
      <c r="E17" s="18" t="s">
        <v>29</v>
      </c>
      <c r="F17" s="23"/>
      <c r="G17" s="23"/>
    </row>
    <row r="18" ht="12.0" customHeight="1">
      <c r="A18" s="18">
        <f t="shared" si="1"/>
        <v>6</v>
      </c>
      <c r="B18" s="19" t="s">
        <v>30</v>
      </c>
      <c r="C18" s="20" t="s">
        <v>27</v>
      </c>
      <c r="D18" s="21">
        <f>IFERROR(VLOOKUP(C18,actor_multi,2,FALSE),0)</f>
        <v>1</v>
      </c>
      <c r="E18" s="18" t="s">
        <v>23</v>
      </c>
      <c r="F18" s="22"/>
      <c r="G18" s="17"/>
    </row>
    <row r="19" ht="12.0" customHeight="1"/>
    <row r="20" ht="12.0" customHeight="1">
      <c r="A20" s="9" t="s">
        <v>31</v>
      </c>
    </row>
    <row r="21" ht="12.0" customHeight="1">
      <c r="A21" s="1" t="s">
        <v>8</v>
      </c>
      <c r="C21" s="10"/>
      <c r="D21" s="11">
        <f>SUM(F23:F133)</f>
        <v>650</v>
      </c>
      <c r="E21" s="12"/>
    </row>
    <row r="22" ht="12.0" customHeight="1">
      <c r="A22" s="13" t="s">
        <v>15</v>
      </c>
      <c r="B22" s="13" t="s">
        <v>32</v>
      </c>
      <c r="C22" s="15" t="s">
        <v>33</v>
      </c>
      <c r="D22" s="15" t="s">
        <v>34</v>
      </c>
      <c r="E22" s="15" t="s">
        <v>35</v>
      </c>
      <c r="F22" s="15" t="s">
        <v>18</v>
      </c>
      <c r="G22" s="15" t="s">
        <v>36</v>
      </c>
    </row>
    <row r="23" ht="12.0" customHeight="1">
      <c r="A23" s="24">
        <v>1.0</v>
      </c>
      <c r="B23" s="25" t="s">
        <v>37</v>
      </c>
      <c r="C23" s="25" t="s">
        <v>38</v>
      </c>
      <c r="D23" s="26" t="s">
        <v>25</v>
      </c>
      <c r="E23" s="23" t="s">
        <v>39</v>
      </c>
      <c r="F23" s="27">
        <f>IFERROR(VLOOKUP(D23,usecase_multi,2,FALSE),0)</f>
        <v>15</v>
      </c>
      <c r="G23" s="24"/>
    </row>
    <row r="24" ht="12.0" customHeight="1">
      <c r="A24" s="24">
        <v>2.0</v>
      </c>
      <c r="B24" s="24"/>
      <c r="C24" s="24"/>
      <c r="D24" s="20" t="s">
        <v>27</v>
      </c>
      <c r="E24" s="23" t="s">
        <v>39</v>
      </c>
      <c r="F24" s="27">
        <f>IFERROR(VLOOKUP(D24,usecase_multi,2,FALSE),)</f>
        <v>5</v>
      </c>
      <c r="G24" s="24"/>
    </row>
    <row r="25" ht="12.0" customHeight="1">
      <c r="A25" s="24">
        <v>3.0</v>
      </c>
      <c r="B25" s="24"/>
      <c r="C25" s="24"/>
      <c r="D25" s="20" t="s">
        <v>27</v>
      </c>
      <c r="E25" s="23" t="s">
        <v>40</v>
      </c>
      <c r="F25" s="27">
        <f>IFERROR(VLOOKUP(D25,usecase_multi,2,FALSE),)</f>
        <v>5</v>
      </c>
      <c r="G25" s="24"/>
    </row>
    <row r="26" ht="12.0" customHeight="1">
      <c r="A26" s="24">
        <v>4.0</v>
      </c>
      <c r="B26" s="24"/>
      <c r="C26" s="24"/>
      <c r="D26" s="20" t="s">
        <v>27</v>
      </c>
      <c r="E26" s="23" t="s">
        <v>39</v>
      </c>
      <c r="F26" s="27">
        <f>IFERROR(VLOOKUP(D26,usecase_multi,2,FALSE),)</f>
        <v>5</v>
      </c>
      <c r="G26" s="24"/>
    </row>
    <row r="27" ht="12.0" customHeight="1">
      <c r="A27" s="24">
        <v>5.0</v>
      </c>
      <c r="B27" s="24"/>
      <c r="C27" s="24"/>
      <c r="D27" s="20" t="s">
        <v>27</v>
      </c>
      <c r="E27" s="23" t="s">
        <v>39</v>
      </c>
      <c r="F27" s="27">
        <f>IFERROR(VLOOKUP(D27,usecase_multi,2,FALSE),)</f>
        <v>5</v>
      </c>
      <c r="G27" s="24"/>
    </row>
    <row r="28" ht="12.0" customHeight="1">
      <c r="A28" s="24">
        <v>6.0</v>
      </c>
      <c r="B28" s="24"/>
      <c r="C28" s="25" t="s">
        <v>41</v>
      </c>
      <c r="D28" s="26" t="s">
        <v>25</v>
      </c>
      <c r="E28" s="23" t="s">
        <v>40</v>
      </c>
      <c r="F28" s="27">
        <f>IFERROR(VLOOKUP(D28,usecase_multi,2,FALSE),)</f>
        <v>15</v>
      </c>
      <c r="G28" s="24"/>
    </row>
    <row r="29" ht="12.0" customHeight="1">
      <c r="A29" s="24">
        <v>7.0</v>
      </c>
      <c r="B29" s="24"/>
      <c r="C29" s="24"/>
      <c r="D29" s="20" t="s">
        <v>27</v>
      </c>
      <c r="E29" s="23" t="s">
        <v>40</v>
      </c>
      <c r="F29" s="27">
        <f>IFERROR(VLOOKUP(D29,usecase_multi,2,FALSE),)</f>
        <v>5</v>
      </c>
      <c r="G29" s="24"/>
    </row>
    <row r="30" ht="12.0" customHeight="1">
      <c r="A30" s="24">
        <v>8.0</v>
      </c>
      <c r="B30" s="24"/>
      <c r="C30" s="24"/>
      <c r="D30" s="20" t="s">
        <v>27</v>
      </c>
      <c r="E30" s="23" t="s">
        <v>39</v>
      </c>
      <c r="F30" s="27">
        <f>IFERROR(VLOOKUP(D30,usecase_multi,2,FALSE),)</f>
        <v>5</v>
      </c>
      <c r="G30" s="24"/>
    </row>
    <row r="31" ht="12.0" customHeight="1">
      <c r="A31" s="24">
        <v>9.0</v>
      </c>
      <c r="B31" s="24"/>
      <c r="C31" s="24"/>
      <c r="D31" s="20" t="s">
        <v>27</v>
      </c>
      <c r="E31" s="23" t="s">
        <v>39</v>
      </c>
      <c r="F31" s="27">
        <f>IFERROR(VLOOKUP(D31,usecase_multi,2,FALSE),)</f>
        <v>5</v>
      </c>
      <c r="G31" s="24"/>
    </row>
    <row r="32" ht="12.0" customHeight="1">
      <c r="A32" s="24">
        <v>10.0</v>
      </c>
      <c r="B32" s="24"/>
      <c r="C32" s="24"/>
      <c r="D32" s="20" t="s">
        <v>27</v>
      </c>
      <c r="E32" s="23" t="s">
        <v>39</v>
      </c>
      <c r="F32" s="27">
        <f>IFERROR(VLOOKUP(D32,usecase_multi,2,FALSE),)</f>
        <v>5</v>
      </c>
      <c r="G32" s="24"/>
    </row>
    <row r="33" ht="12.0" customHeight="1">
      <c r="A33" s="24">
        <v>11.0</v>
      </c>
      <c r="B33" s="24"/>
      <c r="C33" s="24"/>
      <c r="D33" s="20" t="s">
        <v>27</v>
      </c>
      <c r="E33" s="23" t="s">
        <v>39</v>
      </c>
      <c r="F33" s="27">
        <f>IFERROR(VLOOKUP(D33,usecase_multi,2,FALSE),)</f>
        <v>5</v>
      </c>
      <c r="G33" s="24"/>
    </row>
    <row r="34" ht="12.0" customHeight="1">
      <c r="A34" s="24">
        <v>12.0</v>
      </c>
      <c r="B34" s="25" t="s">
        <v>4</v>
      </c>
      <c r="C34" s="25" t="s">
        <v>42</v>
      </c>
      <c r="D34" s="20" t="s">
        <v>27</v>
      </c>
      <c r="E34" s="23" t="s">
        <v>39</v>
      </c>
      <c r="F34" s="27">
        <f>IFERROR(VLOOKUP(D34,usecase_multi,2,FALSE),)</f>
        <v>5</v>
      </c>
      <c r="G34" s="24"/>
    </row>
    <row r="35" ht="12.0" customHeight="1">
      <c r="A35" s="24">
        <v>13.0</v>
      </c>
      <c r="B35" s="24"/>
      <c r="C35" s="24"/>
      <c r="D35" s="20" t="s">
        <v>27</v>
      </c>
      <c r="E35" s="23" t="s">
        <v>39</v>
      </c>
      <c r="F35" s="27">
        <f>IFERROR(VLOOKUP(D35,usecase_multi,2,FALSE),)</f>
        <v>5</v>
      </c>
      <c r="G35" s="24"/>
    </row>
    <row r="36" ht="12.0" customHeight="1">
      <c r="A36" s="24">
        <v>14.0</v>
      </c>
      <c r="B36" s="24"/>
      <c r="C36" s="24"/>
      <c r="D36" s="20" t="s">
        <v>27</v>
      </c>
      <c r="E36" s="23" t="s">
        <v>39</v>
      </c>
      <c r="F36" s="27">
        <f>IFERROR(VLOOKUP(D36,usecase_multi,2,FALSE),)</f>
        <v>5</v>
      </c>
      <c r="G36" s="24"/>
    </row>
    <row r="37" ht="12.0" customHeight="1">
      <c r="A37" s="24">
        <v>15.0</v>
      </c>
      <c r="B37" s="24"/>
      <c r="C37" s="24"/>
      <c r="D37" s="20" t="s">
        <v>27</v>
      </c>
      <c r="E37" s="23" t="s">
        <v>39</v>
      </c>
      <c r="F37" s="27">
        <f>IFERROR(VLOOKUP(D37,usecase_multi,2,FALSE),)</f>
        <v>5</v>
      </c>
      <c r="G37" s="24"/>
    </row>
    <row r="38" ht="12.0" customHeight="1">
      <c r="A38" s="24">
        <v>16.0</v>
      </c>
      <c r="B38" s="24"/>
      <c r="C38" s="24"/>
      <c r="D38" s="20" t="s">
        <v>27</v>
      </c>
      <c r="E38" s="23" t="s">
        <v>39</v>
      </c>
      <c r="F38" s="27">
        <f>IFERROR(VLOOKUP(D38,usecase_multi,2,FALSE),)</f>
        <v>5</v>
      </c>
      <c r="G38" s="24"/>
    </row>
    <row r="39" ht="12.0" customHeight="1">
      <c r="A39" s="24">
        <v>17.0</v>
      </c>
      <c r="B39" s="24"/>
      <c r="C39" s="24"/>
      <c r="D39" s="20" t="s">
        <v>27</v>
      </c>
      <c r="E39" s="23" t="s">
        <v>39</v>
      </c>
      <c r="F39" s="27">
        <f>IFERROR(VLOOKUP(D39,usecase_multi,2,FALSE),)</f>
        <v>5</v>
      </c>
      <c r="G39" s="24"/>
    </row>
    <row r="40" ht="12.0" customHeight="1">
      <c r="A40" s="24">
        <v>18.0</v>
      </c>
      <c r="B40" s="24"/>
      <c r="C40" s="24"/>
      <c r="D40" s="20" t="s">
        <v>27</v>
      </c>
      <c r="E40" s="23" t="s">
        <v>39</v>
      </c>
      <c r="F40" s="27">
        <f>IFERROR(VLOOKUP(D40,usecase_multi,2,FALSE),)</f>
        <v>5</v>
      </c>
      <c r="G40" s="24"/>
    </row>
    <row r="41" ht="12.0" customHeight="1">
      <c r="A41" s="24">
        <v>19.0</v>
      </c>
      <c r="B41" s="24"/>
      <c r="C41" s="24"/>
      <c r="D41" s="20" t="s">
        <v>27</v>
      </c>
      <c r="E41" s="23" t="s">
        <v>39</v>
      </c>
      <c r="F41" s="27">
        <f>IFERROR(VLOOKUP(D41,usecase_multi,2,FALSE),)</f>
        <v>5</v>
      </c>
      <c r="G41" s="24"/>
    </row>
    <row r="42" ht="12.0" customHeight="1">
      <c r="A42" s="24">
        <v>20.0</v>
      </c>
      <c r="B42" s="24"/>
      <c r="C42" s="24"/>
      <c r="D42" s="20" t="s">
        <v>27</v>
      </c>
      <c r="E42" s="23" t="s">
        <v>39</v>
      </c>
      <c r="F42" s="27">
        <f>IFERROR(VLOOKUP(D42,usecase_multi,2,FALSE),)</f>
        <v>5</v>
      </c>
      <c r="G42" s="24"/>
    </row>
    <row r="43" ht="12.0" customHeight="1">
      <c r="A43" s="24">
        <v>21.0</v>
      </c>
      <c r="B43" s="24"/>
      <c r="C43" s="24"/>
      <c r="D43" s="20" t="s">
        <v>27</v>
      </c>
      <c r="E43" s="23" t="s">
        <v>39</v>
      </c>
      <c r="F43" s="27">
        <f>IFERROR(VLOOKUP(D43,usecase_multi,2,FALSE),)</f>
        <v>5</v>
      </c>
      <c r="G43" s="24"/>
    </row>
    <row r="44" ht="12.0" customHeight="1">
      <c r="A44" s="24">
        <v>22.0</v>
      </c>
      <c r="B44" s="24"/>
      <c r="C44" s="24"/>
      <c r="D44" s="20" t="s">
        <v>27</v>
      </c>
      <c r="E44" s="23" t="s">
        <v>39</v>
      </c>
      <c r="F44" s="27">
        <f>IFERROR(VLOOKUP(D44,usecase_multi,2,FALSE),)</f>
        <v>5</v>
      </c>
      <c r="G44" s="24"/>
    </row>
    <row r="45" ht="12.0" customHeight="1">
      <c r="A45" s="24">
        <v>23.0</v>
      </c>
      <c r="B45" s="24"/>
      <c r="C45" s="24"/>
      <c r="D45" s="20" t="s">
        <v>27</v>
      </c>
      <c r="E45" s="23" t="s">
        <v>39</v>
      </c>
      <c r="F45" s="27">
        <f>IFERROR(VLOOKUP(D45,usecase_multi,2,FALSE),)</f>
        <v>5</v>
      </c>
      <c r="G45" s="24"/>
    </row>
    <row r="46" ht="12.0" customHeight="1">
      <c r="A46" s="24">
        <v>24.0</v>
      </c>
      <c r="B46" s="24"/>
      <c r="C46" s="24"/>
      <c r="D46" s="20" t="s">
        <v>27</v>
      </c>
      <c r="E46" s="23" t="s">
        <v>39</v>
      </c>
      <c r="F46" s="27">
        <f>IFERROR(VLOOKUP(D46,usecase_multi,2,FALSE),)</f>
        <v>5</v>
      </c>
      <c r="G46" s="24"/>
    </row>
    <row r="47" ht="12.0" customHeight="1">
      <c r="A47" s="24">
        <v>25.0</v>
      </c>
      <c r="B47" s="24"/>
      <c r="C47" s="24"/>
      <c r="D47" s="20" t="s">
        <v>27</v>
      </c>
      <c r="E47" s="23" t="s">
        <v>39</v>
      </c>
      <c r="F47" s="27">
        <f>IFERROR(VLOOKUP(D47,usecase_multi,2,FALSE),)</f>
        <v>5</v>
      </c>
      <c r="G47" s="24"/>
    </row>
    <row r="48" ht="12.0" customHeight="1">
      <c r="A48" s="24">
        <v>26.0</v>
      </c>
      <c r="B48" s="24"/>
      <c r="C48" s="24"/>
      <c r="D48" s="20" t="s">
        <v>27</v>
      </c>
      <c r="E48" s="23" t="s">
        <v>39</v>
      </c>
      <c r="F48" s="27">
        <f>IFERROR(VLOOKUP(D48,usecase_multi,2,FALSE),)</f>
        <v>5</v>
      </c>
      <c r="G48" s="24"/>
    </row>
    <row r="49" ht="12.0" customHeight="1">
      <c r="A49" s="24">
        <v>27.0</v>
      </c>
      <c r="B49" s="24"/>
      <c r="C49" s="24"/>
      <c r="D49" s="20" t="s">
        <v>27</v>
      </c>
      <c r="E49" s="23" t="s">
        <v>39</v>
      </c>
      <c r="F49" s="27">
        <f>IFERROR(VLOOKUP(D49,usecase_multi,2,FALSE),)</f>
        <v>5</v>
      </c>
      <c r="G49" s="24"/>
    </row>
    <row r="50" ht="12.0" customHeight="1">
      <c r="A50" s="24">
        <v>28.0</v>
      </c>
      <c r="B50" s="24"/>
      <c r="C50" s="24"/>
      <c r="D50" s="20" t="s">
        <v>27</v>
      </c>
      <c r="E50" s="23" t="s">
        <v>39</v>
      </c>
      <c r="F50" s="27">
        <f>IFERROR(VLOOKUP(D50,usecase_multi,2,FALSE),)</f>
        <v>5</v>
      </c>
      <c r="G50" s="24"/>
    </row>
    <row r="51" ht="12.0" customHeight="1">
      <c r="A51" s="24">
        <v>29.0</v>
      </c>
      <c r="B51" s="24"/>
      <c r="C51" s="24"/>
      <c r="D51" s="20" t="s">
        <v>27</v>
      </c>
      <c r="E51" s="23" t="s">
        <v>39</v>
      </c>
      <c r="F51" s="27">
        <f>IFERROR(VLOOKUP(D51,usecase_multi,2,FALSE),)</f>
        <v>5</v>
      </c>
      <c r="G51" s="24"/>
    </row>
    <row r="52" ht="12.0" customHeight="1">
      <c r="A52" s="24">
        <v>30.0</v>
      </c>
      <c r="B52" s="24"/>
      <c r="C52" s="24"/>
      <c r="D52" s="20" t="s">
        <v>27</v>
      </c>
      <c r="E52" s="23" t="s">
        <v>39</v>
      </c>
      <c r="F52" s="27">
        <f>IFERROR(VLOOKUP(D52,usecase_multi,2,FALSE),)</f>
        <v>5</v>
      </c>
      <c r="G52" s="24"/>
    </row>
    <row r="53" ht="12.0" customHeight="1">
      <c r="A53" s="24">
        <v>31.0</v>
      </c>
      <c r="B53" s="24"/>
      <c r="C53" s="24"/>
      <c r="D53" s="20" t="s">
        <v>27</v>
      </c>
      <c r="E53" s="23" t="s">
        <v>39</v>
      </c>
      <c r="F53" s="27">
        <f>IFERROR(VLOOKUP(D53,usecase_multi,2,FALSE),)</f>
        <v>5</v>
      </c>
      <c r="G53" s="24"/>
    </row>
    <row r="54" ht="12.0" customHeight="1">
      <c r="A54" s="24">
        <v>32.0</v>
      </c>
      <c r="B54" s="24"/>
      <c r="C54" s="24"/>
      <c r="D54" s="20" t="s">
        <v>27</v>
      </c>
      <c r="E54" s="23" t="s">
        <v>39</v>
      </c>
      <c r="F54" s="27">
        <f>IFERROR(VLOOKUP(D54,usecase_multi,2,FALSE),)</f>
        <v>5</v>
      </c>
      <c r="G54" s="24"/>
    </row>
    <row r="55" ht="12.0" customHeight="1">
      <c r="A55" s="24">
        <v>33.0</v>
      </c>
      <c r="B55" s="24"/>
      <c r="C55" s="24"/>
      <c r="D55" s="20" t="s">
        <v>27</v>
      </c>
      <c r="E55" s="23" t="s">
        <v>39</v>
      </c>
      <c r="F55" s="27">
        <f>IFERROR(VLOOKUP(D55,usecase_multi,2,FALSE),)</f>
        <v>5</v>
      </c>
      <c r="G55" s="24"/>
    </row>
    <row r="56" ht="12.0" customHeight="1">
      <c r="A56" s="24">
        <v>34.0</v>
      </c>
      <c r="B56" s="24"/>
      <c r="C56" s="24"/>
      <c r="D56" s="20" t="s">
        <v>27</v>
      </c>
      <c r="E56" s="23" t="s">
        <v>39</v>
      </c>
      <c r="F56" s="27">
        <f>IFERROR(VLOOKUP(D56,usecase_multi,2,FALSE),)</f>
        <v>5</v>
      </c>
      <c r="G56" s="24"/>
    </row>
    <row r="57" ht="12.0" customHeight="1">
      <c r="A57" s="24">
        <v>35.0</v>
      </c>
      <c r="B57" s="24"/>
      <c r="C57" s="24"/>
      <c r="D57" s="20" t="s">
        <v>27</v>
      </c>
      <c r="E57" s="23" t="s">
        <v>39</v>
      </c>
      <c r="F57" s="27">
        <f>IFERROR(VLOOKUP(D57,usecase_multi,2,FALSE),)</f>
        <v>5</v>
      </c>
      <c r="G57" s="24"/>
    </row>
    <row r="58" ht="12.0" customHeight="1">
      <c r="A58" s="24">
        <v>36.0</v>
      </c>
      <c r="B58" s="24"/>
      <c r="C58" s="24"/>
      <c r="D58" s="20" t="s">
        <v>27</v>
      </c>
      <c r="E58" s="23" t="s">
        <v>39</v>
      </c>
      <c r="F58" s="27">
        <f>IFERROR(VLOOKUP(D58,usecase_multi,2,FALSE),)</f>
        <v>5</v>
      </c>
      <c r="G58" s="24"/>
    </row>
    <row r="59" ht="12.0" customHeight="1">
      <c r="A59" s="24">
        <v>37.0</v>
      </c>
      <c r="B59" s="24"/>
      <c r="C59" s="24"/>
      <c r="D59" s="20" t="s">
        <v>27</v>
      </c>
      <c r="E59" s="23" t="s">
        <v>39</v>
      </c>
      <c r="F59" s="27">
        <f>IFERROR(VLOOKUP(D59,usecase_multi,2,FALSE),)</f>
        <v>5</v>
      </c>
      <c r="G59" s="24"/>
    </row>
    <row r="60" ht="12.0" customHeight="1">
      <c r="A60" s="24">
        <v>38.0</v>
      </c>
      <c r="B60" s="24"/>
      <c r="C60" s="24"/>
      <c r="D60" s="20" t="s">
        <v>22</v>
      </c>
      <c r="E60" s="23" t="s">
        <v>39</v>
      </c>
      <c r="F60" s="27">
        <f>IFERROR(VLOOKUP(D60,usecase_multi,2,FALSE),)</f>
        <v>10</v>
      </c>
      <c r="G60" s="24"/>
    </row>
    <row r="61" ht="12.0" customHeight="1">
      <c r="A61" s="24">
        <v>39.0</v>
      </c>
      <c r="B61" s="24"/>
      <c r="C61" s="24"/>
      <c r="D61" s="20" t="s">
        <v>22</v>
      </c>
      <c r="E61" s="23" t="s">
        <v>39</v>
      </c>
      <c r="F61" s="27">
        <f>IFERROR(VLOOKUP(D61,usecase_multi,2,FALSE),)</f>
        <v>10</v>
      </c>
      <c r="G61" s="24"/>
    </row>
    <row r="62" ht="12.0" customHeight="1">
      <c r="A62" s="24">
        <v>40.0</v>
      </c>
      <c r="B62" s="24"/>
      <c r="C62" s="24"/>
      <c r="D62" s="20" t="s">
        <v>22</v>
      </c>
      <c r="E62" s="23" t="s">
        <v>39</v>
      </c>
      <c r="F62" s="27">
        <f>IFERROR(VLOOKUP(D62,usecase_multi,2,FALSE),)</f>
        <v>10</v>
      </c>
      <c r="G62" s="24"/>
    </row>
    <row r="63" ht="12.0" customHeight="1">
      <c r="A63" s="24">
        <v>41.0</v>
      </c>
      <c r="B63" s="24"/>
      <c r="C63" s="24"/>
      <c r="D63" s="20" t="s">
        <v>22</v>
      </c>
      <c r="E63" s="23" t="s">
        <v>39</v>
      </c>
      <c r="F63" s="27">
        <f>IFERROR(VLOOKUP(D63,usecase_multi,2,FALSE),)</f>
        <v>10</v>
      </c>
      <c r="G63" s="24"/>
    </row>
    <row r="64" ht="12.0" customHeight="1">
      <c r="A64" s="24">
        <v>42.0</v>
      </c>
      <c r="B64" s="24"/>
      <c r="C64" s="24"/>
      <c r="D64" s="20" t="s">
        <v>27</v>
      </c>
      <c r="E64" s="23" t="s">
        <v>39</v>
      </c>
      <c r="F64" s="27">
        <f>IFERROR(VLOOKUP(D64,usecase_multi,2,FALSE),)</f>
        <v>5</v>
      </c>
      <c r="G64" s="24"/>
    </row>
    <row r="65" ht="12.0" customHeight="1">
      <c r="A65" s="24">
        <v>43.0</v>
      </c>
      <c r="B65" s="24"/>
      <c r="C65" s="24"/>
      <c r="D65" s="20" t="s">
        <v>27</v>
      </c>
      <c r="E65" s="23" t="s">
        <v>39</v>
      </c>
      <c r="F65" s="27">
        <f>IFERROR(VLOOKUP(D65,usecase_multi,2,FALSE),)</f>
        <v>5</v>
      </c>
      <c r="G65" s="24"/>
    </row>
    <row r="66" ht="12.0" customHeight="1">
      <c r="A66" s="24">
        <v>44.0</v>
      </c>
      <c r="B66" s="24"/>
      <c r="C66" s="24"/>
      <c r="D66" s="20" t="s">
        <v>27</v>
      </c>
      <c r="E66" s="23" t="s">
        <v>39</v>
      </c>
      <c r="F66" s="27">
        <f>IFERROR(VLOOKUP(D66,usecase_multi,2,FALSE),)</f>
        <v>5</v>
      </c>
      <c r="G66" s="24"/>
    </row>
    <row r="67" ht="12.0" customHeight="1">
      <c r="A67" s="24">
        <v>45.0</v>
      </c>
      <c r="B67" s="24"/>
      <c r="C67" s="24"/>
      <c r="D67" s="20" t="s">
        <v>27</v>
      </c>
      <c r="E67" s="23" t="s">
        <v>39</v>
      </c>
      <c r="F67" s="27">
        <f>IFERROR(VLOOKUP(D67,usecase_multi,2,FALSE),)</f>
        <v>5</v>
      </c>
      <c r="G67" s="24"/>
    </row>
    <row r="68" ht="12.0" customHeight="1">
      <c r="A68" s="24">
        <v>46.0</v>
      </c>
      <c r="B68" s="24"/>
      <c r="C68" s="24"/>
      <c r="D68" s="20" t="s">
        <v>22</v>
      </c>
      <c r="E68" s="23" t="s">
        <v>39</v>
      </c>
      <c r="F68" s="27">
        <f>IFERROR(VLOOKUP(D68,usecase_multi,2,FALSE),)</f>
        <v>10</v>
      </c>
      <c r="G68" s="24"/>
    </row>
    <row r="69" ht="12.0" customHeight="1">
      <c r="A69" s="24">
        <v>47.0</v>
      </c>
      <c r="B69" s="24"/>
      <c r="C69" s="24"/>
      <c r="D69" s="20" t="s">
        <v>22</v>
      </c>
      <c r="E69" s="23" t="s">
        <v>39</v>
      </c>
      <c r="F69" s="27">
        <f>IFERROR(VLOOKUP(D69,usecase_multi,2,FALSE),)</f>
        <v>10</v>
      </c>
      <c r="G69" s="24"/>
    </row>
    <row r="70" ht="12.0" customHeight="1">
      <c r="A70" s="24">
        <v>48.0</v>
      </c>
      <c r="B70" s="24"/>
      <c r="C70" s="24"/>
      <c r="D70" s="20" t="s">
        <v>27</v>
      </c>
      <c r="E70" s="23" t="s">
        <v>39</v>
      </c>
      <c r="F70" s="27">
        <f>IFERROR(VLOOKUP(D70,usecase_multi,2,FALSE),)</f>
        <v>5</v>
      </c>
      <c r="G70" s="24"/>
    </row>
    <row r="71" ht="12.0" customHeight="1">
      <c r="A71" s="24">
        <v>49.0</v>
      </c>
      <c r="B71" s="24"/>
      <c r="C71" s="24"/>
      <c r="D71" s="20" t="s">
        <v>22</v>
      </c>
      <c r="E71" s="23" t="s">
        <v>39</v>
      </c>
      <c r="F71" s="27">
        <f>IFERROR(VLOOKUP(D71,usecase_multi,2,FALSE),)</f>
        <v>10</v>
      </c>
      <c r="G71" s="24"/>
    </row>
    <row r="72" ht="12.0" customHeight="1">
      <c r="A72" s="24">
        <v>50.0</v>
      </c>
      <c r="B72" s="24"/>
      <c r="C72" s="24"/>
      <c r="D72" s="20" t="s">
        <v>22</v>
      </c>
      <c r="E72" s="23" t="s">
        <v>39</v>
      </c>
      <c r="F72" s="27">
        <f>IFERROR(VLOOKUP(D72,usecase_multi,2,FALSE),)</f>
        <v>10</v>
      </c>
      <c r="G72" s="24"/>
    </row>
    <row r="73" ht="12.0" customHeight="1">
      <c r="A73" s="24">
        <v>51.0</v>
      </c>
      <c r="B73" s="24"/>
      <c r="C73" s="24"/>
      <c r="D73" s="20" t="s">
        <v>27</v>
      </c>
      <c r="E73" s="23" t="s">
        <v>39</v>
      </c>
      <c r="F73" s="27">
        <f>IFERROR(VLOOKUP(D73,usecase_multi,2,FALSE),)</f>
        <v>5</v>
      </c>
      <c r="G73" s="24"/>
    </row>
    <row r="74" ht="12.0" customHeight="1">
      <c r="A74" s="24">
        <v>52.0</v>
      </c>
      <c r="B74" s="24"/>
      <c r="C74" s="24"/>
      <c r="D74" s="20" t="s">
        <v>22</v>
      </c>
      <c r="E74" s="23" t="s">
        <v>39</v>
      </c>
      <c r="F74" s="27">
        <f>IFERROR(VLOOKUP(D74,usecase_multi,2,FALSE),)</f>
        <v>10</v>
      </c>
      <c r="G74" s="24"/>
    </row>
    <row r="75" ht="12.0" customHeight="1">
      <c r="A75" s="24">
        <v>53.0</v>
      </c>
      <c r="B75" s="24"/>
      <c r="C75" s="24"/>
      <c r="D75" s="20" t="s">
        <v>22</v>
      </c>
      <c r="E75" s="23" t="s">
        <v>39</v>
      </c>
      <c r="F75" s="27">
        <f>IFERROR(VLOOKUP(D75,usecase_multi,2,FALSE),)</f>
        <v>10</v>
      </c>
      <c r="G75" s="24"/>
    </row>
    <row r="76" ht="12.0" customHeight="1">
      <c r="A76" s="24">
        <v>54.0</v>
      </c>
      <c r="B76" s="24"/>
      <c r="C76" s="24"/>
      <c r="D76" s="20" t="s">
        <v>27</v>
      </c>
      <c r="E76" s="23" t="s">
        <v>39</v>
      </c>
      <c r="F76" s="27">
        <f>IFERROR(VLOOKUP(D76,usecase_multi,2,FALSE),)</f>
        <v>5</v>
      </c>
      <c r="G76" s="24"/>
    </row>
    <row r="77" ht="12.0" customHeight="1">
      <c r="A77" s="24">
        <v>55.0</v>
      </c>
      <c r="B77" s="24"/>
      <c r="C77" s="24"/>
      <c r="D77" s="20" t="s">
        <v>25</v>
      </c>
      <c r="E77" s="23" t="s">
        <v>39</v>
      </c>
      <c r="F77" s="27">
        <f>IFERROR(VLOOKUP(D77,usecase_multi,2,FALSE),)</f>
        <v>15</v>
      </c>
      <c r="G77" s="24"/>
    </row>
    <row r="78" ht="12.0" customHeight="1">
      <c r="A78" s="24">
        <v>56.0</v>
      </c>
      <c r="B78" s="24"/>
      <c r="C78" s="24"/>
      <c r="D78" s="20" t="s">
        <v>25</v>
      </c>
      <c r="E78" s="23" t="s">
        <v>39</v>
      </c>
      <c r="F78" s="27">
        <f>IFERROR(VLOOKUP(D78,usecase_multi,2,FALSE),)</f>
        <v>15</v>
      </c>
      <c r="G78" s="24"/>
    </row>
    <row r="79" ht="12.0" customHeight="1">
      <c r="A79" s="24">
        <v>57.0</v>
      </c>
      <c r="B79" s="24"/>
      <c r="C79" s="24"/>
      <c r="D79" s="20" t="s">
        <v>27</v>
      </c>
      <c r="E79" s="23" t="s">
        <v>39</v>
      </c>
      <c r="F79" s="27">
        <f>IFERROR(VLOOKUP(D79,usecase_multi,2,FALSE),)</f>
        <v>5</v>
      </c>
      <c r="G79" s="24"/>
    </row>
    <row r="80" ht="12.0" customHeight="1">
      <c r="A80" s="24">
        <v>58.0</v>
      </c>
      <c r="B80" s="24"/>
      <c r="C80" s="24"/>
      <c r="D80" s="20" t="s">
        <v>27</v>
      </c>
      <c r="E80" s="23" t="s">
        <v>39</v>
      </c>
      <c r="F80" s="27">
        <f>IFERROR(VLOOKUP(D80,usecase_multi,2,FALSE),)</f>
        <v>5</v>
      </c>
      <c r="G80" s="24"/>
    </row>
    <row r="81" ht="12.0" customHeight="1">
      <c r="A81" s="24">
        <v>59.0</v>
      </c>
      <c r="B81" s="24"/>
      <c r="C81" s="24"/>
      <c r="D81" s="20" t="s">
        <v>27</v>
      </c>
      <c r="E81" s="23" t="s">
        <v>39</v>
      </c>
      <c r="F81" s="27">
        <f>IFERROR(VLOOKUP(D81,usecase_multi,2,FALSE),)</f>
        <v>5</v>
      </c>
      <c r="G81" s="24"/>
    </row>
    <row r="82" ht="12.0" customHeight="1">
      <c r="A82" s="24">
        <v>60.0</v>
      </c>
      <c r="B82" s="24"/>
      <c r="C82" s="24"/>
      <c r="D82" s="20" t="s">
        <v>27</v>
      </c>
      <c r="E82" s="23" t="s">
        <v>39</v>
      </c>
      <c r="F82" s="27">
        <f>IFERROR(VLOOKUP(D82,usecase_multi,2,FALSE),)</f>
        <v>5</v>
      </c>
      <c r="G82" s="24"/>
    </row>
    <row r="83" ht="12.0" customHeight="1">
      <c r="A83" s="24">
        <v>61.0</v>
      </c>
      <c r="B83" s="24"/>
      <c r="C83" s="24"/>
      <c r="D83" s="20" t="s">
        <v>27</v>
      </c>
      <c r="E83" s="23" t="s">
        <v>39</v>
      </c>
      <c r="F83" s="27">
        <f>IFERROR(VLOOKUP(D83,usecase_multi,2,FALSE),)</f>
        <v>5</v>
      </c>
      <c r="G83" s="24"/>
    </row>
    <row r="84" ht="12.0" customHeight="1">
      <c r="A84" s="24">
        <v>62.0</v>
      </c>
      <c r="B84" s="24"/>
      <c r="C84" s="24"/>
      <c r="D84" s="20" t="s">
        <v>27</v>
      </c>
      <c r="E84" s="23" t="s">
        <v>39</v>
      </c>
      <c r="F84" s="27">
        <f>IFERROR(VLOOKUP(D84,usecase_multi,2,FALSE),)</f>
        <v>5</v>
      </c>
      <c r="G84" s="24"/>
    </row>
    <row r="85" ht="12.0" customHeight="1">
      <c r="A85" s="24">
        <v>63.0</v>
      </c>
      <c r="B85" s="24"/>
      <c r="C85" s="24"/>
      <c r="D85" s="20" t="s">
        <v>27</v>
      </c>
      <c r="E85" s="23" t="s">
        <v>39</v>
      </c>
      <c r="F85" s="27">
        <f>IFERROR(VLOOKUP(D85,usecase_multi,2,FALSE),)</f>
        <v>5</v>
      </c>
      <c r="G85" s="24"/>
    </row>
    <row r="86" ht="12.0" customHeight="1">
      <c r="A86" s="24">
        <v>64.0</v>
      </c>
      <c r="B86" s="24"/>
      <c r="C86" s="24"/>
      <c r="D86" s="20" t="s">
        <v>27</v>
      </c>
      <c r="E86" s="23" t="s">
        <v>39</v>
      </c>
      <c r="F86" s="27">
        <f>IFERROR(VLOOKUP(D86,usecase_multi,2,FALSE),)</f>
        <v>5</v>
      </c>
      <c r="G86" s="24"/>
    </row>
    <row r="87" ht="12.0" customHeight="1">
      <c r="A87" s="24">
        <v>65.0</v>
      </c>
      <c r="B87" s="24"/>
      <c r="C87" s="24"/>
      <c r="D87" s="20" t="s">
        <v>27</v>
      </c>
      <c r="E87" s="23" t="s">
        <v>39</v>
      </c>
      <c r="F87" s="27">
        <f>IFERROR(VLOOKUP(D87,usecase_multi,2,FALSE),)</f>
        <v>5</v>
      </c>
      <c r="G87" s="24"/>
    </row>
    <row r="88" ht="12.0" customHeight="1">
      <c r="A88" s="24">
        <v>66.0</v>
      </c>
      <c r="B88" s="24"/>
      <c r="C88" s="24"/>
      <c r="D88" s="20" t="s">
        <v>27</v>
      </c>
      <c r="E88" s="23" t="s">
        <v>39</v>
      </c>
      <c r="F88" s="27">
        <f>IFERROR(VLOOKUP(D88,usecase_multi,2,FALSE),)</f>
        <v>5</v>
      </c>
      <c r="G88" s="24"/>
    </row>
    <row r="89" ht="12.0" customHeight="1">
      <c r="A89" s="24">
        <v>67.0</v>
      </c>
      <c r="B89" s="24"/>
      <c r="C89" s="24"/>
      <c r="D89" s="20" t="s">
        <v>27</v>
      </c>
      <c r="E89" s="23" t="s">
        <v>39</v>
      </c>
      <c r="F89" s="27">
        <f>IFERROR(VLOOKUP(D89,usecase_multi,2,FALSE),)</f>
        <v>5</v>
      </c>
      <c r="G89" s="24"/>
    </row>
    <row r="90" ht="12.0" customHeight="1">
      <c r="A90" s="24">
        <v>68.0</v>
      </c>
      <c r="B90" s="24"/>
      <c r="C90" s="24"/>
      <c r="D90" s="20" t="s">
        <v>27</v>
      </c>
      <c r="E90" s="23" t="s">
        <v>39</v>
      </c>
      <c r="F90" s="27">
        <f>IFERROR(VLOOKUP(D90,usecase_multi,2,FALSE),)</f>
        <v>5</v>
      </c>
      <c r="G90" s="24"/>
    </row>
    <row r="91" ht="12.0" customHeight="1">
      <c r="A91" s="24">
        <v>69.0</v>
      </c>
      <c r="B91" s="24"/>
      <c r="C91" s="24"/>
      <c r="D91" s="20" t="s">
        <v>27</v>
      </c>
      <c r="E91" s="23" t="s">
        <v>39</v>
      </c>
      <c r="F91" s="27">
        <f>IFERROR(VLOOKUP(D91,usecase_multi,2,FALSE),)</f>
        <v>5</v>
      </c>
      <c r="G91" s="24"/>
    </row>
    <row r="92" ht="12.0" customHeight="1">
      <c r="A92" s="24">
        <v>70.0</v>
      </c>
      <c r="B92" s="24"/>
      <c r="C92" s="24"/>
      <c r="D92" s="20" t="s">
        <v>27</v>
      </c>
      <c r="E92" s="23" t="s">
        <v>39</v>
      </c>
      <c r="F92" s="27">
        <f>IFERROR(VLOOKUP(D92,usecase_multi,2,FALSE),)</f>
        <v>5</v>
      </c>
      <c r="G92" s="24"/>
    </row>
    <row r="93" ht="12.0" customHeight="1">
      <c r="A93" s="24">
        <v>71.0</v>
      </c>
      <c r="B93" s="24"/>
      <c r="C93" s="24"/>
      <c r="D93" s="20" t="s">
        <v>27</v>
      </c>
      <c r="E93" s="23" t="s">
        <v>39</v>
      </c>
      <c r="F93" s="27">
        <f>IFERROR(VLOOKUP(D93,usecase_multi,2,FALSE),)</f>
        <v>5</v>
      </c>
      <c r="G93" s="24"/>
    </row>
    <row r="94" ht="12.0" customHeight="1">
      <c r="A94" s="24">
        <v>72.0</v>
      </c>
      <c r="B94" s="24"/>
      <c r="C94" s="24"/>
      <c r="D94" s="20" t="s">
        <v>27</v>
      </c>
      <c r="E94" s="23" t="s">
        <v>39</v>
      </c>
      <c r="F94" s="27">
        <f>IFERROR(VLOOKUP(D94,usecase_multi,2,FALSE),)</f>
        <v>5</v>
      </c>
      <c r="G94" s="24"/>
    </row>
    <row r="95" ht="12.0" customHeight="1">
      <c r="A95" s="24">
        <v>73.0</v>
      </c>
      <c r="B95" s="24"/>
      <c r="C95" s="24"/>
      <c r="D95" s="20" t="s">
        <v>27</v>
      </c>
      <c r="E95" s="23" t="s">
        <v>39</v>
      </c>
      <c r="F95" s="27">
        <f>IFERROR(VLOOKUP(D95,usecase_multi,2,FALSE),)</f>
        <v>5</v>
      </c>
      <c r="G95" s="24"/>
    </row>
    <row r="96" ht="12.0" customHeight="1">
      <c r="A96" s="24">
        <v>74.0</v>
      </c>
      <c r="B96" s="24"/>
      <c r="C96" s="24"/>
      <c r="D96" s="20" t="s">
        <v>27</v>
      </c>
      <c r="E96" s="23" t="s">
        <v>39</v>
      </c>
      <c r="F96" s="27">
        <f>IFERROR(VLOOKUP(D96,usecase_multi,2,FALSE),)</f>
        <v>5</v>
      </c>
      <c r="G96" s="24"/>
    </row>
    <row r="97" ht="12.0" customHeight="1">
      <c r="A97" s="24">
        <v>75.0</v>
      </c>
      <c r="B97" s="24"/>
      <c r="C97" s="24"/>
      <c r="D97" s="20" t="s">
        <v>27</v>
      </c>
      <c r="E97" s="23" t="s">
        <v>39</v>
      </c>
      <c r="F97" s="27">
        <f>IFERROR(VLOOKUP(D97,usecase_multi,2,FALSE),)</f>
        <v>5</v>
      </c>
      <c r="G97" s="24"/>
    </row>
    <row r="98" ht="12.0" customHeight="1">
      <c r="A98" s="24">
        <v>76.0</v>
      </c>
      <c r="B98" s="24"/>
      <c r="C98" s="24"/>
      <c r="D98" s="20" t="s">
        <v>27</v>
      </c>
      <c r="E98" s="23" t="s">
        <v>39</v>
      </c>
      <c r="F98" s="27">
        <f>IFERROR(VLOOKUP(D98,usecase_multi,2,FALSE),)</f>
        <v>5</v>
      </c>
      <c r="G98" s="24"/>
    </row>
    <row r="99" ht="12.0" customHeight="1">
      <c r="A99" s="24">
        <v>77.0</v>
      </c>
      <c r="B99" s="24"/>
      <c r="C99" s="24"/>
      <c r="D99" s="20" t="s">
        <v>27</v>
      </c>
      <c r="E99" s="23" t="s">
        <v>39</v>
      </c>
      <c r="F99" s="27">
        <f>IFERROR(VLOOKUP(D99,usecase_multi,2,FALSE),)</f>
        <v>5</v>
      </c>
      <c r="G99" s="24"/>
    </row>
    <row r="100" ht="12.0" customHeight="1">
      <c r="A100" s="24">
        <v>78.0</v>
      </c>
      <c r="B100" s="24"/>
      <c r="C100" s="24"/>
      <c r="D100" s="20" t="s">
        <v>27</v>
      </c>
      <c r="E100" s="23" t="s">
        <v>39</v>
      </c>
      <c r="F100" s="27">
        <f>IFERROR(VLOOKUP(D100,usecase_multi,2,FALSE),)</f>
        <v>5</v>
      </c>
      <c r="G100" s="24"/>
    </row>
    <row r="101" ht="12.0" customHeight="1">
      <c r="A101" s="24">
        <v>79.0</v>
      </c>
      <c r="B101" s="24"/>
      <c r="C101" s="24"/>
      <c r="D101" s="20" t="s">
        <v>27</v>
      </c>
      <c r="E101" s="23" t="s">
        <v>39</v>
      </c>
      <c r="F101" s="27">
        <f>IFERROR(VLOOKUP(D101,usecase_multi,2,FALSE),)</f>
        <v>5</v>
      </c>
      <c r="G101" s="24"/>
    </row>
    <row r="102" ht="12.0" customHeight="1">
      <c r="A102" s="24">
        <v>80.0</v>
      </c>
      <c r="B102" s="24"/>
      <c r="C102" s="24"/>
      <c r="D102" s="20" t="s">
        <v>27</v>
      </c>
      <c r="E102" s="23" t="s">
        <v>39</v>
      </c>
      <c r="F102" s="27">
        <f>IFERROR(VLOOKUP(D102,usecase_multi,2,FALSE),)</f>
        <v>5</v>
      </c>
      <c r="G102" s="24"/>
    </row>
    <row r="103" ht="12.0" customHeight="1">
      <c r="A103" s="24">
        <v>81.0</v>
      </c>
      <c r="B103" s="24"/>
      <c r="C103" s="24"/>
      <c r="D103" s="20" t="s">
        <v>27</v>
      </c>
      <c r="E103" s="23" t="s">
        <v>39</v>
      </c>
      <c r="F103" s="27">
        <f>IFERROR(VLOOKUP(D103,usecase_multi,2,FALSE),)</f>
        <v>5</v>
      </c>
      <c r="G103" s="24"/>
    </row>
    <row r="104" ht="12.0" customHeight="1">
      <c r="A104" s="24">
        <v>82.0</v>
      </c>
      <c r="B104" s="24"/>
      <c r="C104" s="24"/>
      <c r="D104" s="20" t="s">
        <v>27</v>
      </c>
      <c r="E104" s="23" t="s">
        <v>39</v>
      </c>
      <c r="F104" s="27">
        <f>IFERROR(VLOOKUP(D104,usecase_multi,2,FALSE),)</f>
        <v>5</v>
      </c>
      <c r="G104" s="24"/>
    </row>
    <row r="105" ht="12.0" customHeight="1">
      <c r="A105" s="24">
        <v>83.0</v>
      </c>
      <c r="B105" s="24"/>
      <c r="C105" s="24"/>
      <c r="D105" s="20" t="s">
        <v>27</v>
      </c>
      <c r="E105" s="23" t="s">
        <v>39</v>
      </c>
      <c r="F105" s="27">
        <f>IFERROR(VLOOKUP(D105,usecase_multi,2,FALSE),)</f>
        <v>5</v>
      </c>
      <c r="G105" s="24"/>
    </row>
    <row r="106" ht="12.0" customHeight="1">
      <c r="A106" s="24">
        <v>84.0</v>
      </c>
      <c r="B106" s="24"/>
      <c r="C106" s="24"/>
      <c r="D106" s="20" t="s">
        <v>27</v>
      </c>
      <c r="E106" s="23" t="s">
        <v>39</v>
      </c>
      <c r="F106" s="27">
        <f>IFERROR(VLOOKUP(D106,usecase_multi,2,FALSE),)</f>
        <v>5</v>
      </c>
      <c r="G106" s="24"/>
    </row>
    <row r="107" ht="12.0" customHeight="1">
      <c r="A107" s="24">
        <v>85.0</v>
      </c>
      <c r="B107" s="24"/>
      <c r="C107" s="24"/>
      <c r="D107" s="20" t="s">
        <v>27</v>
      </c>
      <c r="E107" s="23" t="s">
        <v>39</v>
      </c>
      <c r="F107" s="27">
        <f>IFERROR(VLOOKUP(D107,usecase_multi,2,FALSE),)</f>
        <v>5</v>
      </c>
      <c r="G107" s="24"/>
    </row>
    <row r="108" ht="12.0" customHeight="1">
      <c r="A108" s="24">
        <v>86.0</v>
      </c>
      <c r="B108" s="24"/>
      <c r="C108" s="24"/>
      <c r="D108" s="20" t="s">
        <v>27</v>
      </c>
      <c r="E108" s="23" t="s">
        <v>39</v>
      </c>
      <c r="F108" s="27">
        <f>IFERROR(VLOOKUP(D108,usecase_multi,2,FALSE),)</f>
        <v>5</v>
      </c>
      <c r="G108" s="24"/>
    </row>
    <row r="109" ht="12.0" customHeight="1">
      <c r="A109" s="24">
        <v>87.0</v>
      </c>
      <c r="B109" s="24"/>
      <c r="C109" s="24"/>
      <c r="D109" s="20" t="s">
        <v>27</v>
      </c>
      <c r="E109" s="23" t="s">
        <v>39</v>
      </c>
      <c r="F109" s="27">
        <f>IFERROR(VLOOKUP(D109,usecase_multi,2,FALSE),)</f>
        <v>5</v>
      </c>
      <c r="G109" s="24"/>
    </row>
    <row r="110" ht="12.0" customHeight="1">
      <c r="A110" s="24">
        <v>88.0</v>
      </c>
      <c r="B110" s="24"/>
      <c r="C110" s="24"/>
      <c r="D110" s="20" t="s">
        <v>27</v>
      </c>
      <c r="E110" s="23" t="s">
        <v>39</v>
      </c>
      <c r="F110" s="27">
        <f>IFERROR(VLOOKUP(D110,usecase_multi,2,FALSE),)</f>
        <v>5</v>
      </c>
      <c r="G110" s="24"/>
    </row>
    <row r="111" ht="12.0" customHeight="1">
      <c r="A111" s="24">
        <v>89.0</v>
      </c>
      <c r="B111" s="24"/>
      <c r="C111" s="24"/>
      <c r="D111" s="20" t="s">
        <v>27</v>
      </c>
      <c r="E111" s="23" t="s">
        <v>39</v>
      </c>
      <c r="F111" s="27">
        <f>IFERROR(VLOOKUP(D111,usecase_multi,2,FALSE),)</f>
        <v>5</v>
      </c>
      <c r="G111" s="24"/>
    </row>
    <row r="112" ht="12.0" customHeight="1">
      <c r="A112" s="24">
        <v>90.0</v>
      </c>
      <c r="B112" s="24"/>
      <c r="C112" s="24"/>
      <c r="D112" s="20" t="s">
        <v>27</v>
      </c>
      <c r="E112" s="23" t="s">
        <v>39</v>
      </c>
      <c r="F112" s="27">
        <f>IFERROR(VLOOKUP(D112,usecase_multi,2,FALSE),)</f>
        <v>5</v>
      </c>
      <c r="G112" s="24"/>
    </row>
    <row r="113" ht="12.0" customHeight="1">
      <c r="A113" s="24">
        <v>91.0</v>
      </c>
      <c r="B113" s="24"/>
      <c r="C113" s="24"/>
      <c r="D113" s="20" t="s">
        <v>27</v>
      </c>
      <c r="E113" s="23" t="s">
        <v>39</v>
      </c>
      <c r="F113" s="27">
        <f>IFERROR(VLOOKUP(D113,usecase_multi,2,FALSE),)</f>
        <v>5</v>
      </c>
      <c r="G113" s="24"/>
    </row>
    <row r="114" ht="12.0" customHeight="1">
      <c r="A114" s="24">
        <v>92.0</v>
      </c>
      <c r="B114" s="24"/>
      <c r="C114" s="24"/>
      <c r="D114" s="20" t="s">
        <v>27</v>
      </c>
      <c r="E114" s="23" t="s">
        <v>39</v>
      </c>
      <c r="F114" s="27">
        <f>IFERROR(VLOOKUP(D114,usecase_multi,2,FALSE),)</f>
        <v>5</v>
      </c>
      <c r="G114" s="24"/>
    </row>
    <row r="115" ht="12.0" customHeight="1">
      <c r="A115" s="24">
        <v>93.0</v>
      </c>
      <c r="B115" s="24"/>
      <c r="C115" s="24"/>
      <c r="D115" s="20" t="s">
        <v>27</v>
      </c>
      <c r="E115" s="23" t="s">
        <v>39</v>
      </c>
      <c r="F115" s="27">
        <f>IFERROR(VLOOKUP(D115,usecase_multi,2,FALSE),)</f>
        <v>5</v>
      </c>
      <c r="G115" s="24"/>
    </row>
    <row r="116" ht="12.0" customHeight="1">
      <c r="A116" s="24">
        <v>94.0</v>
      </c>
      <c r="B116" s="24"/>
      <c r="C116" s="24"/>
      <c r="D116" s="20" t="s">
        <v>27</v>
      </c>
      <c r="E116" s="23" t="s">
        <v>39</v>
      </c>
      <c r="F116" s="27">
        <f>IFERROR(VLOOKUP(D116,usecase_multi,2,FALSE),)</f>
        <v>5</v>
      </c>
      <c r="G116" s="24"/>
    </row>
    <row r="117" ht="12.0" customHeight="1">
      <c r="A117" s="24">
        <v>95.0</v>
      </c>
      <c r="B117" s="24"/>
      <c r="C117" s="24"/>
      <c r="D117" s="20" t="s">
        <v>27</v>
      </c>
      <c r="E117" s="23" t="s">
        <v>39</v>
      </c>
      <c r="F117" s="27">
        <f>IFERROR(VLOOKUP(D117,usecase_multi,2,FALSE),)</f>
        <v>5</v>
      </c>
      <c r="G117" s="24"/>
    </row>
    <row r="118" ht="12.0" customHeight="1">
      <c r="A118" s="24">
        <v>96.0</v>
      </c>
      <c r="B118" s="24"/>
      <c r="C118" s="24"/>
      <c r="D118" s="20" t="s">
        <v>27</v>
      </c>
      <c r="E118" s="23" t="s">
        <v>39</v>
      </c>
      <c r="F118" s="27">
        <f>IFERROR(VLOOKUP(D118,usecase_multi,2,FALSE),)</f>
        <v>5</v>
      </c>
      <c r="G118" s="24"/>
    </row>
    <row r="119" ht="12.0" customHeight="1">
      <c r="A119" s="24">
        <v>97.0</v>
      </c>
      <c r="B119" s="24"/>
      <c r="C119" s="24"/>
      <c r="D119" s="20" t="s">
        <v>27</v>
      </c>
      <c r="E119" s="23" t="s">
        <v>39</v>
      </c>
      <c r="F119" s="27">
        <f>IFERROR(VLOOKUP(D119,usecase_multi,2,FALSE),)</f>
        <v>5</v>
      </c>
      <c r="G119" s="24"/>
    </row>
    <row r="120" ht="12.0" customHeight="1">
      <c r="A120" s="24">
        <v>98.0</v>
      </c>
      <c r="B120" s="24"/>
      <c r="C120" s="24"/>
      <c r="D120" s="20" t="s">
        <v>22</v>
      </c>
      <c r="E120" s="23" t="s">
        <v>40</v>
      </c>
      <c r="F120" s="27">
        <f>IFERROR(VLOOKUP(D120,usecase_multi,2,FALSE),)</f>
        <v>10</v>
      </c>
      <c r="G120" s="24"/>
    </row>
    <row r="121" ht="12.0" customHeight="1">
      <c r="A121" s="24">
        <v>99.0</v>
      </c>
      <c r="B121" s="24"/>
      <c r="C121" s="24"/>
      <c r="D121" s="20" t="s">
        <v>27</v>
      </c>
      <c r="E121" s="23" t="s">
        <v>39</v>
      </c>
      <c r="F121" s="27">
        <f>IFERROR(VLOOKUP(D121,usecase_multi,2,FALSE),)</f>
        <v>5</v>
      </c>
      <c r="G121" s="24"/>
    </row>
    <row r="122" ht="12.0" customHeight="1">
      <c r="A122" s="24">
        <v>100.0</v>
      </c>
      <c r="B122" s="24"/>
      <c r="C122" s="24"/>
      <c r="D122" s="20" t="s">
        <v>27</v>
      </c>
      <c r="E122" s="23" t="s">
        <v>39</v>
      </c>
      <c r="F122" s="27">
        <f>IFERROR(VLOOKUP(D122,usecase_multi,2,FALSE),)</f>
        <v>5</v>
      </c>
      <c r="G122" s="24"/>
    </row>
    <row r="123" ht="12.0" customHeight="1">
      <c r="A123" s="24">
        <v>101.0</v>
      </c>
      <c r="B123" s="24"/>
      <c r="C123" s="24"/>
      <c r="D123" s="20" t="s">
        <v>27</v>
      </c>
      <c r="E123" s="23" t="s">
        <v>39</v>
      </c>
      <c r="F123" s="27">
        <f>IFERROR(VLOOKUP(D123,usecase_multi,2,FALSE),)</f>
        <v>5</v>
      </c>
      <c r="G123" s="24"/>
    </row>
    <row r="124" ht="12.0" customHeight="1">
      <c r="A124" s="24">
        <v>102.0</v>
      </c>
      <c r="B124" s="24"/>
      <c r="C124" s="24"/>
      <c r="D124" s="20" t="s">
        <v>27</v>
      </c>
      <c r="E124" s="23" t="s">
        <v>39</v>
      </c>
      <c r="F124" s="27">
        <f>IFERROR(VLOOKUP(D124,usecase_multi,2,FALSE),)</f>
        <v>5</v>
      </c>
      <c r="G124" s="24"/>
    </row>
    <row r="125" ht="12.0" customHeight="1">
      <c r="A125" s="24">
        <v>103.0</v>
      </c>
      <c r="B125" s="24"/>
      <c r="C125" s="24"/>
      <c r="D125" s="20" t="s">
        <v>27</v>
      </c>
      <c r="E125" s="23" t="s">
        <v>39</v>
      </c>
      <c r="F125" s="27">
        <f>IFERROR(VLOOKUP(D125,usecase_multi,2,FALSE),)</f>
        <v>5</v>
      </c>
      <c r="G125" s="24"/>
    </row>
    <row r="126" ht="12.0" customHeight="1">
      <c r="A126" s="24">
        <v>104.0</v>
      </c>
      <c r="B126" s="24"/>
      <c r="C126" s="24"/>
      <c r="D126" s="20" t="s">
        <v>27</v>
      </c>
      <c r="E126" s="23" t="s">
        <v>39</v>
      </c>
      <c r="F126" s="27">
        <f>IFERROR(VLOOKUP(D126,usecase_multi,2,FALSE),)</f>
        <v>5</v>
      </c>
      <c r="G126" s="24"/>
    </row>
    <row r="127" ht="12.0" customHeight="1">
      <c r="A127" s="24">
        <v>105.0</v>
      </c>
      <c r="B127" s="24"/>
      <c r="C127" s="24"/>
      <c r="D127" s="20" t="s">
        <v>27</v>
      </c>
      <c r="E127" s="23" t="s">
        <v>39</v>
      </c>
      <c r="F127" s="27">
        <f>IFERROR(VLOOKUP(D127,usecase_multi,2,FALSE),)</f>
        <v>5</v>
      </c>
      <c r="G127" s="24"/>
    </row>
    <row r="128" ht="12.0" customHeight="1">
      <c r="A128" s="24">
        <v>106.0</v>
      </c>
      <c r="B128" s="24"/>
      <c r="C128" s="24"/>
      <c r="D128" s="20" t="s">
        <v>27</v>
      </c>
      <c r="E128" s="23" t="s">
        <v>39</v>
      </c>
      <c r="F128" s="27">
        <f>IFERROR(VLOOKUP(D128,usecase_multi,2,FALSE),)</f>
        <v>5</v>
      </c>
      <c r="G128" s="24"/>
    </row>
    <row r="129" ht="12.0" customHeight="1">
      <c r="A129" s="24">
        <v>107.0</v>
      </c>
      <c r="B129" s="24"/>
      <c r="C129" s="24"/>
      <c r="D129" s="20" t="s">
        <v>27</v>
      </c>
      <c r="E129" s="23" t="s">
        <v>39</v>
      </c>
      <c r="F129" s="27">
        <f>IFERROR(VLOOKUP(D129,usecase_multi,2,FALSE),)</f>
        <v>5</v>
      </c>
      <c r="G129" s="24"/>
    </row>
    <row r="130" ht="12.0" customHeight="1">
      <c r="A130" s="24">
        <v>108.0</v>
      </c>
      <c r="B130" s="24"/>
      <c r="C130" s="24"/>
      <c r="D130" s="20" t="s">
        <v>27</v>
      </c>
      <c r="E130" s="23" t="s">
        <v>39</v>
      </c>
      <c r="F130" s="27">
        <f>IFERROR(VLOOKUP(D130,usecase_multi,2,FALSE),)</f>
        <v>5</v>
      </c>
      <c r="G130" s="24"/>
    </row>
    <row r="131" ht="12.0" customHeight="1">
      <c r="A131" s="24">
        <v>109.0</v>
      </c>
      <c r="B131" s="24"/>
      <c r="C131" s="24"/>
      <c r="D131" s="20" t="s">
        <v>27</v>
      </c>
      <c r="E131" s="23" t="s">
        <v>39</v>
      </c>
      <c r="F131" s="27">
        <f>IFERROR(VLOOKUP(D131,usecase_multi,2,FALSE),)</f>
        <v>5</v>
      </c>
      <c r="G131" s="24"/>
    </row>
    <row r="132" ht="12.0" customHeight="1">
      <c r="A132" s="24">
        <v>110.0</v>
      </c>
      <c r="B132" s="24"/>
      <c r="C132" s="24"/>
      <c r="D132" s="20" t="s">
        <v>27</v>
      </c>
      <c r="E132" s="23" t="s">
        <v>39</v>
      </c>
      <c r="F132" s="27">
        <f>IFERROR(VLOOKUP(D132,usecase_multi,2,FALSE),)</f>
        <v>5</v>
      </c>
      <c r="G132" s="24"/>
    </row>
    <row r="133" ht="12.0" customHeight="1">
      <c r="A133" s="24">
        <v>111.0</v>
      </c>
      <c r="B133" s="24"/>
      <c r="C133" s="24"/>
      <c r="D133" s="20" t="s">
        <v>27</v>
      </c>
      <c r="E133" s="23" t="s">
        <v>39</v>
      </c>
      <c r="F133" s="27">
        <f>IFERROR(VLOOKUP(D133,usecase_multi,2,FALSE),)</f>
        <v>5</v>
      </c>
      <c r="G133" s="24"/>
    </row>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4">
    <mergeCell ref="F12:G12"/>
    <mergeCell ref="F13:G13"/>
    <mergeCell ref="F14:G14"/>
    <mergeCell ref="F15:G15"/>
    <mergeCell ref="F16:G16"/>
    <mergeCell ref="F18:G18"/>
    <mergeCell ref="A21:C21"/>
    <mergeCell ref="B1:F1"/>
    <mergeCell ref="B3:D3"/>
    <mergeCell ref="A5:C5"/>
    <mergeCell ref="A6:C6"/>
    <mergeCell ref="A7:C7"/>
    <mergeCell ref="A8:C8"/>
    <mergeCell ref="A11:C11"/>
  </mergeCells>
  <dataValidations>
    <dataValidation type="list" allowBlank="1" showErrorMessage="1" sqref="C13:C18">
      <formula1>actor_diff</formula1>
    </dataValidation>
    <dataValidation type="list" allowBlank="1" showErrorMessage="1" sqref="E13:E18">
      <formula1>"Human,System,Hardware,Timer"</formula1>
    </dataValidation>
    <dataValidation type="list" allowBlank="1" showErrorMessage="1" sqref="D23:D133">
      <formula1>usecase_diff</formula1>
    </dataValidation>
    <dataValidation type="list" allowBlank="1" showErrorMessage="1" sqref="E23:E133">
      <formula1>priority_list</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0.88"/>
    <col customWidth="1" min="2" max="2" width="11.5"/>
    <col customWidth="1" min="3" max="3" width="12.0"/>
    <col customWidth="1" min="4" max="4" width="6.63"/>
    <col customWidth="1" min="5" max="5" width="5.88"/>
    <col customWidth="1" min="6" max="26" width="8.88"/>
  </cols>
  <sheetData>
    <row r="1" ht="12.0" customHeight="1">
      <c r="A1" s="28"/>
    </row>
    <row r="2" ht="12.0" customHeight="1">
      <c r="A2" s="29" t="s">
        <v>43</v>
      </c>
      <c r="B2" s="30" t="s">
        <v>18</v>
      </c>
      <c r="C2" s="30" t="s">
        <v>44</v>
      </c>
      <c r="D2" s="30" t="s">
        <v>45</v>
      </c>
    </row>
    <row r="3" ht="12.0" customHeight="1">
      <c r="A3" s="31" t="s">
        <v>46</v>
      </c>
      <c r="B3" s="31">
        <v>2.0</v>
      </c>
      <c r="C3" s="32">
        <v>5.0</v>
      </c>
      <c r="D3" s="31">
        <f t="shared" ref="D3:D15" si="1">B3*C3</f>
        <v>10</v>
      </c>
    </row>
    <row r="4" ht="12.0" customHeight="1">
      <c r="A4" s="31" t="s">
        <v>47</v>
      </c>
      <c r="B4" s="31">
        <v>1.0</v>
      </c>
      <c r="C4" s="32">
        <v>4.0</v>
      </c>
      <c r="D4" s="31">
        <f t="shared" si="1"/>
        <v>4</v>
      </c>
    </row>
    <row r="5" ht="12.0" customHeight="1">
      <c r="A5" s="31" t="s">
        <v>48</v>
      </c>
      <c r="B5" s="31">
        <v>1.0</v>
      </c>
      <c r="C5" s="32">
        <v>3.0</v>
      </c>
      <c r="D5" s="31">
        <f t="shared" si="1"/>
        <v>3</v>
      </c>
    </row>
    <row r="6" ht="12.0" customHeight="1">
      <c r="A6" s="31" t="s">
        <v>49</v>
      </c>
      <c r="B6" s="31">
        <v>1.0</v>
      </c>
      <c r="C6" s="32">
        <v>3.0</v>
      </c>
      <c r="D6" s="31">
        <f t="shared" si="1"/>
        <v>3</v>
      </c>
    </row>
    <row r="7" ht="12.0" customHeight="1">
      <c r="A7" s="31" t="s">
        <v>50</v>
      </c>
      <c r="B7" s="31">
        <v>1.0</v>
      </c>
      <c r="C7" s="32">
        <v>4.0</v>
      </c>
      <c r="D7" s="31">
        <f t="shared" si="1"/>
        <v>4</v>
      </c>
    </row>
    <row r="8" ht="12.0" customHeight="1">
      <c r="A8" s="31" t="s">
        <v>51</v>
      </c>
      <c r="B8" s="31">
        <v>0.5</v>
      </c>
      <c r="C8" s="32">
        <v>4.0</v>
      </c>
      <c r="D8" s="31">
        <f t="shared" si="1"/>
        <v>2</v>
      </c>
    </row>
    <row r="9" ht="12.0" customHeight="1">
      <c r="A9" s="31" t="s">
        <v>52</v>
      </c>
      <c r="B9" s="31">
        <v>0.5</v>
      </c>
      <c r="C9" s="32">
        <v>4.0</v>
      </c>
      <c r="D9" s="31">
        <f t="shared" si="1"/>
        <v>2</v>
      </c>
    </row>
    <row r="10" ht="12.0" customHeight="1">
      <c r="A10" s="31" t="s">
        <v>53</v>
      </c>
      <c r="B10" s="31">
        <v>2.0</v>
      </c>
      <c r="C10" s="32">
        <v>3.0</v>
      </c>
      <c r="D10" s="31">
        <f t="shared" si="1"/>
        <v>6</v>
      </c>
    </row>
    <row r="11" ht="12.0" customHeight="1">
      <c r="A11" s="31" t="s">
        <v>54</v>
      </c>
      <c r="B11" s="31">
        <v>1.0</v>
      </c>
      <c r="C11" s="32">
        <v>4.0</v>
      </c>
      <c r="D11" s="31">
        <f t="shared" si="1"/>
        <v>4</v>
      </c>
    </row>
    <row r="12" ht="12.0" customHeight="1">
      <c r="A12" s="31" t="s">
        <v>55</v>
      </c>
      <c r="B12" s="31">
        <v>1.0</v>
      </c>
      <c r="C12" s="32">
        <v>3.0</v>
      </c>
      <c r="D12" s="31">
        <f t="shared" si="1"/>
        <v>3</v>
      </c>
    </row>
    <row r="13" ht="12.0" customHeight="1">
      <c r="A13" s="31" t="s">
        <v>56</v>
      </c>
      <c r="B13" s="31">
        <v>1.0</v>
      </c>
      <c r="C13" s="32">
        <v>3.0</v>
      </c>
      <c r="D13" s="31">
        <f t="shared" si="1"/>
        <v>3</v>
      </c>
    </row>
    <row r="14" ht="12.0" customHeight="1">
      <c r="A14" s="31" t="s">
        <v>57</v>
      </c>
      <c r="B14" s="31">
        <v>1.0</v>
      </c>
      <c r="C14" s="32">
        <v>3.0</v>
      </c>
      <c r="D14" s="31">
        <f t="shared" si="1"/>
        <v>3</v>
      </c>
    </row>
    <row r="15" ht="12.0" customHeight="1">
      <c r="A15" s="31" t="s">
        <v>58</v>
      </c>
      <c r="B15" s="31">
        <v>1.0</v>
      </c>
      <c r="C15" s="32">
        <v>3.0</v>
      </c>
      <c r="D15" s="31">
        <f t="shared" si="1"/>
        <v>3</v>
      </c>
    </row>
    <row r="16" ht="12.0" customHeight="1">
      <c r="A16" s="33" t="s">
        <v>59</v>
      </c>
      <c r="B16" s="33"/>
      <c r="C16" s="33"/>
      <c r="D16" s="33">
        <f>SUM(D3:D15)</f>
        <v>50</v>
      </c>
    </row>
    <row r="17" ht="12.0" customHeight="1">
      <c r="A17" s="31" t="s">
        <v>60</v>
      </c>
      <c r="B17" s="31"/>
      <c r="C17" s="31"/>
      <c r="D17" s="31">
        <v>0.6</v>
      </c>
    </row>
    <row r="18" ht="12.0" customHeight="1">
      <c r="A18" s="31" t="s">
        <v>61</v>
      </c>
      <c r="B18" s="31"/>
      <c r="C18" s="31"/>
      <c r="D18" s="31">
        <v>0.01</v>
      </c>
    </row>
    <row r="19" ht="12.0" customHeight="1">
      <c r="A19" s="33" t="s">
        <v>62</v>
      </c>
      <c r="B19" s="33"/>
      <c r="C19" s="33"/>
      <c r="D19" s="34">
        <f>D17+(D18*D16)</f>
        <v>1.1</v>
      </c>
    </row>
    <row r="20" ht="12.0" customHeight="1"/>
    <row r="21" ht="12.0" customHeight="1">
      <c r="A21" s="29" t="s">
        <v>63</v>
      </c>
      <c r="B21" s="30" t="s">
        <v>18</v>
      </c>
      <c r="C21" s="30" t="s">
        <v>64</v>
      </c>
      <c r="D21" s="30" t="s">
        <v>45</v>
      </c>
      <c r="E21" s="35" t="s">
        <v>65</v>
      </c>
    </row>
    <row r="22" ht="12.0" customHeight="1">
      <c r="A22" s="31" t="s">
        <v>66</v>
      </c>
      <c r="B22" s="31">
        <v>1.5</v>
      </c>
      <c r="C22" s="32">
        <v>3.0</v>
      </c>
      <c r="D22" s="31">
        <f t="shared" ref="D22:D29" si="2">B22*C22</f>
        <v>4.5</v>
      </c>
    </row>
    <row r="23" ht="12.0" customHeight="1">
      <c r="A23" s="31" t="s">
        <v>67</v>
      </c>
      <c r="B23" s="31">
        <v>-1.0</v>
      </c>
      <c r="C23" s="32">
        <v>3.0</v>
      </c>
      <c r="D23" s="31">
        <f t="shared" si="2"/>
        <v>-3</v>
      </c>
    </row>
    <row r="24" ht="12.0" customHeight="1">
      <c r="A24" s="31" t="s">
        <v>68</v>
      </c>
      <c r="B24" s="31">
        <v>0.5</v>
      </c>
      <c r="C24" s="32">
        <v>3.0</v>
      </c>
      <c r="D24" s="31">
        <f t="shared" si="2"/>
        <v>1.5</v>
      </c>
    </row>
    <row r="25" ht="12.0" customHeight="1">
      <c r="A25" s="31" t="s">
        <v>69</v>
      </c>
      <c r="B25" s="31">
        <v>0.5</v>
      </c>
      <c r="C25" s="32">
        <v>3.0</v>
      </c>
      <c r="D25" s="31">
        <f t="shared" si="2"/>
        <v>1.5</v>
      </c>
    </row>
    <row r="26" ht="12.0" customHeight="1">
      <c r="A26" s="31" t="s">
        <v>70</v>
      </c>
      <c r="B26" s="31">
        <v>1.0</v>
      </c>
      <c r="C26" s="32">
        <v>3.0</v>
      </c>
      <c r="D26" s="31">
        <f t="shared" si="2"/>
        <v>3</v>
      </c>
    </row>
    <row r="27" ht="12.0" customHeight="1">
      <c r="A27" s="31" t="s">
        <v>71</v>
      </c>
      <c r="B27" s="31">
        <v>1.0</v>
      </c>
      <c r="C27" s="32">
        <v>3.0</v>
      </c>
      <c r="D27" s="31">
        <f t="shared" si="2"/>
        <v>3</v>
      </c>
    </row>
    <row r="28" ht="12.0" customHeight="1">
      <c r="A28" s="31" t="s">
        <v>72</v>
      </c>
      <c r="B28" s="31">
        <v>-1.0</v>
      </c>
      <c r="C28" s="32">
        <v>3.0</v>
      </c>
      <c r="D28" s="31">
        <f t="shared" si="2"/>
        <v>-3</v>
      </c>
    </row>
    <row r="29" ht="12.0" customHeight="1">
      <c r="A29" s="31" t="s">
        <v>73</v>
      </c>
      <c r="B29" s="31">
        <v>2.0</v>
      </c>
      <c r="C29" s="32">
        <v>3.0</v>
      </c>
      <c r="D29" s="31">
        <f t="shared" si="2"/>
        <v>6</v>
      </c>
    </row>
    <row r="30" ht="12.0" customHeight="1">
      <c r="A30" s="31" t="s">
        <v>74</v>
      </c>
      <c r="B30" s="31"/>
      <c r="C30" s="31"/>
      <c r="D30" s="31">
        <f>SUM(D22:D29)</f>
        <v>13.5</v>
      </c>
    </row>
    <row r="31" ht="12.0" customHeight="1">
      <c r="A31" s="31" t="s">
        <v>75</v>
      </c>
      <c r="B31" s="31"/>
      <c r="C31" s="31"/>
      <c r="D31" s="34">
        <f>1.4+(-0.03*D30)</f>
        <v>0.995</v>
      </c>
    </row>
    <row r="32" ht="12.0" customHeight="1">
      <c r="A32" s="31" t="s">
        <v>76</v>
      </c>
      <c r="B32" s="31"/>
      <c r="C32" s="31"/>
      <c r="D32" s="36">
        <v>8.0</v>
      </c>
      <c r="E32" s="37" t="s">
        <v>77</v>
      </c>
    </row>
    <row r="33" ht="12.0" customHeight="1">
      <c r="A33" s="2" t="s">
        <v>78</v>
      </c>
      <c r="C33" s="38">
        <f>(uaw+uucw)*tcf*ecf</f>
        <v>721.2755</v>
      </c>
    </row>
    <row r="34" ht="12.0" customHeight="1">
      <c r="A34" s="2" t="s">
        <v>79</v>
      </c>
      <c r="C34" s="39">
        <f>ucp*D32</f>
        <v>5770.204</v>
      </c>
    </row>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18.63"/>
    <col customWidth="1" min="3" max="3" width="8.63"/>
    <col customWidth="1" min="4" max="4" width="55.5"/>
    <col customWidth="1" min="5" max="26" width="8.63"/>
  </cols>
  <sheetData>
    <row r="1" ht="12.0" customHeight="1"/>
    <row r="2" ht="12.0" customHeight="1">
      <c r="A2" s="3" t="s">
        <v>80</v>
      </c>
    </row>
    <row r="3" ht="12.0" customHeight="1"/>
    <row r="4" ht="12.0" customHeight="1">
      <c r="A4" s="40" t="s">
        <v>15</v>
      </c>
      <c r="B4" s="40" t="s">
        <v>17</v>
      </c>
      <c r="C4" s="40" t="s">
        <v>81</v>
      </c>
      <c r="D4" s="40" t="s">
        <v>36</v>
      </c>
    </row>
    <row r="5" ht="12.0" customHeight="1">
      <c r="A5" s="37">
        <v>1.0</v>
      </c>
      <c r="B5" s="37" t="s">
        <v>27</v>
      </c>
      <c r="C5" s="3">
        <v>1.0</v>
      </c>
      <c r="D5" s="41" t="s">
        <v>82</v>
      </c>
    </row>
    <row r="6" ht="12.0" customHeight="1">
      <c r="A6" s="37">
        <v>2.0</v>
      </c>
      <c r="B6" s="37" t="s">
        <v>22</v>
      </c>
      <c r="C6" s="3">
        <v>2.0</v>
      </c>
      <c r="D6" s="41" t="s">
        <v>83</v>
      </c>
    </row>
    <row r="7" ht="12.0" customHeight="1">
      <c r="A7" s="37">
        <v>3.0</v>
      </c>
      <c r="B7" s="37" t="s">
        <v>25</v>
      </c>
      <c r="C7" s="3">
        <v>3.0</v>
      </c>
      <c r="D7" s="41" t="s">
        <v>84</v>
      </c>
    </row>
    <row r="8" ht="12.0" customHeight="1"/>
    <row r="9" ht="12.0" customHeight="1">
      <c r="A9" s="3" t="s">
        <v>85</v>
      </c>
    </row>
    <row r="10" ht="12.0" customHeight="1"/>
    <row r="11" ht="12.0" customHeight="1">
      <c r="A11" s="42" t="s">
        <v>15</v>
      </c>
      <c r="B11" s="42" t="s">
        <v>17</v>
      </c>
      <c r="C11" s="42" t="s">
        <v>81</v>
      </c>
      <c r="D11" s="43" t="s">
        <v>36</v>
      </c>
      <c r="G11" s="2"/>
    </row>
    <row r="12" ht="12.0" customHeight="1">
      <c r="A12" s="37">
        <v>1.0</v>
      </c>
      <c r="B12" s="37" t="s">
        <v>27</v>
      </c>
      <c r="C12" s="3">
        <v>5.0</v>
      </c>
      <c r="D12" s="37" t="s">
        <v>86</v>
      </c>
      <c r="G12" s="2"/>
    </row>
    <row r="13" ht="12.0" customHeight="1">
      <c r="A13" s="37">
        <v>2.0</v>
      </c>
      <c r="B13" s="37" t="s">
        <v>22</v>
      </c>
      <c r="C13" s="3">
        <v>10.0</v>
      </c>
      <c r="D13" s="37" t="s">
        <v>87</v>
      </c>
    </row>
    <row r="14" ht="12.0" customHeight="1">
      <c r="A14" s="37">
        <v>3.0</v>
      </c>
      <c r="B14" s="37" t="s">
        <v>25</v>
      </c>
      <c r="C14" s="3">
        <v>15.0</v>
      </c>
      <c r="D14" s="37" t="s">
        <v>88</v>
      </c>
    </row>
    <row r="15" ht="12.0" customHeight="1"/>
    <row r="16" ht="12.0" customHeight="1">
      <c r="A16" s="3" t="s">
        <v>89</v>
      </c>
    </row>
    <row r="17" ht="12.0" customHeight="1"/>
    <row r="18" ht="12.0" customHeight="1">
      <c r="A18" s="43" t="s">
        <v>15</v>
      </c>
      <c r="B18" s="43" t="s">
        <v>90</v>
      </c>
      <c r="C18" s="43" t="s">
        <v>35</v>
      </c>
      <c r="D18" s="43" t="s">
        <v>36</v>
      </c>
    </row>
    <row r="19" ht="12.0" customHeight="1">
      <c r="A19" s="37">
        <v>1.0</v>
      </c>
      <c r="B19" s="2" t="s">
        <v>39</v>
      </c>
      <c r="C19" s="2" t="s">
        <v>91</v>
      </c>
      <c r="D19" s="41" t="s">
        <v>92</v>
      </c>
    </row>
    <row r="20" ht="12.0" customHeight="1">
      <c r="A20" s="37">
        <v>2.0</v>
      </c>
      <c r="B20" s="2" t="s">
        <v>40</v>
      </c>
      <c r="C20" s="2" t="s">
        <v>93</v>
      </c>
      <c r="D20" s="41" t="s">
        <v>94</v>
      </c>
    </row>
    <row r="21" ht="12.0" customHeight="1">
      <c r="A21" s="37">
        <v>3.0</v>
      </c>
      <c r="B21" s="2" t="s">
        <v>95</v>
      </c>
      <c r="C21" s="2" t="s">
        <v>96</v>
      </c>
      <c r="D21" s="41" t="s">
        <v>97</v>
      </c>
    </row>
    <row r="22" ht="12.0" customHeight="1">
      <c r="A22" s="37">
        <v>4.0</v>
      </c>
      <c r="B22" s="2" t="s">
        <v>98</v>
      </c>
      <c r="C22" s="2" t="s">
        <v>99</v>
      </c>
      <c r="D22" s="41" t="s">
        <v>100</v>
      </c>
    </row>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2006-08-30T14:45:48Z</dcterms:created>
  <dc:creator>John Hansen</dc:creator>
</cp:coreProperties>
</file>