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DAMELAN ACEP KANTOR\DAMELAN ANYAR PROCURMENT\E_PROC VMS\DRAFT PENILAIAN KINERJA DAN LAPORAN PENGADAAN\"/>
    </mc:Choice>
  </mc:AlternateContent>
  <xr:revisionPtr revIDLastSave="0" documentId="13_ncr:1_{65F883EB-3810-44D5-B8C7-4FDC1AE55E90}" xr6:coauthVersionLast="47" xr6:coauthVersionMax="47" xr10:uidLastSave="{00000000-0000-0000-0000-000000000000}"/>
  <bookViews>
    <workbookView xWindow="-80" yWindow="-80" windowWidth="19360" windowHeight="11440" activeTab="2" xr2:uid="{00000000-000D-0000-FFFF-FFFF00000000}"/>
  </bookViews>
  <sheets>
    <sheet name="Realisasi PIC Pengadaan Thn...." sheetId="2" r:id="rId1"/>
    <sheet name="Resume" sheetId="3" r:id="rId2"/>
    <sheet name="Rekap Bulanan" sheetId="1" r:id="rId3"/>
    <sheet name="Per Unit Kerja" sheetId="11" r:id="rId4"/>
    <sheet name="TL" sheetId="4" state="hidden" r:id="rId5"/>
    <sheet name="Juksung" sheetId="5" r:id="rId6"/>
    <sheet name="Tender Terbatas" sheetId="6" r:id="rId7"/>
    <sheet name="Pilsung Ririn" sheetId="7" state="hidden" r:id="rId8"/>
    <sheet name="Pilsung Ria" sheetId="8" state="hidden" r:id="rId9"/>
    <sheet name="Pilsung Fery" sheetId="9" state="hidden" r:id="rId10"/>
    <sheet name="Tender Umum" sheetId="10" r:id="rId11"/>
  </sheets>
  <definedNames>
    <definedName name="_xlnm._FilterDatabase" localSheetId="6" hidden="1">'Tender Terbatas'!$A$3:$L$54</definedName>
    <definedName name="Z_A006B22B_A23C_4AD5_B863_D631075D95F4_.wvu.FilterData" localSheetId="6" hidden="1">'Tender Terbatas'!$A$3:$M$53</definedName>
  </definedNames>
  <calcPr calcId="191029"/>
  <customWorkbookViews>
    <customWorkbookView name="Filter 1" guid="{A006B22B-A23C-4AD5-B863-D631075D95F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6" l="1"/>
  <c r="H4" i="6"/>
  <c r="G4" i="1"/>
  <c r="O7" i="1"/>
  <c r="C19" i="11" l="1"/>
  <c r="J16" i="11"/>
  <c r="N16" i="11" s="1"/>
  <c r="K16" i="11"/>
  <c r="J17" i="11"/>
  <c r="N17" i="11" s="1"/>
  <c r="K17" i="11"/>
  <c r="J18" i="11"/>
  <c r="N18" i="11" s="1"/>
  <c r="K18" i="11"/>
  <c r="L16" i="11" l="1"/>
  <c r="L18" i="11"/>
  <c r="L17" i="11"/>
  <c r="A7" i="11" l="1"/>
  <c r="K15" i="11"/>
  <c r="K14" i="11"/>
  <c r="K8" i="11"/>
  <c r="J8" i="11"/>
  <c r="J14" i="11"/>
  <c r="N14" i="11" s="1"/>
  <c r="J15" i="11"/>
  <c r="N15" i="11" s="1"/>
  <c r="G12" i="11"/>
  <c r="G13" i="11"/>
  <c r="F13" i="11"/>
  <c r="G11" i="11"/>
  <c r="K11" i="11" s="1"/>
  <c r="G6" i="11"/>
  <c r="K6" i="11" s="1"/>
  <c r="E10" i="11"/>
  <c r="D10" i="11"/>
  <c r="E9" i="11"/>
  <c r="F54" i="6"/>
  <c r="D54" i="6"/>
  <c r="H9" i="11"/>
  <c r="I13" i="11"/>
  <c r="H13" i="11"/>
  <c r="H7" i="11"/>
  <c r="I7" i="11"/>
  <c r="I10" i="11"/>
  <c r="H10" i="11"/>
  <c r="I12" i="11"/>
  <c r="I9" i="11"/>
  <c r="H12" i="11"/>
  <c r="F9" i="11"/>
  <c r="G7" i="11"/>
  <c r="G10" i="11"/>
  <c r="F7" i="11"/>
  <c r="F10" i="11"/>
  <c r="G9" i="11"/>
  <c r="A8" i="11" l="1"/>
  <c r="A9" i="11"/>
  <c r="E19" i="11"/>
  <c r="J7" i="11"/>
  <c r="N7" i="11" s="1"/>
  <c r="K7" i="11"/>
  <c r="J10" i="11"/>
  <c r="N10" i="11" s="1"/>
  <c r="K10" i="11"/>
  <c r="K12" i="11"/>
  <c r="J13" i="11"/>
  <c r="N13" i="11" s="1"/>
  <c r="K13" i="11"/>
  <c r="K9" i="11"/>
  <c r="L8" i="11"/>
  <c r="L15" i="11"/>
  <c r="L14" i="11"/>
  <c r="I19" i="11"/>
  <c r="H19" i="11"/>
  <c r="G19" i="11"/>
  <c r="K19" i="11" l="1"/>
  <c r="A10" i="11"/>
  <c r="A11" i="11" s="1"/>
  <c r="A12" i="11" s="1"/>
  <c r="A13" i="11" s="1"/>
  <c r="A14" i="11" s="1"/>
  <c r="A15" i="11" s="1"/>
  <c r="A16" i="11" s="1"/>
  <c r="A17" i="11" s="1"/>
  <c r="A18" i="11" s="1"/>
  <c r="L10" i="11"/>
  <c r="M10" i="11" s="1"/>
  <c r="L13" i="11"/>
  <c r="M13" i="11" s="1"/>
  <c r="L7" i="11"/>
  <c r="E23" i="10"/>
  <c r="G23" i="10" s="1"/>
  <c r="H23" i="10" s="1"/>
  <c r="E22" i="10"/>
  <c r="G22" i="10" s="1"/>
  <c r="H22" i="10" s="1"/>
  <c r="E21" i="10"/>
  <c r="G21" i="10" s="1"/>
  <c r="H21" i="10" s="1"/>
  <c r="E20" i="10"/>
  <c r="G20" i="10" s="1"/>
  <c r="H20" i="10" s="1"/>
  <c r="E19" i="10"/>
  <c r="G19" i="10" s="1"/>
  <c r="H19" i="10" s="1"/>
  <c r="E18" i="10"/>
  <c r="G18" i="10" s="1"/>
  <c r="H18" i="10" s="1"/>
  <c r="E17" i="10"/>
  <c r="G17" i="10" s="1"/>
  <c r="H17" i="10" s="1"/>
  <c r="E16" i="10"/>
  <c r="G16" i="10" s="1"/>
  <c r="H16" i="10" s="1"/>
  <c r="E15" i="10"/>
  <c r="G15" i="10" s="1"/>
  <c r="H15" i="10" s="1"/>
  <c r="E14" i="10"/>
  <c r="G14" i="10" s="1"/>
  <c r="H14" i="10" s="1"/>
  <c r="E13" i="10"/>
  <c r="G13" i="10" s="1"/>
  <c r="H13" i="10" s="1"/>
  <c r="E12" i="10"/>
  <c r="G12" i="10" s="1"/>
  <c r="H12" i="10" s="1"/>
  <c r="E11" i="10"/>
  <c r="G11" i="10" s="1"/>
  <c r="H11" i="10" s="1"/>
  <c r="E10" i="10"/>
  <c r="G10" i="10" s="1"/>
  <c r="H10" i="10" s="1"/>
  <c r="E9" i="10"/>
  <c r="G9" i="10" s="1"/>
  <c r="H9" i="10" s="1"/>
  <c r="E8" i="10"/>
  <c r="G8" i="10" s="1"/>
  <c r="H8" i="10" s="1"/>
  <c r="E7" i="10"/>
  <c r="G7" i="10" s="1"/>
  <c r="H7" i="10" s="1"/>
  <c r="E6" i="10"/>
  <c r="G6" i="10" s="1"/>
  <c r="H6" i="10" s="1"/>
  <c r="E5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E4" i="10"/>
  <c r="H14" i="9"/>
  <c r="H13" i="9"/>
  <c r="H12" i="9"/>
  <c r="H11" i="9"/>
  <c r="H10" i="9"/>
  <c r="H9" i="9"/>
  <c r="H8" i="9"/>
  <c r="H7" i="9"/>
  <c r="H6" i="9"/>
  <c r="H5" i="9"/>
  <c r="H4" i="9"/>
  <c r="H14" i="8"/>
  <c r="H13" i="8"/>
  <c r="H12" i="8"/>
  <c r="H11" i="8"/>
  <c r="H10" i="8"/>
  <c r="H9" i="8"/>
  <c r="H8" i="8"/>
  <c r="H7" i="8"/>
  <c r="H6" i="8"/>
  <c r="H5" i="8"/>
  <c r="H4" i="8"/>
  <c r="H14" i="7"/>
  <c r="H13" i="7"/>
  <c r="H12" i="7"/>
  <c r="H11" i="7"/>
  <c r="H10" i="7"/>
  <c r="H9" i="7"/>
  <c r="H8" i="7"/>
  <c r="H7" i="7"/>
  <c r="H6" i="7"/>
  <c r="H5" i="7"/>
  <c r="H4" i="7"/>
  <c r="D5" i="3"/>
  <c r="B5" i="3"/>
  <c r="F12" i="11"/>
  <c r="J12" i="11" s="1"/>
  <c r="E53" i="6"/>
  <c r="G53" i="6" s="1"/>
  <c r="H53" i="6" s="1"/>
  <c r="E52" i="6"/>
  <c r="G52" i="6" s="1"/>
  <c r="H52" i="6" s="1"/>
  <c r="E51" i="6"/>
  <c r="G51" i="6" s="1"/>
  <c r="H51" i="6" s="1"/>
  <c r="E50" i="6"/>
  <c r="G50" i="6" s="1"/>
  <c r="H50" i="6" s="1"/>
  <c r="E49" i="6"/>
  <c r="G49" i="6" s="1"/>
  <c r="H49" i="6" s="1"/>
  <c r="E48" i="6"/>
  <c r="G48" i="6" s="1"/>
  <c r="H48" i="6" s="1"/>
  <c r="E47" i="6"/>
  <c r="G47" i="6" s="1"/>
  <c r="H47" i="6" s="1"/>
  <c r="E46" i="6"/>
  <c r="G46" i="6" s="1"/>
  <c r="H46" i="6" s="1"/>
  <c r="E45" i="6"/>
  <c r="G45" i="6" s="1"/>
  <c r="H45" i="6" s="1"/>
  <c r="E44" i="6"/>
  <c r="G44" i="6" s="1"/>
  <c r="H44" i="6" s="1"/>
  <c r="E43" i="6"/>
  <c r="G43" i="6" s="1"/>
  <c r="H43" i="6" s="1"/>
  <c r="E42" i="6"/>
  <c r="G42" i="6" s="1"/>
  <c r="H42" i="6" s="1"/>
  <c r="E41" i="6"/>
  <c r="G41" i="6" s="1"/>
  <c r="H41" i="6" s="1"/>
  <c r="E40" i="6"/>
  <c r="G40" i="6" s="1"/>
  <c r="H40" i="6" s="1"/>
  <c r="E39" i="6"/>
  <c r="G39" i="6" s="1"/>
  <c r="H39" i="6" s="1"/>
  <c r="E38" i="6"/>
  <c r="G38" i="6" s="1"/>
  <c r="H38" i="6" s="1"/>
  <c r="E37" i="6"/>
  <c r="G37" i="6" s="1"/>
  <c r="H37" i="6" s="1"/>
  <c r="E36" i="6"/>
  <c r="G36" i="6" s="1"/>
  <c r="H36" i="6" s="1"/>
  <c r="E35" i="6"/>
  <c r="G35" i="6" s="1"/>
  <c r="H35" i="6" s="1"/>
  <c r="E34" i="6"/>
  <c r="G34" i="6" s="1"/>
  <c r="H34" i="6" s="1"/>
  <c r="E33" i="6"/>
  <c r="G33" i="6" s="1"/>
  <c r="H33" i="6" s="1"/>
  <c r="E32" i="6"/>
  <c r="G32" i="6" s="1"/>
  <c r="H32" i="6" s="1"/>
  <c r="E31" i="6"/>
  <c r="G31" i="6" s="1"/>
  <c r="H31" i="6" s="1"/>
  <c r="E30" i="6"/>
  <c r="G30" i="6" s="1"/>
  <c r="H30" i="6" s="1"/>
  <c r="E29" i="6"/>
  <c r="G29" i="6" s="1"/>
  <c r="H29" i="6" s="1"/>
  <c r="E28" i="6"/>
  <c r="G28" i="6" s="1"/>
  <c r="H28" i="6" s="1"/>
  <c r="E27" i="6"/>
  <c r="G27" i="6" s="1"/>
  <c r="H27" i="6" s="1"/>
  <c r="E26" i="6"/>
  <c r="G26" i="6" s="1"/>
  <c r="H26" i="6" s="1"/>
  <c r="E25" i="6"/>
  <c r="G25" i="6" s="1"/>
  <c r="H25" i="6" s="1"/>
  <c r="E24" i="6"/>
  <c r="G24" i="6" s="1"/>
  <c r="H24" i="6" s="1"/>
  <c r="E23" i="6"/>
  <c r="G23" i="6" s="1"/>
  <c r="H23" i="6" s="1"/>
  <c r="E22" i="6"/>
  <c r="G22" i="6" s="1"/>
  <c r="H22" i="6" s="1"/>
  <c r="E21" i="6"/>
  <c r="G21" i="6" s="1"/>
  <c r="H21" i="6" s="1"/>
  <c r="E20" i="6"/>
  <c r="G20" i="6" s="1"/>
  <c r="H20" i="6" s="1"/>
  <c r="E19" i="6"/>
  <c r="G19" i="6" s="1"/>
  <c r="H19" i="6" s="1"/>
  <c r="E18" i="6"/>
  <c r="G18" i="6" s="1"/>
  <c r="H18" i="6" s="1"/>
  <c r="E17" i="6"/>
  <c r="G17" i="6" s="1"/>
  <c r="H17" i="6" s="1"/>
  <c r="E16" i="6"/>
  <c r="G16" i="6" s="1"/>
  <c r="H16" i="6" s="1"/>
  <c r="E15" i="6"/>
  <c r="G15" i="6" s="1"/>
  <c r="H15" i="6" s="1"/>
  <c r="E14" i="6"/>
  <c r="E13" i="6"/>
  <c r="G13" i="6" s="1"/>
  <c r="H13" i="6" s="1"/>
  <c r="E12" i="6"/>
  <c r="G12" i="6" s="1"/>
  <c r="H12" i="6" s="1"/>
  <c r="E11" i="6"/>
  <c r="G11" i="6" s="1"/>
  <c r="H11" i="6" s="1"/>
  <c r="E10" i="6"/>
  <c r="E9" i="6"/>
  <c r="G9" i="6" s="1"/>
  <c r="H9" i="6" s="1"/>
  <c r="E8" i="6"/>
  <c r="G8" i="6" s="1"/>
  <c r="H8" i="6" s="1"/>
  <c r="E7" i="6"/>
  <c r="G7" i="6" s="1"/>
  <c r="H7" i="6" s="1"/>
  <c r="E6" i="6"/>
  <c r="G6" i="6" s="1"/>
  <c r="H6" i="6" s="1"/>
  <c r="E5" i="6"/>
  <c r="G5" i="6" s="1"/>
  <c r="H5" i="6" s="1"/>
  <c r="A5" i="6"/>
  <c r="E4" i="6"/>
  <c r="F17" i="5"/>
  <c r="D4" i="3" s="1"/>
  <c r="D17" i="5"/>
  <c r="B4" i="3" s="1"/>
  <c r="E9" i="5"/>
  <c r="G9" i="5" s="1"/>
  <c r="H9" i="5" s="1"/>
  <c r="E8" i="5"/>
  <c r="G8" i="5" s="1"/>
  <c r="H8" i="5" s="1"/>
  <c r="E7" i="5"/>
  <c r="E6" i="5"/>
  <c r="G6" i="5" s="1"/>
  <c r="H6" i="5" s="1"/>
  <c r="E5" i="5"/>
  <c r="G5" i="5" s="1"/>
  <c r="H5" i="5" s="1"/>
  <c r="A5" i="5"/>
  <c r="A6" i="5" s="1"/>
  <c r="A7" i="5" s="1"/>
  <c r="A8" i="5" s="1"/>
  <c r="A9" i="5" s="1"/>
  <c r="E4" i="5"/>
  <c r="H11" i="4"/>
  <c r="H10" i="4"/>
  <c r="E10" i="4"/>
  <c r="E9" i="4"/>
  <c r="H9" i="4" s="1"/>
  <c r="H8" i="4"/>
  <c r="E8" i="4"/>
  <c r="H7" i="4"/>
  <c r="E7" i="4"/>
  <c r="H6" i="4"/>
  <c r="E6" i="4"/>
  <c r="H5" i="4"/>
  <c r="E5" i="4"/>
  <c r="A5" i="4"/>
  <c r="A6" i="4" s="1"/>
  <c r="A7" i="4" s="1"/>
  <c r="A8" i="4" s="1"/>
  <c r="A9" i="4" s="1"/>
  <c r="A10" i="4" s="1"/>
  <c r="H4" i="4"/>
  <c r="E4" i="4"/>
  <c r="D3" i="3"/>
  <c r="C3" i="3"/>
  <c r="B3" i="3"/>
  <c r="O46" i="2"/>
  <c r="O45" i="2"/>
  <c r="O47" i="2" s="1"/>
  <c r="O44" i="2"/>
  <c r="A44" i="2"/>
  <c r="A45" i="2" s="1"/>
  <c r="A46" i="2" s="1"/>
  <c r="O43" i="2"/>
  <c r="O38" i="2"/>
  <c r="O37" i="2"/>
  <c r="O36" i="2"/>
  <c r="A36" i="2"/>
  <c r="A37" i="2" s="1"/>
  <c r="A38" i="2" s="1"/>
  <c r="O35" i="2"/>
  <c r="O30" i="2"/>
  <c r="O29" i="2"/>
  <c r="A29" i="2"/>
  <c r="A30" i="2" s="1"/>
  <c r="O28" i="2"/>
  <c r="A28" i="2"/>
  <c r="O27" i="2"/>
  <c r="O31" i="2" s="1"/>
  <c r="O22" i="2"/>
  <c r="O21" i="2"/>
  <c r="O23" i="2" s="1"/>
  <c r="O20" i="2"/>
  <c r="A20" i="2"/>
  <c r="A21" i="2" s="1"/>
  <c r="A22" i="2" s="1"/>
  <c r="O19" i="2"/>
  <c r="O14" i="2"/>
  <c r="O13" i="2"/>
  <c r="O12" i="2"/>
  <c r="O4" i="1" s="1"/>
  <c r="A12" i="2"/>
  <c r="A13" i="2" s="1"/>
  <c r="A14" i="2" s="1"/>
  <c r="O11" i="2"/>
  <c r="O3" i="1" s="1"/>
  <c r="O6" i="2"/>
  <c r="O5" i="2"/>
  <c r="O5" i="1" s="1"/>
  <c r="A5" i="2"/>
  <c r="A6" i="2" s="1"/>
  <c r="O4" i="2"/>
  <c r="A4" i="2"/>
  <c r="O3" i="2"/>
  <c r="O6" i="1"/>
  <c r="N6" i="1"/>
  <c r="M6" i="1"/>
  <c r="L6" i="1"/>
  <c r="K6" i="1"/>
  <c r="J6" i="1"/>
  <c r="I6" i="1"/>
  <c r="H6" i="1"/>
  <c r="G6" i="1"/>
  <c r="F6" i="1"/>
  <c r="E6" i="1"/>
  <c r="D6" i="1"/>
  <c r="C6" i="1"/>
  <c r="N5" i="1"/>
  <c r="M5" i="1"/>
  <c r="L5" i="1"/>
  <c r="K5" i="1"/>
  <c r="J5" i="1"/>
  <c r="I5" i="1"/>
  <c r="H5" i="1"/>
  <c r="G5" i="1"/>
  <c r="F5" i="1"/>
  <c r="E5" i="1"/>
  <c r="D5" i="1"/>
  <c r="C5" i="1"/>
  <c r="N4" i="1"/>
  <c r="M4" i="1"/>
  <c r="L4" i="1"/>
  <c r="K4" i="1"/>
  <c r="J4" i="1"/>
  <c r="I4" i="1"/>
  <c r="H4" i="1"/>
  <c r="F4" i="1"/>
  <c r="E4" i="1"/>
  <c r="D4" i="1"/>
  <c r="C4" i="1"/>
  <c r="A4" i="1"/>
  <c r="A5" i="1" s="1"/>
  <c r="A6" i="1" s="1"/>
  <c r="N3" i="1"/>
  <c r="M3" i="1"/>
  <c r="L3" i="1"/>
  <c r="K3" i="1"/>
  <c r="J3" i="1"/>
  <c r="I3" i="1"/>
  <c r="H3" i="1"/>
  <c r="G3" i="1"/>
  <c r="F3" i="1"/>
  <c r="E3" i="1"/>
  <c r="D3" i="1"/>
  <c r="C3" i="1"/>
  <c r="G4" i="5" l="1"/>
  <c r="D9" i="11"/>
  <c r="L12" i="11"/>
  <c r="M12" i="11" s="1"/>
  <c r="N12" i="11"/>
  <c r="M7" i="11"/>
  <c r="D24" i="10"/>
  <c r="B6" i="3" s="1"/>
  <c r="B7" i="3" s="1"/>
  <c r="F24" i="10"/>
  <c r="D6" i="3" s="1"/>
  <c r="D7" i="3" s="1"/>
  <c r="G4" i="10"/>
  <c r="H4" i="10" s="1"/>
  <c r="E24" i="10"/>
  <c r="C6" i="3" s="1"/>
  <c r="F11" i="11"/>
  <c r="J11" i="11" s="1"/>
  <c r="G10" i="6"/>
  <c r="H10" i="6" s="1"/>
  <c r="G14" i="6"/>
  <c r="H14" i="6" s="1"/>
  <c r="F6" i="11"/>
  <c r="J6" i="11" s="1"/>
  <c r="N6" i="11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E54" i="6"/>
  <c r="C5" i="3" s="1"/>
  <c r="O39" i="2"/>
  <c r="O7" i="2"/>
  <c r="E17" i="5"/>
  <c r="C4" i="3" s="1"/>
  <c r="H4" i="5"/>
  <c r="G7" i="5"/>
  <c r="H7" i="5" s="1"/>
  <c r="O15" i="2"/>
  <c r="G5" i="10"/>
  <c r="D19" i="11" l="1"/>
  <c r="J9" i="11"/>
  <c r="L11" i="11"/>
  <c r="M11" i="11" s="1"/>
  <c r="N11" i="11"/>
  <c r="L6" i="11"/>
  <c r="J19" i="11"/>
  <c r="N19" i="11" s="1"/>
  <c r="F19" i="11"/>
  <c r="G54" i="6"/>
  <c r="H54" i="6" s="1"/>
  <c r="G24" i="10"/>
  <c r="H24" i="10" s="1"/>
  <c r="D8" i="3"/>
  <c r="C7" i="3"/>
  <c r="G17" i="5"/>
  <c r="E4" i="3" s="1"/>
  <c r="H5" i="10"/>
  <c r="N9" i="11" l="1"/>
  <c r="L9" i="11"/>
  <c r="M9" i="11" s="1"/>
  <c r="M6" i="11"/>
  <c r="L19" i="11"/>
  <c r="M19" i="11" s="1"/>
  <c r="E5" i="3"/>
  <c r="F5" i="3" s="1"/>
  <c r="H17" i="5"/>
  <c r="E6" i="3"/>
  <c r="F6" i="3" s="1"/>
  <c r="F4" i="3"/>
  <c r="E7" i="3" l="1"/>
  <c r="E8" i="3" s="1"/>
  <c r="F7" i="3" l="1"/>
</calcChain>
</file>

<file path=xl/sharedStrings.xml><?xml version="1.0" encoding="utf-8"?>
<sst xmlns="http://schemas.openxmlformats.org/spreadsheetml/2006/main" count="438" uniqueCount="85">
  <si>
    <t>No</t>
  </si>
  <si>
    <t>Metode Pengadaan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</si>
  <si>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</si>
  <si>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</si>
  <si>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</si>
  <si>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</si>
  <si>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</si>
  <si>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</si>
  <si>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</si>
  <si>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</si>
  <si>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</si>
  <si>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</si>
  <si>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</si>
  <si>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</si>
  <si>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</si>
  <si>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Tender Umum</t>
  </si>
  <si>
    <t>Penunjukan Langsung</t>
  </si>
  <si>
    <t>Tender Terbatas</t>
  </si>
  <si>
    <t>Pengadaan Langsung</t>
  </si>
  <si>
    <t>Grand Total</t>
  </si>
  <si>
    <t xml:space="preserve"> </t>
  </si>
  <si>
    <t>JENIS PENGADAAN</t>
  </si>
  <si>
    <t>Presentase</t>
  </si>
  <si>
    <t>Total</t>
  </si>
  <si>
    <t>Prosentase Selisih (%)</t>
  </si>
  <si>
    <t>Tabel Efisiensi Pengadaan Langsung Tahun 2022 (Diproses di unit Kerja)</t>
  </si>
  <si>
    <t xml:space="preserve">Nama Pengadaan </t>
  </si>
  <si>
    <t>Unit</t>
  </si>
  <si>
    <t>Nilai IPA</t>
  </si>
  <si>
    <t>Nilai HPS</t>
  </si>
  <si>
    <t>Nilai Kontrak</t>
  </si>
  <si>
    <t>Selisih</t>
  </si>
  <si>
    <t>Efisiensi</t>
  </si>
  <si>
    <t>IT Plan Development</t>
  </si>
  <si>
    <t>General Affair</t>
  </si>
  <si>
    <t>IT Infrastruktur</t>
  </si>
  <si>
    <t>Operasi Manajemen Transaksi</t>
  </si>
  <si>
    <t>Operasi Manajemen Traffic</t>
  </si>
  <si>
    <t>Human Capital Planning Evaluasi</t>
  </si>
  <si>
    <t>Human Capital Services</t>
  </si>
  <si>
    <t>PIC</t>
  </si>
  <si>
    <t xml:space="preserve">IT Infrastruktur &amp; Service </t>
  </si>
  <si>
    <t>IT Planning &amp; Development</t>
  </si>
  <si>
    <t>IT Infrastructure &amp; Services</t>
  </si>
  <si>
    <t xml:space="preserve">IT Planning and Development </t>
  </si>
  <si>
    <t>Fery</t>
  </si>
  <si>
    <t>OM Department Head</t>
  </si>
  <si>
    <t xml:space="preserve">OM Department </t>
  </si>
  <si>
    <t>GA Dept Head</t>
  </si>
  <si>
    <t>Command Center</t>
  </si>
  <si>
    <t>Tabel Efisiensi Pengadaan (Pilsung) Tahun 2020</t>
  </si>
  <si>
    <t>General Affair Department Head</t>
  </si>
  <si>
    <t>Keterangan : Nilai Include PPn 11%</t>
  </si>
  <si>
    <t>Operation Management</t>
  </si>
  <si>
    <t>Payment Management</t>
  </si>
  <si>
    <t>Human Capital Planning &amp; Evaluation</t>
  </si>
  <si>
    <t>Human Capital Support</t>
  </si>
  <si>
    <t>Finance &amp; Accounting</t>
  </si>
  <si>
    <t>Strategic, Planning, Governance, Risk &amp; Compliance</t>
  </si>
  <si>
    <t>Business Planning &amp; Development</t>
  </si>
  <si>
    <t>Customer Service</t>
  </si>
  <si>
    <t>PMO SLFF-MLFF</t>
  </si>
  <si>
    <t>HPS</t>
  </si>
  <si>
    <t>Kontrak</t>
  </si>
  <si>
    <t>Presentase Efisiensi</t>
  </si>
  <si>
    <t>Keterangan</t>
  </si>
  <si>
    <t>Presentase Realisasi Terhadap RUP</t>
  </si>
  <si>
    <t>Department/Unit Kerja</t>
  </si>
  <si>
    <t>Nama Paket Pekerjaan</t>
  </si>
  <si>
    <t>Pagu Anggaran</t>
  </si>
  <si>
    <t>Waktu Mulai Pengadaan</t>
  </si>
  <si>
    <t>Waktu Akhir Pengadaan</t>
  </si>
  <si>
    <t>Jangka Waktu Pelaksanaan</t>
  </si>
  <si>
    <t>Tabel Efisiensi Pengadaan Tender Terbatas Tahun…............</t>
  </si>
  <si>
    <t>Tabel Efisiensi Pengadaan Tender Umum Tahun…..................</t>
  </si>
  <si>
    <t>Tabel Efisiensi Pengadaan Penunjukan Langsung Tahun…................</t>
  </si>
  <si>
    <t>ANGGARAN TAHUN…..</t>
  </si>
  <si>
    <t>HPS PENGADAAN TAHUN….</t>
  </si>
  <si>
    <t>NILAI KONTRAK TAHUN….</t>
  </si>
  <si>
    <t>EFISIENSI TAHUN…..</t>
  </si>
  <si>
    <t>EFISIENSI TAHUN…......</t>
  </si>
  <si>
    <t>REALISASI TAHUN…........</t>
  </si>
  <si>
    <t>Nilai RUP (Rencana Umum Pengadaan) Tahun …..........</t>
  </si>
  <si>
    <t>REALISASI PENGADAAN TAHUN …........ (Nama PIC)</t>
  </si>
  <si>
    <t>REKAPITULASI REALISASI JUMLAH PENGADAAN TAHUN ….............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</si>
</sst>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_-&quot;Rp&quot;* #,##0.00_-;\-&quot;Rp&quot;* #,##0.00_-;_-&quot;Rp&quot;* &quot;-&quot;??_-;_-@"/>
    <numFmt numFmtId="167" formatCode="_-[$Rp-421]* #,##0.00_-;\-[$Rp-421]* #,##0.00_-;_-[$Rp-421]* &quot;-&quot;??_-;_-@"/>
    <numFmt numFmtId="168" formatCode="_-[$Rp-421]* #,##0_-;\-[$Rp-421]* #,##0_-;_-[$Rp-421]* &quot;-&quot;??_-;_-@"/>
  </numFmts>
  <fonts count="20" x14ac:knownFonts="1">
    <font>
      <sz val="11"/>
      <color theme="1"/>
      <name val="Calibri"/>
      <scheme val="minor"/>
    </font>
    <font>
      <b/>
      <sz val="11"/>
      <color rgb="FF002060"/>
      <name val="Calibri"/>
      <family val="2"/>
    </font>
    <font>
      <sz val="11"/>
      <color theme="1"/>
      <name val="Calibri"/>
      <family val="2"/>
    </font>
    <font>
      <b/>
      <sz val="11"/>
      <color rgb="FF2F5496"/>
      <name val="Calibri"/>
      <family val="2"/>
    </font>
    <font>
      <b/>
      <i/>
      <sz val="11"/>
      <color rgb="FF002060"/>
      <name val="Calibri"/>
      <family val="2"/>
    </font>
    <font>
      <sz val="11"/>
      <name val="Calibri"/>
      <family val="2"/>
    </font>
    <font>
      <sz val="11"/>
      <color rgb="FF002060"/>
      <name val="Calibri"/>
      <family val="2"/>
    </font>
    <font>
      <sz val="11"/>
      <color rgb="FF1F3864"/>
      <name val="Calibri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sz val="11"/>
      <color rgb="FF000000"/>
      <name val="Inconsolata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i/>
      <sz val="9"/>
      <color theme="1"/>
      <name val="Tahoma"/>
      <family val="2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b/>
      <i/>
      <sz val="1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9DAF8"/>
      </patternFill>
    </fill>
  </fills>
  <borders count="22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4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" fontId="2" fillId="0" borderId="2" xfId="0" applyNumberFormat="1" applyFont="1" applyBorder="1" applyAlignment="1">
      <alignment horizontal="center" vertical="center"/>
    </xf>
    <xf numFmtId="164" fontId="4" fillId="2" borderId="2" xfId="0" applyNumberFormat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6" fillId="0" borderId="2" xfId="0" applyFont="1" applyBorder="1"/>
    <xf numFmtId="165" fontId="6" fillId="0" borderId="2" xfId="0" applyNumberFormat="1" applyFont="1" applyBorder="1"/>
    <xf numFmtId="10" fontId="6" fillId="0" borderId="2" xfId="0" applyNumberFormat="1" applyFont="1" applyBorder="1"/>
    <xf numFmtId="0" fontId="7" fillId="0" borderId="2" xfId="0" applyFont="1" applyBorder="1"/>
    <xf numFmtId="165" fontId="7" fillId="0" borderId="2" xfId="0" applyNumberFormat="1" applyFont="1" applyBorder="1"/>
    <xf numFmtId="0" fontId="4" fillId="2" borderId="2" xfId="0" applyFont="1" applyFill="1" applyBorder="1" applyAlignment="1">
      <alignment vertical="center"/>
    </xf>
    <xf numFmtId="165" fontId="4" fillId="2" borderId="2" xfId="0" applyNumberFormat="1" applyFont="1" applyFill="1" applyBorder="1" applyAlignment="1">
      <alignment vertical="center"/>
    </xf>
    <xf numFmtId="10" fontId="4" fillId="2" borderId="2" xfId="0" applyNumberFormat="1" applyFont="1" applyFill="1" applyBorder="1" applyAlignment="1">
      <alignment vertical="center"/>
    </xf>
    <xf numFmtId="0" fontId="9" fillId="0" borderId="0" xfId="0" applyFont="1"/>
    <xf numFmtId="0" fontId="8" fillId="3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vertical="center" wrapText="1"/>
    </xf>
    <xf numFmtId="166" fontId="9" fillId="0" borderId="6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0" fontId="9" fillId="0" borderId="6" xfId="0" applyNumberFormat="1" applyFont="1" applyBorder="1" applyAlignment="1">
      <alignment horizontal="center" vertical="center"/>
    </xf>
    <xf numFmtId="166" fontId="9" fillId="0" borderId="6" xfId="0" applyNumberFormat="1" applyFont="1" applyBorder="1"/>
    <xf numFmtId="0" fontId="9" fillId="0" borderId="7" xfId="0" applyFont="1" applyBorder="1" applyAlignment="1">
      <alignment horizontal="center" vertical="center"/>
    </xf>
    <xf numFmtId="166" fontId="9" fillId="0" borderId="8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0" fontId="8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165" fontId="2" fillId="0" borderId="6" xfId="0" applyNumberFormat="1" applyFont="1" applyBorder="1" applyAlignment="1">
      <alignment vertical="center" wrapText="1"/>
    </xf>
    <xf numFmtId="167" fontId="9" fillId="0" borderId="6" xfId="0" applyNumberFormat="1" applyFont="1" applyBorder="1" applyAlignment="1">
      <alignment horizontal="center" vertical="center"/>
    </xf>
    <xf numFmtId="4" fontId="2" fillId="5" borderId="6" xfId="0" applyNumberFormat="1" applyFont="1" applyFill="1" applyBorder="1" applyAlignment="1">
      <alignment horizontal="right" vertical="center" wrapText="1"/>
    </xf>
    <xf numFmtId="4" fontId="9" fillId="0" borderId="6" xfId="0" applyNumberFormat="1" applyFont="1" applyBorder="1" applyAlignment="1">
      <alignment horizontal="right"/>
    </xf>
    <xf numFmtId="165" fontId="2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167" fontId="9" fillId="0" borderId="6" xfId="0" applyNumberFormat="1" applyFont="1" applyBorder="1" applyAlignment="1">
      <alignment horizontal="center" vertical="center" wrapText="1"/>
    </xf>
    <xf numFmtId="167" fontId="9" fillId="5" borderId="6" xfId="0" applyNumberFormat="1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4" fontId="9" fillId="0" borderId="6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0" fillId="0" borderId="6" xfId="0" applyFont="1" applyBorder="1" applyAlignment="1">
      <alignment vertical="center"/>
    </xf>
    <xf numFmtId="166" fontId="2" fillId="5" borderId="6" xfId="0" applyNumberFormat="1" applyFont="1" applyFill="1" applyBorder="1" applyAlignment="1">
      <alignment horizontal="right"/>
    </xf>
    <xf numFmtId="0" fontId="9" fillId="0" borderId="6" xfId="0" applyFont="1" applyBorder="1" applyAlignment="1">
      <alignment wrapText="1"/>
    </xf>
    <xf numFmtId="167" fontId="9" fillId="0" borderId="6" xfId="0" applyNumberFormat="1" applyFont="1" applyBorder="1" applyAlignment="1">
      <alignment horizontal="center"/>
    </xf>
    <xf numFmtId="166" fontId="9" fillId="0" borderId="6" xfId="0" applyNumberFormat="1" applyFont="1" applyBorder="1" applyAlignment="1">
      <alignment horizontal="right"/>
    </xf>
    <xf numFmtId="166" fontId="9" fillId="0" borderId="6" xfId="0" applyNumberFormat="1" applyFont="1" applyBorder="1" applyAlignment="1">
      <alignment horizontal="right" vertical="center"/>
    </xf>
    <xf numFmtId="0" fontId="9" fillId="0" borderId="6" xfId="0" applyFont="1" applyBorder="1"/>
    <xf numFmtId="0" fontId="9" fillId="0" borderId="6" xfId="0" applyFont="1" applyBorder="1" applyAlignment="1">
      <alignment horizontal="left" vertical="center" wrapText="1"/>
    </xf>
    <xf numFmtId="0" fontId="11" fillId="5" borderId="10" xfId="0" applyFont="1" applyFill="1" applyBorder="1"/>
    <xf numFmtId="10" fontId="9" fillId="0" borderId="0" xfId="0" applyNumberFormat="1" applyFont="1"/>
    <xf numFmtId="0" fontId="9" fillId="0" borderId="0" xfId="0" applyFont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0" fontId="9" fillId="0" borderId="6" xfId="0" applyNumberFormat="1" applyFont="1" applyBorder="1" applyAlignment="1">
      <alignment horizontal="center" vertical="center" wrapText="1"/>
    </xf>
    <xf numFmtId="4" fontId="12" fillId="5" borderId="6" xfId="0" applyNumberFormat="1" applyFont="1" applyFill="1" applyBorder="1" applyAlignment="1">
      <alignment horizontal="right" vertical="center" wrapText="1"/>
    </xf>
    <xf numFmtId="0" fontId="2" fillId="0" borderId="11" xfId="0" applyFont="1" applyBorder="1" applyAlignment="1">
      <alignment vertical="center" wrapText="1"/>
    </xf>
    <xf numFmtId="167" fontId="9" fillId="4" borderId="6" xfId="0" applyNumberFormat="1" applyFont="1" applyFill="1" applyBorder="1" applyAlignment="1">
      <alignment horizontal="center" vertical="center" wrapText="1"/>
    </xf>
    <xf numFmtId="165" fontId="2" fillId="4" borderId="6" xfId="0" applyNumberFormat="1" applyFont="1" applyFill="1" applyBorder="1" applyAlignment="1">
      <alignment vertical="center" wrapText="1"/>
    </xf>
    <xf numFmtId="0" fontId="2" fillId="4" borderId="12" xfId="0" applyFont="1" applyFill="1" applyBorder="1" applyAlignment="1">
      <alignment vertical="center" wrapText="1"/>
    </xf>
    <xf numFmtId="167" fontId="8" fillId="0" borderId="6" xfId="0" applyNumberFormat="1" applyFont="1" applyBorder="1" applyAlignment="1">
      <alignment horizontal="center" vertical="center" wrapText="1"/>
    </xf>
    <xf numFmtId="10" fontId="8" fillId="5" borderId="6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7" fontId="9" fillId="0" borderId="0" xfId="0" applyNumberFormat="1" applyFont="1" applyAlignment="1">
      <alignment vertical="center"/>
    </xf>
    <xf numFmtId="10" fontId="9" fillId="0" borderId="0" xfId="0" applyNumberFormat="1" applyFont="1" applyAlignment="1">
      <alignment vertical="center"/>
    </xf>
    <xf numFmtId="0" fontId="13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wrapText="1"/>
    </xf>
    <xf numFmtId="164" fontId="2" fillId="0" borderId="6" xfId="0" applyNumberFormat="1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wrapText="1"/>
    </xf>
    <xf numFmtId="0" fontId="2" fillId="0" borderId="11" xfId="0" applyFont="1" applyBorder="1" applyAlignment="1">
      <alignment vertical="center"/>
    </xf>
    <xf numFmtId="165" fontId="2" fillId="0" borderId="11" xfId="0" applyNumberFormat="1" applyFont="1" applyBorder="1" applyAlignment="1">
      <alignment vertical="center" wrapText="1"/>
    </xf>
    <xf numFmtId="168" fontId="9" fillId="0" borderId="6" xfId="0" applyNumberFormat="1" applyFont="1" applyBorder="1" applyAlignment="1">
      <alignment horizontal="center" vertical="center"/>
    </xf>
    <xf numFmtId="4" fontId="12" fillId="5" borderId="6" xfId="0" applyNumberFormat="1" applyFont="1" applyFill="1" applyBorder="1" applyAlignment="1">
      <alignment horizontal="right" vertical="center"/>
    </xf>
    <xf numFmtId="0" fontId="9" fillId="0" borderId="6" xfId="0" applyFont="1" applyBorder="1" applyAlignment="1">
      <alignment vertical="center"/>
    </xf>
    <xf numFmtId="43" fontId="0" fillId="0" borderId="0" xfId="0" applyNumberFormat="1"/>
    <xf numFmtId="0" fontId="15" fillId="0" borderId="0" xfId="0" applyFont="1"/>
    <xf numFmtId="4" fontId="2" fillId="0" borderId="6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7" fillId="0" borderId="13" xfId="0" applyFont="1" applyBorder="1" applyAlignment="1">
      <alignment horizontal="center" vertical="center"/>
    </xf>
    <xf numFmtId="44" fontId="17" fillId="0" borderId="13" xfId="2" applyNumberFormat="1" applyFont="1" applyFill="1" applyBorder="1" applyAlignment="1">
      <alignment horizontal="center" vertical="center"/>
    </xf>
    <xf numFmtId="10" fontId="17" fillId="0" borderId="13" xfId="2" applyNumberFormat="1" applyFont="1" applyFill="1" applyBorder="1" applyAlignment="1">
      <alignment horizontal="center" vertical="center"/>
    </xf>
    <xf numFmtId="44" fontId="19" fillId="0" borderId="13" xfId="1" applyNumberFormat="1" applyFont="1" applyFill="1" applyBorder="1" applyAlignment="1">
      <alignment vertical="center"/>
    </xf>
    <xf numFmtId="10" fontId="19" fillId="0" borderId="13" xfId="0" applyNumberFormat="1" applyFont="1" applyBorder="1" applyAlignment="1">
      <alignment horizontal="center" vertical="center"/>
    </xf>
    <xf numFmtId="10" fontId="17" fillId="0" borderId="13" xfId="2" applyNumberFormat="1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44" fontId="17" fillId="0" borderId="13" xfId="1" applyNumberFormat="1" applyFont="1" applyFill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13" xfId="0" applyFont="1" applyBorder="1" applyAlignment="1">
      <alignment vertical="center" wrapText="1"/>
    </xf>
    <xf numFmtId="44" fontId="0" fillId="0" borderId="0" xfId="0" applyNumberFormat="1"/>
    <xf numFmtId="0" fontId="8" fillId="3" borderId="7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0" fontId="9" fillId="0" borderId="7" xfId="0" applyNumberFormat="1" applyFont="1" applyBorder="1" applyAlignment="1">
      <alignment horizontal="center" vertical="center" wrapText="1"/>
    </xf>
    <xf numFmtId="10" fontId="9" fillId="5" borderId="7" xfId="0" applyNumberFormat="1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10" fontId="9" fillId="0" borderId="7" xfId="0" applyNumberFormat="1" applyFont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17" fillId="0" borderId="14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0" fillId="0" borderId="0" xfId="0"/>
    <xf numFmtId="0" fontId="8" fillId="0" borderId="7" xfId="0" applyFont="1" applyBorder="1" applyAlignment="1">
      <alignment horizontal="center" vertical="center"/>
    </xf>
    <xf numFmtId="0" fontId="5" fillId="0" borderId="9" xfId="0" applyFont="1" applyBorder="1"/>
    <xf numFmtId="0" fontId="5" fillId="0" borderId="8" xfId="0" applyFont="1" applyBorder="1"/>
    <xf numFmtId="0" fontId="8" fillId="0" borderId="7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Z1000"/>
  <sheetViews>
    <sheetView workbookViewId="0">
      <selection activeCell="C20" sqref="C20"/>
    </sheetView>
  </sheetViews>
  <sheetFormatPr defaultColWidth="14.453125" defaultRowHeight="15" customHeight="1" x14ac:dyDescent="0.35"/>
  <cols>
    <col min="1" max="1" width="10" customWidth="1"/>
    <col min="2" max="2" width="24.26953125" customWidth="1"/>
    <col min="3" max="15" width="10" customWidth="1"/>
    <col min="16" max="26" width="9.81640625" customWidth="1"/>
  </cols>
  <sheetData>
    <row r="1" spans="1:26" ht="23.25" customHeight="1" x14ac:dyDescent="0.35">
      <c r="A1" s="1" t="s">
        <v>83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3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9.5" customHeight="1" x14ac:dyDescent="0.35">
      <c r="A3" s="6">
        <v>1</v>
      </c>
      <c r="B3" s="7" t="s">
        <v>15</v>
      </c>
      <c r="C3" s="8"/>
      <c r="D3" s="8"/>
      <c r="E3" s="8">
        <v>1</v>
      </c>
      <c r="F3" s="8"/>
      <c r="G3" s="8">
        <v>1</v>
      </c>
      <c r="H3" s="8"/>
      <c r="I3" s="8"/>
      <c r="J3" s="8"/>
      <c r="K3" s="8"/>
      <c r="L3" s="8"/>
      <c r="M3" s="8"/>
      <c r="N3" s="10"/>
      <c r="O3" s="8">
        <f t="shared" ref="O3:O6" si="0">SUM(C3:N3)</f>
        <v>2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9.5" customHeight="1" x14ac:dyDescent="0.35">
      <c r="A4" s="6">
        <f t="shared" ref="A4:A6" si="1">A3+1</f>
        <v>2</v>
      </c>
      <c r="B4" s="7" t="s">
        <v>16</v>
      </c>
      <c r="C4" s="10"/>
      <c r="D4" s="10"/>
      <c r="E4" s="8"/>
      <c r="F4" s="8"/>
      <c r="G4" s="10"/>
      <c r="H4" s="8"/>
      <c r="I4" s="8"/>
      <c r="J4" s="8"/>
      <c r="K4" s="8"/>
      <c r="L4" s="8"/>
      <c r="M4" s="8"/>
      <c r="N4" s="10"/>
      <c r="O4" s="8">
        <f t="shared" si="0"/>
        <v>0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9.5" customHeight="1" x14ac:dyDescent="0.35">
      <c r="A5" s="6">
        <f t="shared" si="1"/>
        <v>3</v>
      </c>
      <c r="B5" s="7" t="s">
        <v>17</v>
      </c>
      <c r="C5" s="10"/>
      <c r="D5" s="10">
        <v>2</v>
      </c>
      <c r="E5" s="8">
        <v>1</v>
      </c>
      <c r="F5" s="8"/>
      <c r="G5" s="10"/>
      <c r="H5" s="8">
        <v>1</v>
      </c>
      <c r="I5" s="8">
        <v>1</v>
      </c>
      <c r="J5" s="8"/>
      <c r="K5" s="8"/>
      <c r="L5" s="8"/>
      <c r="M5" s="8"/>
      <c r="N5" s="10"/>
      <c r="O5" s="8">
        <f t="shared" si="0"/>
        <v>5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9.5" customHeight="1" x14ac:dyDescent="0.35">
      <c r="A6" s="6">
        <f t="shared" si="1"/>
        <v>4</v>
      </c>
      <c r="B6" s="7" t="s">
        <v>18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>
        <f t="shared" si="0"/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35">
      <c r="A7" s="123" t="s">
        <v>19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1"/>
      <c r="O7" s="9">
        <f>SUM(O3:O6)</f>
        <v>7</v>
      </c>
      <c r="P7" s="2"/>
      <c r="Q7" s="5"/>
      <c r="R7" s="5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"/>
      <c r="R8" s="5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5">
      <c r="A9" s="1" t="s">
        <v>83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"/>
      <c r="R9" s="5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5">
      <c r="A10" s="3" t="s">
        <v>0</v>
      </c>
      <c r="B10" s="4" t="s">
        <v>1</v>
      </c>
      <c r="C10" s="4" t="s">
        <v>2</v>
      </c>
      <c r="D10" s="4" t="s">
        <v>3</v>
      </c>
      <c r="E10" s="4" t="s">
        <v>4</v>
      </c>
      <c r="F10" s="4" t="s">
        <v>5</v>
      </c>
      <c r="G10" s="4" t="s">
        <v>6</v>
      </c>
      <c r="H10" s="4" t="s">
        <v>7</v>
      </c>
      <c r="I10" s="4" t="s">
        <v>8</v>
      </c>
      <c r="J10" s="4" t="s">
        <v>9</v>
      </c>
      <c r="K10" s="4" t="s">
        <v>10</v>
      </c>
      <c r="L10" s="4" t="s">
        <v>11</v>
      </c>
      <c r="M10" s="4" t="s">
        <v>12</v>
      </c>
      <c r="N10" s="4" t="s">
        <v>13</v>
      </c>
      <c r="O10" s="4" t="s">
        <v>14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5">
      <c r="A11" s="6">
        <v>1</v>
      </c>
      <c r="B11" s="7" t="s">
        <v>15</v>
      </c>
      <c r="C11" s="8"/>
      <c r="D11" s="8"/>
      <c r="E11" s="8"/>
      <c r="F11" s="8"/>
      <c r="G11" s="8"/>
      <c r="H11" s="8">
        <v>9</v>
      </c>
      <c r="I11" s="8">
        <v>1</v>
      </c>
      <c r="J11" s="8"/>
      <c r="K11" s="8">
        <v>3</v>
      </c>
      <c r="L11" s="8"/>
      <c r="M11" s="8">
        <v>3</v>
      </c>
      <c r="N11" s="10"/>
      <c r="O11" s="8">
        <f t="shared" ref="O11:O14" si="2">SUM(C11:N11)</f>
        <v>16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5">
      <c r="A12" s="6">
        <f t="shared" ref="A12:A14" si="3">A11+1</f>
        <v>2</v>
      </c>
      <c r="B12" s="7" t="s">
        <v>16</v>
      </c>
      <c r="C12" s="10"/>
      <c r="D12" s="10"/>
      <c r="E12" s="8"/>
      <c r="F12" s="8"/>
      <c r="G12" s="10"/>
      <c r="H12" s="8"/>
      <c r="I12" s="8"/>
      <c r="J12" s="8"/>
      <c r="K12" s="8"/>
      <c r="L12" s="8">
        <v>3</v>
      </c>
      <c r="M12" s="8"/>
      <c r="N12" s="10"/>
      <c r="O12" s="8">
        <f t="shared" si="2"/>
        <v>3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5">
      <c r="A13" s="6">
        <f t="shared" si="3"/>
        <v>3</v>
      </c>
      <c r="B13" s="7" t="s">
        <v>17</v>
      </c>
      <c r="C13" s="10"/>
      <c r="D13" s="10">
        <v>4</v>
      </c>
      <c r="E13" s="8">
        <v>1</v>
      </c>
      <c r="F13" s="8"/>
      <c r="G13" s="10"/>
      <c r="H13" s="8"/>
      <c r="I13" s="8">
        <v>1</v>
      </c>
      <c r="J13" s="8"/>
      <c r="K13" s="8">
        <v>4</v>
      </c>
      <c r="L13" s="8">
        <v>2</v>
      </c>
      <c r="M13" s="8">
        <v>2</v>
      </c>
      <c r="N13" s="10"/>
      <c r="O13" s="8">
        <f t="shared" si="2"/>
        <v>14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5">
      <c r="A14" s="6">
        <f t="shared" si="3"/>
        <v>4</v>
      </c>
      <c r="B14" s="7" t="s">
        <v>18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>
        <f t="shared" si="2"/>
        <v>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5">
      <c r="A15" s="123" t="s">
        <v>19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1"/>
      <c r="O15" s="9">
        <f>SUM(O11:O14)</f>
        <v>33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5">
      <c r="A17" s="1" t="s">
        <v>83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5">
      <c r="A18" s="3" t="s">
        <v>0</v>
      </c>
      <c r="B18" s="4" t="s">
        <v>1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9</v>
      </c>
      <c r="K18" s="4" t="s">
        <v>10</v>
      </c>
      <c r="L18" s="4" t="s">
        <v>11</v>
      </c>
      <c r="M18" s="4" t="s">
        <v>12</v>
      </c>
      <c r="N18" s="4" t="s">
        <v>13</v>
      </c>
      <c r="O18" s="4" t="s">
        <v>14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5">
      <c r="A19" s="6">
        <v>1</v>
      </c>
      <c r="B19" s="7" t="s">
        <v>15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10"/>
      <c r="O19" s="8">
        <f t="shared" ref="O19:O22" si="4">SUM(C19:N19)</f>
        <v>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5">
      <c r="A20" s="6">
        <f t="shared" ref="A20:A22" si="5">A19+1</f>
        <v>2</v>
      </c>
      <c r="B20" s="7" t="s">
        <v>16</v>
      </c>
      <c r="C20" s="10"/>
      <c r="D20" s="10"/>
      <c r="E20" s="8"/>
      <c r="F20" s="8"/>
      <c r="G20" s="10"/>
      <c r="H20" s="8"/>
      <c r="I20" s="8"/>
      <c r="J20" s="8"/>
      <c r="K20" s="8"/>
      <c r="L20" s="8"/>
      <c r="M20" s="8"/>
      <c r="N20" s="10"/>
      <c r="O20" s="8">
        <f t="shared" si="4"/>
        <v>0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5">
      <c r="A21" s="6">
        <f t="shared" si="5"/>
        <v>3</v>
      </c>
      <c r="B21" s="7" t="s">
        <v>17</v>
      </c>
      <c r="C21" s="10"/>
      <c r="D21" s="10"/>
      <c r="E21" s="8"/>
      <c r="F21" s="8"/>
      <c r="G21" s="10"/>
      <c r="H21" s="8"/>
      <c r="I21" s="8"/>
      <c r="J21" s="8">
        <v>1</v>
      </c>
      <c r="K21" s="8">
        <v>5</v>
      </c>
      <c r="L21" s="8">
        <v>3</v>
      </c>
      <c r="M21" s="8">
        <v>6</v>
      </c>
      <c r="N21" s="10"/>
      <c r="O21" s="8">
        <f t="shared" si="4"/>
        <v>15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5">
      <c r="A22" s="6">
        <f t="shared" si="5"/>
        <v>4</v>
      </c>
      <c r="B22" s="7" t="s">
        <v>18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>
        <f t="shared" si="4"/>
        <v>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5">
      <c r="A23" s="123" t="s">
        <v>19</v>
      </c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1"/>
      <c r="O23" s="9">
        <f>SUM(O19:O22)</f>
        <v>15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5">
      <c r="A25" s="1" t="s">
        <v>83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5">
      <c r="A26" s="3" t="s">
        <v>0</v>
      </c>
      <c r="B26" s="4" t="s">
        <v>1</v>
      </c>
      <c r="C26" s="4" t="s">
        <v>2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10</v>
      </c>
      <c r="L26" s="4" t="s">
        <v>11</v>
      </c>
      <c r="M26" s="4" t="s">
        <v>12</v>
      </c>
      <c r="N26" s="4" t="s">
        <v>13</v>
      </c>
      <c r="O26" s="4" t="s">
        <v>14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5">
      <c r="A27" s="6">
        <v>1</v>
      </c>
      <c r="B27" s="7" t="s">
        <v>15</v>
      </c>
      <c r="C27" s="8"/>
      <c r="D27" s="8"/>
      <c r="E27" s="8"/>
      <c r="F27" s="8"/>
      <c r="G27" s="8"/>
      <c r="H27" s="8">
        <v>1</v>
      </c>
      <c r="I27" s="8"/>
      <c r="J27" s="8"/>
      <c r="K27" s="8">
        <v>1</v>
      </c>
      <c r="L27" s="8">
        <v>1</v>
      </c>
      <c r="M27" s="8"/>
      <c r="N27" s="10"/>
      <c r="O27" s="8">
        <f t="shared" ref="O27:O30" si="6">SUM(C27:N27)</f>
        <v>3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5">
      <c r="A28" s="6">
        <f t="shared" ref="A28:A30" si="7">A27+1</f>
        <v>2</v>
      </c>
      <c r="B28" s="7" t="s">
        <v>16</v>
      </c>
      <c r="C28" s="10"/>
      <c r="D28" s="10"/>
      <c r="E28" s="8"/>
      <c r="F28" s="8"/>
      <c r="G28" s="10"/>
      <c r="H28" s="8"/>
      <c r="I28" s="8"/>
      <c r="J28" s="8"/>
      <c r="K28" s="8"/>
      <c r="L28" s="8">
        <v>1</v>
      </c>
      <c r="M28" s="8">
        <v>1</v>
      </c>
      <c r="N28" s="10"/>
      <c r="O28" s="8">
        <f t="shared" si="6"/>
        <v>2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5">
      <c r="A29" s="6">
        <f t="shared" si="7"/>
        <v>3</v>
      </c>
      <c r="B29" s="7" t="s">
        <v>17</v>
      </c>
      <c r="C29" s="10"/>
      <c r="D29" s="10">
        <v>4</v>
      </c>
      <c r="E29" s="8">
        <v>1</v>
      </c>
      <c r="F29" s="8"/>
      <c r="G29" s="10">
        <v>1</v>
      </c>
      <c r="H29" s="8">
        <v>4</v>
      </c>
      <c r="I29" s="8"/>
      <c r="J29" s="8">
        <v>2</v>
      </c>
      <c r="K29" s="8">
        <v>2</v>
      </c>
      <c r="L29" s="8">
        <v>4</v>
      </c>
      <c r="M29" s="8">
        <v>5</v>
      </c>
      <c r="N29" s="10"/>
      <c r="O29" s="8">
        <f t="shared" si="6"/>
        <v>23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5">
      <c r="A30" s="6">
        <f t="shared" si="7"/>
        <v>4</v>
      </c>
      <c r="B30" s="7" t="s">
        <v>18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f t="shared" si="6"/>
        <v>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5">
      <c r="A31" s="123" t="s">
        <v>19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1"/>
      <c r="O31" s="9">
        <f>SUM(O27:O30)</f>
        <v>28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5">
      <c r="A33" s="1" t="s">
        <v>83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5">
      <c r="A34" s="3" t="s">
        <v>0</v>
      </c>
      <c r="B34" s="4" t="s">
        <v>1</v>
      </c>
      <c r="C34" s="4" t="s">
        <v>2</v>
      </c>
      <c r="D34" s="4" t="s">
        <v>3</v>
      </c>
      <c r="E34" s="4" t="s">
        <v>4</v>
      </c>
      <c r="F34" s="4" t="s">
        <v>5</v>
      </c>
      <c r="G34" s="4" t="s">
        <v>6</v>
      </c>
      <c r="H34" s="4" t="s">
        <v>7</v>
      </c>
      <c r="I34" s="4" t="s">
        <v>8</v>
      </c>
      <c r="J34" s="4" t="s">
        <v>9</v>
      </c>
      <c r="K34" s="4" t="s">
        <v>10</v>
      </c>
      <c r="L34" s="4" t="s">
        <v>11</v>
      </c>
      <c r="M34" s="4" t="s">
        <v>12</v>
      </c>
      <c r="N34" s="4" t="s">
        <v>13</v>
      </c>
      <c r="O34" s="4" t="s">
        <v>14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5">
      <c r="A35" s="6">
        <v>1</v>
      </c>
      <c r="B35" s="7" t="s">
        <v>15</v>
      </c>
      <c r="C35" s="8"/>
      <c r="D35" s="8"/>
      <c r="E35" s="8"/>
      <c r="F35" s="8"/>
      <c r="G35" s="8"/>
      <c r="H35" s="8">
        <v>1</v>
      </c>
      <c r="I35" s="8"/>
      <c r="J35" s="8"/>
      <c r="K35" s="8"/>
      <c r="L35" s="8"/>
      <c r="M35" s="8"/>
      <c r="N35" s="10"/>
      <c r="O35" s="8">
        <f t="shared" ref="O35:O38" si="8">SUM(C35:N35)</f>
        <v>1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5">
      <c r="A36" s="6">
        <f t="shared" ref="A36:A38" si="9">A35+1</f>
        <v>2</v>
      </c>
      <c r="B36" s="7" t="s">
        <v>16</v>
      </c>
      <c r="C36" s="10"/>
      <c r="D36" s="10"/>
      <c r="E36" s="8"/>
      <c r="F36" s="8"/>
      <c r="G36" s="10"/>
      <c r="H36" s="8"/>
      <c r="I36" s="8"/>
      <c r="J36" s="8"/>
      <c r="K36" s="8"/>
      <c r="L36" s="8"/>
      <c r="M36" s="8"/>
      <c r="N36" s="10"/>
      <c r="O36" s="8">
        <f t="shared" si="8"/>
        <v>0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5">
      <c r="A37" s="6">
        <f t="shared" si="9"/>
        <v>3</v>
      </c>
      <c r="B37" s="7" t="s">
        <v>17</v>
      </c>
      <c r="C37" s="10"/>
      <c r="D37" s="10">
        <v>2</v>
      </c>
      <c r="E37" s="8">
        <v>1</v>
      </c>
      <c r="F37" s="8">
        <v>2</v>
      </c>
      <c r="G37" s="10">
        <v>1</v>
      </c>
      <c r="H37" s="8">
        <v>3</v>
      </c>
      <c r="I37" s="8">
        <v>3</v>
      </c>
      <c r="J37" s="8">
        <v>2</v>
      </c>
      <c r="K37" s="8">
        <v>5</v>
      </c>
      <c r="L37" s="8">
        <v>5</v>
      </c>
      <c r="M37" s="8">
        <v>6</v>
      </c>
      <c r="N37" s="10">
        <v>1</v>
      </c>
      <c r="O37" s="8">
        <f t="shared" si="8"/>
        <v>31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5">
      <c r="A38" s="6">
        <f t="shared" si="9"/>
        <v>4</v>
      </c>
      <c r="B38" s="7" t="s">
        <v>18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>
        <f t="shared" si="8"/>
        <v>0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5">
      <c r="A39" s="123" t="s">
        <v>19</v>
      </c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1"/>
      <c r="O39" s="9">
        <f>SUM(O35:O38)</f>
        <v>32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5">
      <c r="A41" s="1" t="s">
        <v>83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5">
      <c r="A42" s="3" t="s">
        <v>0</v>
      </c>
      <c r="B42" s="4" t="s">
        <v>1</v>
      </c>
      <c r="C42" s="4" t="s">
        <v>2</v>
      </c>
      <c r="D42" s="4" t="s">
        <v>3</v>
      </c>
      <c r="E42" s="4" t="s">
        <v>4</v>
      </c>
      <c r="F42" s="4" t="s">
        <v>5</v>
      </c>
      <c r="G42" s="4" t="s">
        <v>6</v>
      </c>
      <c r="H42" s="4" t="s">
        <v>7</v>
      </c>
      <c r="I42" s="4" t="s">
        <v>8</v>
      </c>
      <c r="J42" s="4" t="s">
        <v>9</v>
      </c>
      <c r="K42" s="4" t="s">
        <v>10</v>
      </c>
      <c r="L42" s="4" t="s">
        <v>11</v>
      </c>
      <c r="M42" s="4" t="s">
        <v>12</v>
      </c>
      <c r="N42" s="4" t="s">
        <v>13</v>
      </c>
      <c r="O42" s="4" t="s">
        <v>14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5">
      <c r="A43" s="6">
        <v>1</v>
      </c>
      <c r="B43" s="7" t="s">
        <v>15</v>
      </c>
      <c r="C43" s="8">
        <v>4</v>
      </c>
      <c r="D43" s="8"/>
      <c r="E43" s="8"/>
      <c r="F43" s="8"/>
      <c r="G43" s="8">
        <v>1</v>
      </c>
      <c r="H43" s="8"/>
      <c r="I43" s="8"/>
      <c r="J43" s="8">
        <v>1</v>
      </c>
      <c r="K43" s="8">
        <v>2</v>
      </c>
      <c r="L43" s="8"/>
      <c r="M43" s="8"/>
      <c r="N43" s="10"/>
      <c r="O43" s="8">
        <f t="shared" ref="O43:O46" si="10">SUM(C43:N43)</f>
        <v>8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5">
      <c r="A44" s="6">
        <f t="shared" ref="A44:A46" si="11">A43+1</f>
        <v>2</v>
      </c>
      <c r="B44" s="7" t="s">
        <v>16</v>
      </c>
      <c r="C44" s="10"/>
      <c r="D44" s="10"/>
      <c r="E44" s="8"/>
      <c r="F44" s="8"/>
      <c r="H44" s="8">
        <v>1</v>
      </c>
      <c r="I44" s="8"/>
      <c r="J44" s="8"/>
      <c r="K44" s="8"/>
      <c r="L44" s="8"/>
      <c r="M44" s="8"/>
      <c r="N44" s="10"/>
      <c r="O44" s="8">
        <f t="shared" si="10"/>
        <v>1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5">
      <c r="A45" s="6">
        <f t="shared" si="11"/>
        <v>3</v>
      </c>
      <c r="B45" s="7" t="s">
        <v>17</v>
      </c>
      <c r="C45" s="10"/>
      <c r="D45" s="10"/>
      <c r="E45" s="8">
        <v>3</v>
      </c>
      <c r="F45" s="8">
        <v>3</v>
      </c>
      <c r="G45" s="10">
        <v>2</v>
      </c>
      <c r="H45" s="8">
        <v>2</v>
      </c>
      <c r="I45" s="8">
        <v>1</v>
      </c>
      <c r="J45" s="8">
        <v>1</v>
      </c>
      <c r="K45" s="8">
        <v>5</v>
      </c>
      <c r="L45" s="8">
        <v>4</v>
      </c>
      <c r="M45" s="8">
        <v>3</v>
      </c>
      <c r="N45" s="10"/>
      <c r="O45" s="8">
        <f t="shared" si="10"/>
        <v>24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5">
      <c r="A46" s="6">
        <f t="shared" si="11"/>
        <v>4</v>
      </c>
      <c r="B46" s="7" t="s">
        <v>18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>
        <f t="shared" si="10"/>
        <v>0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5">
      <c r="A47" s="123" t="s">
        <v>19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1"/>
      <c r="O47" s="9">
        <f>SUM(O43:O46)</f>
        <v>33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5">
      <c r="A57" s="2"/>
      <c r="B57" s="2"/>
      <c r="C57" s="2"/>
      <c r="D57" s="2"/>
      <c r="E57" s="2"/>
      <c r="F57" s="2"/>
      <c r="G57" s="2"/>
      <c r="H57" s="2" t="s">
        <v>20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/>
    <row r="249" spans="1:26" ht="15.75" customHeight="1" x14ac:dyDescent="0.35"/>
    <row r="250" spans="1:26" ht="15.75" customHeight="1" x14ac:dyDescent="0.35"/>
    <row r="251" spans="1:26" ht="15.75" customHeight="1" x14ac:dyDescent="0.35"/>
    <row r="252" spans="1:26" ht="15.75" customHeight="1" x14ac:dyDescent="0.35"/>
    <row r="253" spans="1:26" ht="15.75" customHeight="1" x14ac:dyDescent="0.35"/>
    <row r="254" spans="1:26" ht="15.75" customHeight="1" x14ac:dyDescent="0.35"/>
    <row r="255" spans="1:26" ht="15.75" customHeight="1" x14ac:dyDescent="0.35"/>
    <row r="256" spans="1:2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6">
    <mergeCell ref="A47:N47"/>
    <mergeCell ref="A7:N7"/>
    <mergeCell ref="A15:N15"/>
    <mergeCell ref="A23:N23"/>
    <mergeCell ref="A31:N31"/>
    <mergeCell ref="A39:N39"/>
  </mergeCells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00"/>
  <sheetViews>
    <sheetView workbookViewId="0"/>
  </sheetViews>
  <sheetFormatPr defaultColWidth="14.453125" defaultRowHeight="15" customHeight="1" x14ac:dyDescent="0.35"/>
  <cols>
    <col min="1" max="1" width="4.7265625" customWidth="1"/>
    <col min="2" max="2" width="84.26953125" customWidth="1"/>
    <col min="3" max="3" width="28" customWidth="1"/>
    <col min="4" max="8" width="20.7265625" customWidth="1"/>
  </cols>
  <sheetData>
    <row r="1" spans="1:8" ht="14.25" customHeight="1" x14ac:dyDescent="0.35">
      <c r="A1" s="130" t="s">
        <v>50</v>
      </c>
      <c r="B1" s="125"/>
      <c r="C1" s="125"/>
      <c r="D1" s="125"/>
      <c r="E1" s="125"/>
      <c r="F1" s="125"/>
      <c r="G1" s="125"/>
      <c r="H1" s="125"/>
    </row>
    <row r="2" spans="1:8" ht="14.25" customHeight="1" x14ac:dyDescent="0.35"/>
    <row r="3" spans="1:8" ht="14.25" customHeight="1" x14ac:dyDescent="0.35">
      <c r="A3" s="69" t="s">
        <v>0</v>
      </c>
      <c r="B3" s="69" t="s">
        <v>26</v>
      </c>
      <c r="C3" s="69" t="s">
        <v>27</v>
      </c>
      <c r="D3" s="69" t="s">
        <v>28</v>
      </c>
      <c r="E3" s="69" t="s">
        <v>29</v>
      </c>
      <c r="F3" s="69" t="s">
        <v>30</v>
      </c>
      <c r="G3" s="69" t="s">
        <v>31</v>
      </c>
      <c r="H3" s="69" t="s">
        <v>32</v>
      </c>
    </row>
    <row r="4" spans="1:8" ht="14.25" customHeight="1" x14ac:dyDescent="0.35">
      <c r="A4" s="70">
        <v>1</v>
      </c>
      <c r="B4" s="71"/>
      <c r="C4" s="70"/>
      <c r="D4" s="72"/>
      <c r="E4" s="72"/>
      <c r="F4" s="72"/>
      <c r="G4" s="72"/>
      <c r="H4" s="73" t="e">
        <f t="shared" ref="H4:H14" si="0">G4/E4</f>
        <v>#DIV/0!</v>
      </c>
    </row>
    <row r="5" spans="1:8" ht="14.25" customHeight="1" x14ac:dyDescent="0.35">
      <c r="A5" s="70">
        <v>2</v>
      </c>
      <c r="B5" s="71"/>
      <c r="C5" s="70"/>
      <c r="D5" s="72"/>
      <c r="E5" s="72"/>
      <c r="F5" s="72"/>
      <c r="G5" s="72"/>
      <c r="H5" s="73" t="e">
        <f t="shared" si="0"/>
        <v>#DIV/0!</v>
      </c>
    </row>
    <row r="6" spans="1:8" ht="14.25" customHeight="1" x14ac:dyDescent="0.35">
      <c r="A6" s="70">
        <v>3</v>
      </c>
      <c r="B6" s="71"/>
      <c r="C6" s="70"/>
      <c r="D6" s="72"/>
      <c r="E6" s="72"/>
      <c r="F6" s="72"/>
      <c r="G6" s="72"/>
      <c r="H6" s="73" t="e">
        <f t="shared" si="0"/>
        <v>#DIV/0!</v>
      </c>
    </row>
    <row r="7" spans="1:8" ht="14.25" customHeight="1" x14ac:dyDescent="0.35">
      <c r="A7" s="70">
        <v>4</v>
      </c>
      <c r="B7" s="71"/>
      <c r="C7" s="70"/>
      <c r="D7" s="72"/>
      <c r="E7" s="72"/>
      <c r="F7" s="72"/>
      <c r="G7" s="72"/>
      <c r="H7" s="73" t="e">
        <f t="shared" si="0"/>
        <v>#DIV/0!</v>
      </c>
    </row>
    <row r="8" spans="1:8" ht="14.25" customHeight="1" x14ac:dyDescent="0.35">
      <c r="A8" s="70">
        <v>5</v>
      </c>
      <c r="B8" s="71"/>
      <c r="C8" s="70"/>
      <c r="D8" s="72"/>
      <c r="E8" s="72"/>
      <c r="F8" s="72"/>
      <c r="G8" s="72"/>
      <c r="H8" s="73" t="e">
        <f t="shared" si="0"/>
        <v>#DIV/0!</v>
      </c>
    </row>
    <row r="9" spans="1:8" ht="14.25" customHeight="1" x14ac:dyDescent="0.35">
      <c r="A9" s="70">
        <v>6</v>
      </c>
      <c r="B9" s="71"/>
      <c r="C9" s="70"/>
      <c r="D9" s="72"/>
      <c r="E9" s="72"/>
      <c r="F9" s="72"/>
      <c r="G9" s="72"/>
      <c r="H9" s="73" t="e">
        <f t="shared" si="0"/>
        <v>#DIV/0!</v>
      </c>
    </row>
    <row r="10" spans="1:8" ht="14.25" customHeight="1" x14ac:dyDescent="0.35">
      <c r="A10" s="70">
        <v>7</v>
      </c>
      <c r="B10" s="71"/>
      <c r="C10" s="70"/>
      <c r="D10" s="72"/>
      <c r="E10" s="72"/>
      <c r="F10" s="72"/>
      <c r="G10" s="72"/>
      <c r="H10" s="73" t="e">
        <f t="shared" si="0"/>
        <v>#DIV/0!</v>
      </c>
    </row>
    <row r="11" spans="1:8" ht="14.25" customHeight="1" x14ac:dyDescent="0.35">
      <c r="A11" s="70">
        <v>8</v>
      </c>
      <c r="B11" s="71"/>
      <c r="C11" s="70"/>
      <c r="D11" s="72"/>
      <c r="E11" s="72"/>
      <c r="F11" s="72"/>
      <c r="G11" s="72"/>
      <c r="H11" s="73" t="e">
        <f t="shared" si="0"/>
        <v>#DIV/0!</v>
      </c>
    </row>
    <row r="12" spans="1:8" ht="14.25" customHeight="1" x14ac:dyDescent="0.35">
      <c r="A12" s="70">
        <v>9</v>
      </c>
      <c r="B12" s="71"/>
      <c r="C12" s="70"/>
      <c r="D12" s="72"/>
      <c r="E12" s="72"/>
      <c r="F12" s="72"/>
      <c r="G12" s="72"/>
      <c r="H12" s="73" t="e">
        <f t="shared" si="0"/>
        <v>#DIV/0!</v>
      </c>
    </row>
    <row r="13" spans="1:8" ht="14.25" customHeight="1" x14ac:dyDescent="0.35">
      <c r="A13" s="70">
        <v>10</v>
      </c>
      <c r="B13" s="71"/>
      <c r="C13" s="70"/>
      <c r="D13" s="72"/>
      <c r="E13" s="72"/>
      <c r="F13" s="72"/>
      <c r="G13" s="72"/>
      <c r="H13" s="73" t="e">
        <f t="shared" si="0"/>
        <v>#DIV/0!</v>
      </c>
    </row>
    <row r="14" spans="1:8" ht="14.25" customHeight="1" x14ac:dyDescent="0.35">
      <c r="A14" s="70">
        <v>11</v>
      </c>
      <c r="B14" s="71"/>
      <c r="C14" s="70"/>
      <c r="D14" s="72"/>
      <c r="E14" s="72"/>
      <c r="F14" s="72"/>
      <c r="G14" s="72"/>
      <c r="H14" s="73" t="e">
        <f t="shared" si="0"/>
        <v>#DIV/0!</v>
      </c>
    </row>
    <row r="15" spans="1:8" ht="14.25" customHeight="1" x14ac:dyDescent="0.35">
      <c r="C15" s="74"/>
    </row>
    <row r="16" spans="1:8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1:H1"/>
  </mergeCells>
  <pageMargins left="0.7" right="0.7" top="0.75" bottom="0.75" header="0" footer="0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99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6" sqref="D6"/>
    </sheetView>
  </sheetViews>
  <sheetFormatPr defaultColWidth="14.453125" defaultRowHeight="15" customHeight="1" x14ac:dyDescent="0.35"/>
  <cols>
    <col min="1" max="1" width="4.7265625" customWidth="1"/>
    <col min="2" max="2" width="48.1796875" customWidth="1"/>
    <col min="3" max="3" width="29.26953125" customWidth="1"/>
    <col min="4" max="4" width="27" customWidth="1"/>
    <col min="5" max="5" width="34" customWidth="1"/>
    <col min="6" max="6" width="27.1796875" customWidth="1"/>
    <col min="7" max="7" width="25.26953125" customWidth="1"/>
    <col min="8" max="8" width="20.7265625" customWidth="1"/>
    <col min="9" max="10" width="15.453125" customWidth="1"/>
    <col min="11" max="11" width="16.26953125" customWidth="1"/>
    <col min="12" max="12" width="13.54296875" customWidth="1"/>
    <col min="13" max="16" width="8.7265625" customWidth="1"/>
  </cols>
  <sheetData>
    <row r="1" spans="1:16" ht="21" customHeight="1" x14ac:dyDescent="0.35">
      <c r="A1" s="124" t="s">
        <v>74</v>
      </c>
      <c r="B1" s="125"/>
      <c r="C1" s="125"/>
      <c r="D1" s="125"/>
      <c r="E1" s="125"/>
      <c r="F1" s="125"/>
      <c r="G1" s="125"/>
      <c r="H1" s="125"/>
      <c r="I1" s="19"/>
      <c r="J1" s="19"/>
      <c r="K1" s="19"/>
      <c r="L1" s="19"/>
      <c r="M1" s="19"/>
      <c r="N1" s="19"/>
      <c r="O1" s="19"/>
      <c r="P1" s="19"/>
    </row>
    <row r="2" spans="1:16" ht="12.75" customHeight="1" x14ac:dyDescent="0.35">
      <c r="A2" s="19"/>
      <c r="B2" s="19"/>
      <c r="C2" s="75"/>
      <c r="D2" s="44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6" ht="32.25" customHeight="1" x14ac:dyDescent="0.35">
      <c r="A3" s="20" t="s">
        <v>0</v>
      </c>
      <c r="B3" s="20" t="s">
        <v>26</v>
      </c>
      <c r="C3" s="56" t="s">
        <v>27</v>
      </c>
      <c r="D3" s="56" t="s">
        <v>69</v>
      </c>
      <c r="E3" s="20" t="s">
        <v>29</v>
      </c>
      <c r="F3" s="20" t="s">
        <v>30</v>
      </c>
      <c r="G3" s="20" t="s">
        <v>31</v>
      </c>
      <c r="H3" s="20" t="s">
        <v>32</v>
      </c>
      <c r="I3" s="107" t="s">
        <v>70</v>
      </c>
      <c r="J3" s="107" t="s">
        <v>71</v>
      </c>
      <c r="K3" s="107" t="s">
        <v>72</v>
      </c>
      <c r="L3" s="108" t="s">
        <v>40</v>
      </c>
      <c r="M3" s="19"/>
      <c r="N3" s="19"/>
      <c r="O3" s="19"/>
      <c r="P3" s="19"/>
    </row>
    <row r="4" spans="1:16" ht="14.5" x14ac:dyDescent="0.35">
      <c r="A4" s="21">
        <v>1</v>
      </c>
      <c r="B4" s="63" t="s">
        <v>68</v>
      </c>
      <c r="C4" s="76" t="s">
        <v>47</v>
      </c>
      <c r="D4" s="77">
        <v>11097425641</v>
      </c>
      <c r="E4" s="78">
        <f t="shared" ref="E4:E23" si="0">D4</f>
        <v>11097425641</v>
      </c>
      <c r="F4" s="79">
        <v>8768577853.0400009</v>
      </c>
      <c r="G4" s="33">
        <f t="shared" ref="G4:G23" si="1">E4-F4</f>
        <v>2328847787.9599991</v>
      </c>
      <c r="H4" s="25">
        <f t="shared" ref="H4:H23" si="2">G4/E4</f>
        <v>0.20985477743197964</v>
      </c>
      <c r="I4" s="51"/>
      <c r="J4" s="51"/>
      <c r="K4" s="51"/>
      <c r="L4" s="51"/>
      <c r="M4" s="19"/>
      <c r="N4" s="19"/>
      <c r="O4" s="19"/>
      <c r="P4" s="19"/>
    </row>
    <row r="5" spans="1:16" ht="14.5" x14ac:dyDescent="0.35">
      <c r="A5" s="21">
        <f t="shared" ref="A5:A23" si="3">A4+1</f>
        <v>2</v>
      </c>
      <c r="B5" s="63" t="s">
        <v>68</v>
      </c>
      <c r="C5" s="76" t="s">
        <v>47</v>
      </c>
      <c r="D5" s="32">
        <v>10710501606</v>
      </c>
      <c r="E5" s="78">
        <f t="shared" si="0"/>
        <v>10710501606</v>
      </c>
      <c r="F5" s="79">
        <v>8800395942.5699997</v>
      </c>
      <c r="G5" s="33">
        <f t="shared" si="1"/>
        <v>1910105663.4300003</v>
      </c>
      <c r="H5" s="25">
        <f t="shared" si="2"/>
        <v>0.17833951515024873</v>
      </c>
      <c r="I5" s="51"/>
      <c r="J5" s="51"/>
      <c r="K5" s="51"/>
      <c r="L5" s="51"/>
      <c r="M5" s="19"/>
      <c r="N5" s="19"/>
      <c r="O5" s="19"/>
      <c r="P5" s="19"/>
    </row>
    <row r="6" spans="1:16" ht="14.5" x14ac:dyDescent="0.35">
      <c r="A6" s="21">
        <f t="shared" si="3"/>
        <v>3</v>
      </c>
      <c r="B6" s="63" t="s">
        <v>68</v>
      </c>
      <c r="C6" s="76" t="s">
        <v>47</v>
      </c>
      <c r="D6" s="32">
        <v>9873616922</v>
      </c>
      <c r="E6" s="78">
        <f t="shared" si="0"/>
        <v>9873616922</v>
      </c>
      <c r="F6" s="79">
        <v>8024876439.0500002</v>
      </c>
      <c r="G6" s="33">
        <f t="shared" si="1"/>
        <v>1848740482.9499998</v>
      </c>
      <c r="H6" s="25">
        <f t="shared" si="2"/>
        <v>0.18724045074411486</v>
      </c>
      <c r="I6" s="51"/>
      <c r="J6" s="51"/>
      <c r="K6" s="51"/>
      <c r="L6" s="51"/>
      <c r="M6" s="19"/>
      <c r="N6" s="19"/>
      <c r="O6" s="19"/>
      <c r="P6" s="19"/>
    </row>
    <row r="7" spans="1:16" ht="14.5" x14ac:dyDescent="0.35">
      <c r="A7" s="21">
        <f t="shared" si="3"/>
        <v>4</v>
      </c>
      <c r="B7" s="63" t="s">
        <v>68</v>
      </c>
      <c r="C7" s="76" t="s">
        <v>47</v>
      </c>
      <c r="D7" s="32">
        <v>8790281706</v>
      </c>
      <c r="E7" s="78">
        <f t="shared" si="0"/>
        <v>8790281706</v>
      </c>
      <c r="F7" s="79">
        <v>7167586392.4399996</v>
      </c>
      <c r="G7" s="33">
        <f t="shared" si="1"/>
        <v>1622695313.5600004</v>
      </c>
      <c r="H7" s="25">
        <f t="shared" si="2"/>
        <v>0.18460105919613407</v>
      </c>
      <c r="I7" s="51"/>
      <c r="J7" s="51"/>
      <c r="K7" s="51"/>
      <c r="L7" s="51"/>
      <c r="M7" s="19"/>
      <c r="N7" s="19"/>
      <c r="O7" s="19"/>
      <c r="P7" s="19"/>
    </row>
    <row r="8" spans="1:16" ht="14.5" x14ac:dyDescent="0.35">
      <c r="A8" s="21">
        <f t="shared" si="3"/>
        <v>5</v>
      </c>
      <c r="B8" s="63" t="s">
        <v>68</v>
      </c>
      <c r="C8" s="31" t="s">
        <v>44</v>
      </c>
      <c r="D8" s="32">
        <v>7784768550</v>
      </c>
      <c r="E8" s="78">
        <f t="shared" si="0"/>
        <v>7784768550</v>
      </c>
      <c r="F8" s="34">
        <v>6108318900</v>
      </c>
      <c r="G8" s="33">
        <f t="shared" si="1"/>
        <v>1676449650</v>
      </c>
      <c r="H8" s="25">
        <f t="shared" si="2"/>
        <v>0.215349966955665</v>
      </c>
      <c r="I8" s="51"/>
      <c r="J8" s="51"/>
      <c r="K8" s="51"/>
      <c r="L8" s="51"/>
      <c r="M8" s="19"/>
      <c r="N8" s="19"/>
      <c r="O8" s="19"/>
      <c r="P8" s="19"/>
    </row>
    <row r="9" spans="1:16" ht="14.5" x14ac:dyDescent="0.35">
      <c r="A9" s="21">
        <f t="shared" si="3"/>
        <v>6</v>
      </c>
      <c r="B9" s="63" t="s">
        <v>68</v>
      </c>
      <c r="C9" s="76" t="s">
        <v>47</v>
      </c>
      <c r="D9" s="32">
        <v>5870430720</v>
      </c>
      <c r="E9" s="78">
        <f t="shared" si="0"/>
        <v>5870430720</v>
      </c>
      <c r="F9" s="34">
        <v>5556438000</v>
      </c>
      <c r="G9" s="33">
        <f t="shared" si="1"/>
        <v>313992720</v>
      </c>
      <c r="H9" s="25">
        <f t="shared" si="2"/>
        <v>5.3487168996008527E-2</v>
      </c>
      <c r="I9" s="51"/>
      <c r="J9" s="51"/>
      <c r="K9" s="51"/>
      <c r="L9" s="51"/>
      <c r="M9" s="19"/>
      <c r="N9" s="19"/>
      <c r="O9" s="19"/>
      <c r="P9" s="19"/>
    </row>
    <row r="10" spans="1:16" ht="14.5" x14ac:dyDescent="0.35">
      <c r="A10" s="21">
        <f t="shared" si="3"/>
        <v>7</v>
      </c>
      <c r="B10" s="63" t="s">
        <v>68</v>
      </c>
      <c r="C10" s="76" t="s">
        <v>47</v>
      </c>
      <c r="D10" s="32">
        <v>32521109904</v>
      </c>
      <c r="E10" s="78">
        <f t="shared" si="0"/>
        <v>32521109904</v>
      </c>
      <c r="F10" s="34">
        <v>30758278098</v>
      </c>
      <c r="G10" s="33">
        <f t="shared" si="1"/>
        <v>1762831806</v>
      </c>
      <c r="H10" s="25">
        <f t="shared" si="2"/>
        <v>5.420577007376913E-2</v>
      </c>
      <c r="I10" s="51"/>
      <c r="J10" s="51"/>
      <c r="K10" s="51"/>
      <c r="L10" s="51"/>
      <c r="M10" s="19"/>
      <c r="N10" s="19"/>
      <c r="O10" s="19"/>
      <c r="P10" s="19"/>
    </row>
    <row r="11" spans="1:16" ht="14.5" x14ac:dyDescent="0.35">
      <c r="A11" s="21">
        <f t="shared" si="3"/>
        <v>8</v>
      </c>
      <c r="B11" s="63" t="s">
        <v>68</v>
      </c>
      <c r="C11" s="76" t="s">
        <v>47</v>
      </c>
      <c r="D11" s="32">
        <v>28256866298</v>
      </c>
      <c r="E11" s="78">
        <f t="shared" si="0"/>
        <v>28256866298</v>
      </c>
      <c r="F11" s="34">
        <v>25142107316</v>
      </c>
      <c r="G11" s="33">
        <f t="shared" si="1"/>
        <v>3114758982</v>
      </c>
      <c r="H11" s="25">
        <f t="shared" si="2"/>
        <v>0.11023016314517722</v>
      </c>
      <c r="I11" s="80"/>
      <c r="J11" s="80"/>
      <c r="K11" s="80"/>
      <c r="L11" s="80"/>
      <c r="M11" s="44"/>
      <c r="N11" s="44"/>
      <c r="O11" s="44"/>
      <c r="P11" s="44"/>
    </row>
    <row r="12" spans="1:16" ht="14.5" x14ac:dyDescent="0.35">
      <c r="A12" s="21">
        <f t="shared" si="3"/>
        <v>9</v>
      </c>
      <c r="B12" s="63" t="s">
        <v>68</v>
      </c>
      <c r="C12" s="76" t="s">
        <v>47</v>
      </c>
      <c r="D12" s="32">
        <v>29007930588</v>
      </c>
      <c r="E12" s="78">
        <f t="shared" si="0"/>
        <v>29007930588</v>
      </c>
      <c r="F12" s="34">
        <v>28808032170</v>
      </c>
      <c r="G12" s="33">
        <f t="shared" si="1"/>
        <v>199898418</v>
      </c>
      <c r="H12" s="25">
        <f t="shared" si="2"/>
        <v>6.8911643798090852E-3</v>
      </c>
      <c r="I12" s="80"/>
      <c r="J12" s="80"/>
      <c r="K12" s="80"/>
      <c r="L12" s="80"/>
      <c r="M12" s="44"/>
      <c r="N12" s="44"/>
      <c r="O12" s="44"/>
      <c r="P12" s="44"/>
    </row>
    <row r="13" spans="1:16" ht="14.5" x14ac:dyDescent="0.35">
      <c r="A13" s="21">
        <f t="shared" si="3"/>
        <v>10</v>
      </c>
      <c r="B13" s="63" t="s">
        <v>68</v>
      </c>
      <c r="C13" s="76" t="s">
        <v>47</v>
      </c>
      <c r="D13" s="32">
        <v>25009042282</v>
      </c>
      <c r="E13" s="78">
        <f t="shared" si="0"/>
        <v>25009042282</v>
      </c>
      <c r="F13" s="34">
        <v>23435585999</v>
      </c>
      <c r="G13" s="33">
        <f t="shared" si="1"/>
        <v>1573456283</v>
      </c>
      <c r="H13" s="25">
        <f t="shared" si="2"/>
        <v>6.2915495333960819E-2</v>
      </c>
      <c r="I13" s="80"/>
      <c r="J13" s="80"/>
      <c r="K13" s="80"/>
      <c r="L13" s="80"/>
      <c r="M13" s="44"/>
      <c r="N13" s="44"/>
      <c r="O13" s="44"/>
      <c r="P13" s="44"/>
    </row>
    <row r="14" spans="1:16" ht="14.5" x14ac:dyDescent="0.35">
      <c r="A14" s="21">
        <f t="shared" si="3"/>
        <v>11</v>
      </c>
      <c r="B14" s="63" t="s">
        <v>68</v>
      </c>
      <c r="C14" s="76" t="s">
        <v>47</v>
      </c>
      <c r="D14" s="32">
        <v>20029445724</v>
      </c>
      <c r="E14" s="78">
        <f t="shared" si="0"/>
        <v>20029445724</v>
      </c>
      <c r="F14" s="34">
        <v>19059170090</v>
      </c>
      <c r="G14" s="33">
        <f t="shared" si="1"/>
        <v>970275634</v>
      </c>
      <c r="H14" s="25">
        <f t="shared" si="2"/>
        <v>4.8442460533861947E-2</v>
      </c>
      <c r="I14" s="80"/>
      <c r="J14" s="80"/>
      <c r="K14" s="80"/>
      <c r="L14" s="80"/>
      <c r="M14" s="44"/>
      <c r="N14" s="44"/>
      <c r="O14" s="44"/>
      <c r="P14" s="44"/>
    </row>
    <row r="15" spans="1:16" ht="14.5" x14ac:dyDescent="0.35">
      <c r="A15" s="21">
        <f t="shared" si="3"/>
        <v>12</v>
      </c>
      <c r="B15" s="63" t="s">
        <v>68</v>
      </c>
      <c r="C15" s="76" t="s">
        <v>47</v>
      </c>
      <c r="D15" s="32">
        <v>18622620687</v>
      </c>
      <c r="E15" s="78">
        <f t="shared" si="0"/>
        <v>18622620687</v>
      </c>
      <c r="F15" s="34">
        <v>18264165874</v>
      </c>
      <c r="G15" s="33">
        <f t="shared" si="1"/>
        <v>358454813</v>
      </c>
      <c r="H15" s="25">
        <f t="shared" si="2"/>
        <v>1.9248354945565132E-2</v>
      </c>
      <c r="I15" s="80"/>
      <c r="J15" s="80"/>
      <c r="K15" s="80"/>
      <c r="L15" s="80"/>
      <c r="M15" s="44"/>
      <c r="N15" s="44"/>
      <c r="O15" s="44"/>
      <c r="P15" s="44"/>
    </row>
    <row r="16" spans="1:16" ht="14.5" x14ac:dyDescent="0.35">
      <c r="A16" s="21">
        <f t="shared" si="3"/>
        <v>13</v>
      </c>
      <c r="B16" s="63" t="s">
        <v>68</v>
      </c>
      <c r="C16" s="76" t="s">
        <v>47</v>
      </c>
      <c r="D16" s="32">
        <v>15591837054</v>
      </c>
      <c r="E16" s="78">
        <f t="shared" si="0"/>
        <v>15591837054</v>
      </c>
      <c r="F16" s="34">
        <v>15474175074</v>
      </c>
      <c r="G16" s="33">
        <f t="shared" si="1"/>
        <v>117661980</v>
      </c>
      <c r="H16" s="25">
        <f t="shared" si="2"/>
        <v>7.5463833794885936E-3</v>
      </c>
      <c r="I16" s="51"/>
      <c r="J16" s="51"/>
      <c r="K16" s="51"/>
      <c r="L16" s="51"/>
      <c r="M16" s="44"/>
      <c r="N16" s="44"/>
      <c r="O16" s="44"/>
      <c r="P16" s="44"/>
    </row>
    <row r="17" spans="1:16" ht="14.5" x14ac:dyDescent="0.35">
      <c r="A17" s="21">
        <f t="shared" si="3"/>
        <v>14</v>
      </c>
      <c r="B17" s="63" t="s">
        <v>68</v>
      </c>
      <c r="C17" s="76" t="s">
        <v>47</v>
      </c>
      <c r="D17" s="32">
        <v>14447825431</v>
      </c>
      <c r="E17" s="78">
        <f t="shared" si="0"/>
        <v>14447825431</v>
      </c>
      <c r="F17" s="34">
        <v>13570951130</v>
      </c>
      <c r="G17" s="33">
        <f t="shared" si="1"/>
        <v>876874301</v>
      </c>
      <c r="H17" s="25">
        <f t="shared" si="2"/>
        <v>6.0692476192197982E-2</v>
      </c>
      <c r="I17" s="51"/>
      <c r="J17" s="51"/>
      <c r="K17" s="51"/>
      <c r="L17" s="51"/>
      <c r="M17" s="44"/>
      <c r="N17" s="44"/>
      <c r="O17" s="44"/>
      <c r="P17" s="44"/>
    </row>
    <row r="18" spans="1:16" ht="14.5" x14ac:dyDescent="0.35">
      <c r="A18" s="21">
        <f t="shared" si="3"/>
        <v>15</v>
      </c>
      <c r="B18" s="63" t="s">
        <v>68</v>
      </c>
      <c r="C18" s="31" t="s">
        <v>51</v>
      </c>
      <c r="D18" s="32">
        <v>2352445200</v>
      </c>
      <c r="E18" s="78">
        <f t="shared" si="0"/>
        <v>2352445200</v>
      </c>
      <c r="F18" s="34">
        <v>2176821000</v>
      </c>
      <c r="G18" s="33">
        <f t="shared" si="1"/>
        <v>175624200</v>
      </c>
      <c r="H18" s="25">
        <f t="shared" si="2"/>
        <v>7.4656021742823167E-2</v>
      </c>
      <c r="I18" s="51"/>
      <c r="J18" s="51"/>
      <c r="K18" s="51"/>
      <c r="L18" s="51"/>
      <c r="M18" s="44"/>
      <c r="N18" s="44"/>
      <c r="O18" s="44"/>
      <c r="P18" s="44"/>
    </row>
    <row r="19" spans="1:16" ht="14.5" x14ac:dyDescent="0.35">
      <c r="A19" s="21">
        <f t="shared" si="3"/>
        <v>16</v>
      </c>
      <c r="B19" s="63" t="s">
        <v>68</v>
      </c>
      <c r="C19" s="31" t="s">
        <v>44</v>
      </c>
      <c r="D19" s="32">
        <v>4522211040</v>
      </c>
      <c r="E19" s="78">
        <f t="shared" si="0"/>
        <v>4522211040</v>
      </c>
      <c r="F19" s="34">
        <v>3756246891.75</v>
      </c>
      <c r="G19" s="33">
        <f t="shared" si="1"/>
        <v>765964148.25</v>
      </c>
      <c r="H19" s="25">
        <f t="shared" si="2"/>
        <v>0.1693782403065382</v>
      </c>
      <c r="I19" s="51"/>
      <c r="J19" s="51"/>
      <c r="K19" s="51"/>
      <c r="L19" s="51"/>
      <c r="M19" s="44"/>
      <c r="N19" s="44"/>
      <c r="O19" s="44"/>
      <c r="P19" s="44"/>
    </row>
    <row r="20" spans="1:16" ht="14.5" x14ac:dyDescent="0.35">
      <c r="A20" s="21">
        <f t="shared" si="3"/>
        <v>17</v>
      </c>
      <c r="B20" s="63" t="s">
        <v>68</v>
      </c>
      <c r="C20" s="76" t="s">
        <v>47</v>
      </c>
      <c r="D20" s="62">
        <v>17301556800</v>
      </c>
      <c r="E20" s="78">
        <f t="shared" si="0"/>
        <v>17301556800</v>
      </c>
      <c r="F20" s="34">
        <v>16971090201.719999</v>
      </c>
      <c r="G20" s="33">
        <f t="shared" si="1"/>
        <v>330466598.28000069</v>
      </c>
      <c r="H20" s="25">
        <f t="shared" si="2"/>
        <v>1.910039669262599E-2</v>
      </c>
      <c r="I20" s="51"/>
      <c r="J20" s="51"/>
      <c r="K20" s="51"/>
      <c r="L20" s="51"/>
      <c r="M20" s="44"/>
      <c r="N20" s="44"/>
      <c r="O20" s="44"/>
      <c r="P20" s="44"/>
    </row>
    <row r="21" spans="1:16" ht="14.5" x14ac:dyDescent="0.35">
      <c r="A21" s="21">
        <f t="shared" si="3"/>
        <v>18</v>
      </c>
      <c r="B21" s="63" t="s">
        <v>68</v>
      </c>
      <c r="C21" s="76" t="s">
        <v>47</v>
      </c>
      <c r="D21" s="32">
        <v>7631081280</v>
      </c>
      <c r="E21" s="78">
        <f t="shared" si="0"/>
        <v>7631081280</v>
      </c>
      <c r="F21" s="34">
        <v>7156836000</v>
      </c>
      <c r="G21" s="33">
        <f t="shared" si="1"/>
        <v>474245280</v>
      </c>
      <c r="H21" s="25">
        <f t="shared" si="2"/>
        <v>6.2146537639814002E-2</v>
      </c>
      <c r="I21" s="51"/>
      <c r="J21" s="51"/>
      <c r="K21" s="51"/>
      <c r="L21" s="51"/>
      <c r="M21" s="44"/>
      <c r="N21" s="44"/>
      <c r="O21" s="44"/>
      <c r="P21" s="44"/>
    </row>
    <row r="22" spans="1:16" ht="14.5" x14ac:dyDescent="0.35">
      <c r="A22" s="21">
        <f t="shared" si="3"/>
        <v>19</v>
      </c>
      <c r="B22" s="63" t="s">
        <v>68</v>
      </c>
      <c r="C22" s="37" t="s">
        <v>44</v>
      </c>
      <c r="D22" s="32">
        <v>7011414900</v>
      </c>
      <c r="E22" s="38">
        <f t="shared" si="0"/>
        <v>7011414900</v>
      </c>
      <c r="F22" s="34">
        <v>5790000000</v>
      </c>
      <c r="G22" s="38">
        <f t="shared" si="1"/>
        <v>1221414900</v>
      </c>
      <c r="H22" s="58">
        <f t="shared" si="2"/>
        <v>0.17420376877140734</v>
      </c>
      <c r="I22" s="40" t="s">
        <v>45</v>
      </c>
      <c r="J22" s="40" t="s">
        <v>45</v>
      </c>
      <c r="K22" s="40" t="s">
        <v>45</v>
      </c>
      <c r="L22" s="40" t="s">
        <v>45</v>
      </c>
      <c r="M22" s="41"/>
      <c r="N22" s="41"/>
      <c r="O22" s="41"/>
      <c r="P22" s="42"/>
    </row>
    <row r="23" spans="1:16" ht="14.5" x14ac:dyDescent="0.35">
      <c r="A23" s="21">
        <f t="shared" si="3"/>
        <v>20</v>
      </c>
      <c r="B23" s="63" t="s">
        <v>68</v>
      </c>
      <c r="C23" s="31" t="s">
        <v>44</v>
      </c>
      <c r="D23" s="36">
        <v>4288587346</v>
      </c>
      <c r="E23" s="78">
        <f t="shared" si="0"/>
        <v>4288587346</v>
      </c>
      <c r="F23" s="34">
        <v>3322393725</v>
      </c>
      <c r="G23" s="33">
        <f t="shared" si="1"/>
        <v>966193621</v>
      </c>
      <c r="H23" s="25">
        <f t="shared" si="2"/>
        <v>0.22529414537893849</v>
      </c>
      <c r="I23" s="51"/>
      <c r="J23" s="51"/>
      <c r="K23" s="51"/>
      <c r="L23" s="51"/>
      <c r="M23" s="44"/>
      <c r="N23" s="44"/>
      <c r="O23" s="44"/>
      <c r="P23" s="44"/>
    </row>
    <row r="24" spans="1:16" ht="22.5" customHeight="1" x14ac:dyDescent="0.35">
      <c r="A24" s="126" t="s">
        <v>14</v>
      </c>
      <c r="B24" s="127"/>
      <c r="C24" s="128"/>
      <c r="D24" s="29">
        <f>SUM(D4:D23)</f>
        <v>280720999679</v>
      </c>
      <c r="E24" s="29">
        <f>SUM(E4:E23)</f>
        <v>280720999679</v>
      </c>
      <c r="F24" s="29">
        <f>SUM(F4:F23)</f>
        <v>258112047096.57001</v>
      </c>
      <c r="G24" s="29">
        <f>SUM(G4:G23)</f>
        <v>22608952582.43</v>
      </c>
      <c r="H24" s="30">
        <f>G24/E24</f>
        <v>8.0538871720615759E-2</v>
      </c>
      <c r="I24" s="19"/>
      <c r="J24" s="19"/>
      <c r="K24" s="19"/>
      <c r="L24" s="19"/>
      <c r="M24" s="19"/>
      <c r="N24" s="19"/>
      <c r="O24" s="19"/>
      <c r="P24" s="19"/>
    </row>
    <row r="25" spans="1:16" ht="12.75" customHeight="1" x14ac:dyDescent="0.35">
      <c r="A25" s="19"/>
      <c r="B25" s="19"/>
      <c r="C25" s="75"/>
      <c r="D25" s="44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spans="1:16" ht="12.75" customHeight="1" x14ac:dyDescent="0.35">
      <c r="A26" s="19"/>
      <c r="B26" s="19"/>
      <c r="C26" s="75"/>
      <c r="D26" s="44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  <row r="27" spans="1:16" ht="12.75" customHeight="1" x14ac:dyDescent="0.35">
      <c r="A27" s="19"/>
      <c r="B27" s="19"/>
      <c r="C27" s="75"/>
      <c r="D27" s="44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6" ht="12.75" customHeight="1" x14ac:dyDescent="0.35">
      <c r="A28" s="19"/>
      <c r="B28" s="19"/>
      <c r="C28" s="66"/>
      <c r="D28" s="44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6" ht="12.75" customHeight="1" x14ac:dyDescent="0.35">
      <c r="A29" s="19"/>
      <c r="B29" s="19"/>
      <c r="C29" s="75"/>
      <c r="D29" s="44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6" ht="12.75" customHeight="1" x14ac:dyDescent="0.35">
      <c r="A30" s="19"/>
      <c r="B30" s="19"/>
      <c r="C30" s="75"/>
      <c r="D30" s="44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16" ht="12.75" customHeight="1" x14ac:dyDescent="0.35">
      <c r="A31" s="19"/>
      <c r="B31" s="19"/>
      <c r="C31" s="75"/>
      <c r="D31" s="44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6" ht="12.75" customHeight="1" x14ac:dyDescent="0.35">
      <c r="A32" s="19"/>
      <c r="B32" s="19"/>
      <c r="C32" s="75"/>
      <c r="D32" s="44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1:16" ht="12.75" customHeight="1" x14ac:dyDescent="0.35">
      <c r="A33" s="19"/>
      <c r="B33" s="19"/>
      <c r="C33" s="75"/>
      <c r="D33" s="44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1:16" ht="12.75" customHeight="1" x14ac:dyDescent="0.35">
      <c r="A34" s="19"/>
      <c r="B34" s="19"/>
      <c r="C34" s="75"/>
      <c r="D34" s="44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1:16" ht="12.75" customHeight="1" x14ac:dyDescent="0.35">
      <c r="A35" s="19"/>
      <c r="B35" s="19"/>
      <c r="C35" s="75"/>
      <c r="D35" s="44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1:16" ht="12.75" customHeight="1" x14ac:dyDescent="0.35">
      <c r="A36" s="19"/>
      <c r="B36" s="19"/>
      <c r="C36" s="75"/>
      <c r="D36" s="44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1:16" ht="12.75" customHeight="1" x14ac:dyDescent="0.35">
      <c r="A37" s="19"/>
      <c r="B37" s="19"/>
      <c r="C37" s="75"/>
      <c r="D37" s="44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1:16" ht="12.75" customHeight="1" x14ac:dyDescent="0.35">
      <c r="A38" s="19"/>
      <c r="B38" s="19"/>
      <c r="C38" s="75"/>
      <c r="D38" s="44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1:16" ht="12.75" customHeight="1" x14ac:dyDescent="0.35">
      <c r="A39" s="19"/>
      <c r="B39" s="19"/>
      <c r="C39" s="75"/>
      <c r="D39" s="44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pans="1:16" ht="12.75" customHeight="1" x14ac:dyDescent="0.35">
      <c r="A40" s="19"/>
      <c r="B40" s="19"/>
      <c r="C40" s="75"/>
      <c r="D40" s="44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16" ht="12.75" customHeight="1" x14ac:dyDescent="0.35">
      <c r="A41" s="19"/>
      <c r="B41" s="19"/>
      <c r="C41" s="75"/>
      <c r="D41" s="44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16" ht="12.75" customHeight="1" x14ac:dyDescent="0.35">
      <c r="A42" s="19"/>
      <c r="B42" s="19"/>
      <c r="C42" s="75"/>
      <c r="D42" s="44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16" ht="12.75" customHeight="1" x14ac:dyDescent="0.35">
      <c r="A43" s="19"/>
      <c r="B43" s="19"/>
      <c r="C43" s="75"/>
      <c r="D43" s="44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16" ht="12.75" customHeight="1" x14ac:dyDescent="0.35">
      <c r="A44" s="19"/>
      <c r="B44" s="19"/>
      <c r="C44" s="75"/>
      <c r="D44" s="44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1:16" ht="12.75" customHeight="1" x14ac:dyDescent="0.35">
      <c r="A45" s="19"/>
      <c r="B45" s="19"/>
      <c r="C45" s="75"/>
      <c r="D45" s="44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1:16" ht="12.75" customHeight="1" x14ac:dyDescent="0.35">
      <c r="A46" s="19"/>
      <c r="B46" s="19"/>
      <c r="C46" s="75"/>
      <c r="D46" s="44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16" ht="12.75" customHeight="1" x14ac:dyDescent="0.35">
      <c r="A47" s="19"/>
      <c r="B47" s="19"/>
      <c r="C47" s="75"/>
      <c r="D47" s="44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16" ht="12.75" customHeight="1" x14ac:dyDescent="0.35">
      <c r="A48" s="19"/>
      <c r="B48" s="19"/>
      <c r="C48" s="75"/>
      <c r="D48" s="44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1:16" ht="12.75" customHeight="1" x14ac:dyDescent="0.35">
      <c r="A49" s="19"/>
      <c r="B49" s="19"/>
      <c r="C49" s="75"/>
      <c r="D49" s="44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1:16" ht="12.75" customHeight="1" x14ac:dyDescent="0.35">
      <c r="A50" s="19"/>
      <c r="B50" s="19"/>
      <c r="C50" s="75"/>
      <c r="D50" s="44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1:16" ht="12.75" customHeight="1" x14ac:dyDescent="0.35">
      <c r="A51" s="19"/>
      <c r="B51" s="19"/>
      <c r="C51" s="75"/>
      <c r="D51" s="44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1:16" ht="12.75" customHeight="1" x14ac:dyDescent="0.35">
      <c r="A52" s="19"/>
      <c r="B52" s="19"/>
      <c r="C52" s="75"/>
      <c r="D52" s="44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1:16" ht="12.75" customHeight="1" x14ac:dyDescent="0.35">
      <c r="A53" s="19"/>
      <c r="B53" s="19"/>
      <c r="C53" s="75"/>
      <c r="D53" s="44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1:16" ht="12.75" customHeight="1" x14ac:dyDescent="0.35">
      <c r="A54" s="19"/>
      <c r="B54" s="19"/>
      <c r="C54" s="75"/>
      <c r="D54" s="44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1:16" ht="12.75" customHeight="1" x14ac:dyDescent="0.35">
      <c r="A55" s="19"/>
      <c r="B55" s="19"/>
      <c r="C55" s="75"/>
      <c r="D55" s="44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16" ht="12.75" customHeight="1" x14ac:dyDescent="0.35">
      <c r="A56" s="19"/>
      <c r="B56" s="19"/>
      <c r="C56" s="75"/>
      <c r="D56" s="44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16" ht="12.75" customHeight="1" x14ac:dyDescent="0.35">
      <c r="A57" s="19"/>
      <c r="B57" s="19"/>
      <c r="C57" s="75"/>
      <c r="D57" s="44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1:16" ht="12.75" customHeight="1" x14ac:dyDescent="0.35">
      <c r="A58" s="19"/>
      <c r="B58" s="19"/>
      <c r="C58" s="75"/>
      <c r="D58" s="44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1:16" ht="12.75" customHeight="1" x14ac:dyDescent="0.35">
      <c r="A59" s="19"/>
      <c r="B59" s="19"/>
      <c r="C59" s="75"/>
      <c r="D59" s="44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1:16" ht="12.75" customHeight="1" x14ac:dyDescent="0.35">
      <c r="A60" s="19"/>
      <c r="B60" s="19"/>
      <c r="C60" s="75"/>
      <c r="D60" s="44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1:16" ht="12.75" customHeight="1" x14ac:dyDescent="0.35">
      <c r="A61" s="19"/>
      <c r="B61" s="19"/>
      <c r="C61" s="75"/>
      <c r="D61" s="44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1:16" ht="12.75" customHeight="1" x14ac:dyDescent="0.35">
      <c r="A62" s="19"/>
      <c r="B62" s="19"/>
      <c r="C62" s="75"/>
      <c r="D62" s="44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1:16" ht="12.75" customHeight="1" x14ac:dyDescent="0.35">
      <c r="A63" s="19"/>
      <c r="B63" s="19"/>
      <c r="C63" s="75"/>
      <c r="D63" s="44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16" ht="12.75" customHeight="1" x14ac:dyDescent="0.35">
      <c r="A64" s="19"/>
      <c r="B64" s="19"/>
      <c r="C64" s="75"/>
      <c r="D64" s="44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16" ht="12.75" customHeight="1" x14ac:dyDescent="0.35">
      <c r="A65" s="19"/>
      <c r="B65" s="19"/>
      <c r="C65" s="75"/>
      <c r="D65" s="44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16" ht="12.75" customHeight="1" x14ac:dyDescent="0.35">
      <c r="A66" s="19"/>
      <c r="B66" s="19"/>
      <c r="C66" s="75"/>
      <c r="D66" s="44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1:16" ht="12.75" customHeight="1" x14ac:dyDescent="0.35">
      <c r="A67" s="19"/>
      <c r="B67" s="19"/>
      <c r="C67" s="75"/>
      <c r="D67" s="44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1:16" ht="12.75" customHeight="1" x14ac:dyDescent="0.35">
      <c r="A68" s="19"/>
      <c r="B68" s="19"/>
      <c r="C68" s="75"/>
      <c r="D68" s="44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1:16" ht="12.75" customHeight="1" x14ac:dyDescent="0.35">
      <c r="A69" s="19"/>
      <c r="B69" s="19"/>
      <c r="C69" s="75"/>
      <c r="D69" s="44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1:16" ht="12.75" customHeight="1" x14ac:dyDescent="0.35">
      <c r="A70" s="19"/>
      <c r="B70" s="19"/>
      <c r="C70" s="75"/>
      <c r="D70" s="44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1:16" ht="12.75" customHeight="1" x14ac:dyDescent="0.35">
      <c r="A71" s="19"/>
      <c r="B71" s="19"/>
      <c r="C71" s="75"/>
      <c r="D71" s="44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1:16" ht="12.75" customHeight="1" x14ac:dyDescent="0.35">
      <c r="A72" s="19"/>
      <c r="B72" s="19"/>
      <c r="C72" s="75"/>
      <c r="D72" s="44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16" ht="12.75" customHeight="1" x14ac:dyDescent="0.35">
      <c r="A73" s="19"/>
      <c r="B73" s="19"/>
      <c r="C73" s="75"/>
      <c r="D73" s="44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1:16" ht="12.75" customHeight="1" x14ac:dyDescent="0.35">
      <c r="A74" s="19"/>
      <c r="B74" s="19"/>
      <c r="C74" s="75"/>
      <c r="D74" s="44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1:16" ht="12.75" customHeight="1" x14ac:dyDescent="0.35">
      <c r="A75" s="19"/>
      <c r="B75" s="19"/>
      <c r="C75" s="75"/>
      <c r="D75" s="44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1:16" ht="12.75" customHeight="1" x14ac:dyDescent="0.35">
      <c r="A76" s="19"/>
      <c r="B76" s="19"/>
      <c r="C76" s="75"/>
      <c r="D76" s="44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1:16" ht="12.75" customHeight="1" x14ac:dyDescent="0.35">
      <c r="A77" s="19"/>
      <c r="B77" s="19"/>
      <c r="C77" s="75"/>
      <c r="D77" s="44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1:16" ht="12.75" customHeight="1" x14ac:dyDescent="0.35">
      <c r="A78" s="19"/>
      <c r="B78" s="19"/>
      <c r="C78" s="75"/>
      <c r="D78" s="44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1:16" ht="12.75" customHeight="1" x14ac:dyDescent="0.35">
      <c r="A79" s="19"/>
      <c r="B79" s="19"/>
      <c r="C79" s="75"/>
      <c r="D79" s="44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1:16" ht="12.75" customHeight="1" x14ac:dyDescent="0.35">
      <c r="A80" s="19"/>
      <c r="B80" s="19"/>
      <c r="C80" s="75"/>
      <c r="D80" s="44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1:16" ht="12.75" customHeight="1" x14ac:dyDescent="0.35">
      <c r="A81" s="19"/>
      <c r="B81" s="19"/>
      <c r="C81" s="75"/>
      <c r="D81" s="44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1:16" ht="12.75" customHeight="1" x14ac:dyDescent="0.35">
      <c r="A82" s="19"/>
      <c r="B82" s="19"/>
      <c r="C82" s="75"/>
      <c r="D82" s="44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1:16" ht="12.75" customHeight="1" x14ac:dyDescent="0.35">
      <c r="A83" s="19"/>
      <c r="B83" s="19"/>
      <c r="C83" s="75"/>
      <c r="D83" s="44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1:16" ht="12.75" customHeight="1" x14ac:dyDescent="0.35">
      <c r="A84" s="19"/>
      <c r="B84" s="19"/>
      <c r="C84" s="75"/>
      <c r="D84" s="44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1:16" ht="12.75" customHeight="1" x14ac:dyDescent="0.35">
      <c r="A85" s="19"/>
      <c r="B85" s="19"/>
      <c r="C85" s="75"/>
      <c r="D85" s="44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1:16" ht="12.75" customHeight="1" x14ac:dyDescent="0.35">
      <c r="A86" s="19"/>
      <c r="B86" s="19"/>
      <c r="C86" s="75"/>
      <c r="D86" s="44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2.75" customHeight="1" x14ac:dyDescent="0.35">
      <c r="A87" s="19"/>
      <c r="B87" s="19"/>
      <c r="C87" s="75"/>
      <c r="D87" s="44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1:16" ht="12.75" customHeight="1" x14ac:dyDescent="0.35">
      <c r="A88" s="19"/>
      <c r="B88" s="19"/>
      <c r="C88" s="75"/>
      <c r="D88" s="44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1:16" ht="12.75" customHeight="1" x14ac:dyDescent="0.35">
      <c r="A89" s="19"/>
      <c r="B89" s="19"/>
      <c r="C89" s="75"/>
      <c r="D89" s="44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1:16" ht="12.75" customHeight="1" x14ac:dyDescent="0.35">
      <c r="A90" s="19"/>
      <c r="B90" s="19"/>
      <c r="C90" s="75"/>
      <c r="D90" s="44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1:16" ht="12.75" customHeight="1" x14ac:dyDescent="0.35">
      <c r="A91" s="19"/>
      <c r="B91" s="19"/>
      <c r="C91" s="75"/>
      <c r="D91" s="44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1:16" ht="12.75" customHeight="1" x14ac:dyDescent="0.35">
      <c r="A92" s="19"/>
      <c r="B92" s="19"/>
      <c r="C92" s="75"/>
      <c r="D92" s="44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  <row r="93" spans="1:16" ht="12.75" customHeight="1" x14ac:dyDescent="0.35">
      <c r="A93" s="19"/>
      <c r="B93" s="19"/>
      <c r="C93" s="75"/>
      <c r="D93" s="44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  <row r="94" spans="1:16" ht="12.75" customHeight="1" x14ac:dyDescent="0.35">
      <c r="A94" s="19"/>
      <c r="B94" s="19"/>
      <c r="C94" s="75"/>
      <c r="D94" s="44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 spans="1:16" ht="12.75" customHeight="1" x14ac:dyDescent="0.35">
      <c r="A95" s="19"/>
      <c r="B95" s="19"/>
      <c r="C95" s="75"/>
      <c r="D95" s="44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 spans="1:16" ht="12.75" customHeight="1" x14ac:dyDescent="0.35">
      <c r="A96" s="19"/>
      <c r="B96" s="19"/>
      <c r="C96" s="75"/>
      <c r="D96" s="44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 spans="1:16" ht="12.75" customHeight="1" x14ac:dyDescent="0.35">
      <c r="A97" s="19"/>
      <c r="B97" s="19"/>
      <c r="C97" s="75"/>
      <c r="D97" s="44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  <row r="98" spans="1:16" ht="12.75" customHeight="1" x14ac:dyDescent="0.35">
      <c r="A98" s="19"/>
      <c r="B98" s="19"/>
      <c r="C98" s="75"/>
      <c r="D98" s="44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</row>
    <row r="99" spans="1:16" ht="12.75" customHeight="1" x14ac:dyDescent="0.35">
      <c r="A99" s="19"/>
      <c r="B99" s="19"/>
      <c r="C99" s="75"/>
      <c r="D99" s="44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 spans="1:16" ht="12.75" customHeight="1" x14ac:dyDescent="0.35">
      <c r="A100" s="19"/>
      <c r="B100" s="19"/>
      <c r="C100" s="75"/>
      <c r="D100" s="44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  <row r="101" spans="1:16" ht="12.75" customHeight="1" x14ac:dyDescent="0.35">
      <c r="A101" s="19"/>
      <c r="B101" s="19"/>
      <c r="C101" s="75"/>
      <c r="D101" s="44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  <row r="102" spans="1:16" ht="12.75" customHeight="1" x14ac:dyDescent="0.35">
      <c r="A102" s="19"/>
      <c r="B102" s="19"/>
      <c r="C102" s="75"/>
      <c r="D102" s="44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</row>
    <row r="103" spans="1:16" ht="12.75" customHeight="1" x14ac:dyDescent="0.35">
      <c r="A103" s="19"/>
      <c r="B103" s="19"/>
      <c r="C103" s="75"/>
      <c r="D103" s="44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</row>
    <row r="104" spans="1:16" ht="12.75" customHeight="1" x14ac:dyDescent="0.35">
      <c r="A104" s="19"/>
      <c r="B104" s="19"/>
      <c r="C104" s="75"/>
      <c r="D104" s="44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</row>
    <row r="105" spans="1:16" ht="12.75" customHeight="1" x14ac:dyDescent="0.35">
      <c r="A105" s="19"/>
      <c r="B105" s="19"/>
      <c r="C105" s="75"/>
      <c r="D105" s="44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</row>
    <row r="106" spans="1:16" ht="12.75" customHeight="1" x14ac:dyDescent="0.35">
      <c r="A106" s="19"/>
      <c r="B106" s="19"/>
      <c r="C106" s="75"/>
      <c r="D106" s="44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</row>
    <row r="107" spans="1:16" ht="12.75" customHeight="1" x14ac:dyDescent="0.35">
      <c r="A107" s="19"/>
      <c r="B107" s="19"/>
      <c r="C107" s="75"/>
      <c r="D107" s="44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</row>
    <row r="108" spans="1:16" ht="12.75" customHeight="1" x14ac:dyDescent="0.35">
      <c r="A108" s="19"/>
      <c r="B108" s="19"/>
      <c r="C108" s="75"/>
      <c r="D108" s="44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</row>
    <row r="109" spans="1:16" ht="12.75" customHeight="1" x14ac:dyDescent="0.35">
      <c r="A109" s="19"/>
      <c r="B109" s="19"/>
      <c r="C109" s="75"/>
      <c r="D109" s="44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</row>
    <row r="110" spans="1:16" ht="12.75" customHeight="1" x14ac:dyDescent="0.35">
      <c r="A110" s="19"/>
      <c r="B110" s="19"/>
      <c r="C110" s="75"/>
      <c r="D110" s="44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</row>
    <row r="111" spans="1:16" ht="12.75" customHeight="1" x14ac:dyDescent="0.35">
      <c r="A111" s="19"/>
      <c r="B111" s="19"/>
      <c r="C111" s="75"/>
      <c r="D111" s="44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</row>
    <row r="112" spans="1:16" ht="12.75" customHeight="1" x14ac:dyDescent="0.35">
      <c r="A112" s="19"/>
      <c r="B112" s="19"/>
      <c r="C112" s="75"/>
      <c r="D112" s="44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3" spans="1:16" ht="12.75" customHeight="1" x14ac:dyDescent="0.35">
      <c r="A113" s="19"/>
      <c r="B113" s="19"/>
      <c r="C113" s="75"/>
      <c r="D113" s="44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</row>
    <row r="114" spans="1:16" ht="12.75" customHeight="1" x14ac:dyDescent="0.35">
      <c r="A114" s="19"/>
      <c r="B114" s="19"/>
      <c r="C114" s="75"/>
      <c r="D114" s="44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 spans="1:16" ht="12.75" customHeight="1" x14ac:dyDescent="0.35">
      <c r="A115" s="19"/>
      <c r="B115" s="19"/>
      <c r="C115" s="75"/>
      <c r="D115" s="44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 spans="1:16" ht="12.75" customHeight="1" x14ac:dyDescent="0.35">
      <c r="A116" s="19"/>
      <c r="B116" s="19"/>
      <c r="C116" s="75"/>
      <c r="D116" s="44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</row>
    <row r="117" spans="1:16" ht="12.75" customHeight="1" x14ac:dyDescent="0.35">
      <c r="A117" s="19"/>
      <c r="B117" s="19"/>
      <c r="C117" s="75"/>
      <c r="D117" s="44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 spans="1:16" ht="12.75" customHeight="1" x14ac:dyDescent="0.35">
      <c r="A118" s="19"/>
      <c r="B118" s="19"/>
      <c r="C118" s="75"/>
      <c r="D118" s="44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</row>
    <row r="119" spans="1:16" ht="12.75" customHeight="1" x14ac:dyDescent="0.35">
      <c r="A119" s="19"/>
      <c r="B119" s="19"/>
      <c r="C119" s="75"/>
      <c r="D119" s="44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 spans="1:16" ht="12.75" customHeight="1" x14ac:dyDescent="0.35">
      <c r="A120" s="19"/>
      <c r="B120" s="19"/>
      <c r="C120" s="75"/>
      <c r="D120" s="44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 spans="1:16" ht="12.75" customHeight="1" x14ac:dyDescent="0.35">
      <c r="A121" s="19"/>
      <c r="B121" s="19"/>
      <c r="C121" s="75"/>
      <c r="D121" s="44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 spans="1:16" ht="12.75" customHeight="1" x14ac:dyDescent="0.35">
      <c r="A122" s="19"/>
      <c r="B122" s="19"/>
      <c r="C122" s="75"/>
      <c r="D122" s="44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 spans="1:16" ht="12.75" customHeight="1" x14ac:dyDescent="0.35">
      <c r="A123" s="19"/>
      <c r="B123" s="19"/>
      <c r="C123" s="75"/>
      <c r="D123" s="44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spans="1:16" ht="12.75" customHeight="1" x14ac:dyDescent="0.35">
      <c r="A124" s="19"/>
      <c r="B124" s="19"/>
      <c r="C124" s="75"/>
      <c r="D124" s="44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 spans="1:16" ht="12.75" customHeight="1" x14ac:dyDescent="0.35">
      <c r="A125" s="19"/>
      <c r="B125" s="19"/>
      <c r="C125" s="75"/>
      <c r="D125" s="44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 spans="1:16" ht="12.75" customHeight="1" x14ac:dyDescent="0.35">
      <c r="A126" s="19"/>
      <c r="B126" s="19"/>
      <c r="C126" s="75"/>
      <c r="D126" s="44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 spans="1:16" ht="12.75" customHeight="1" x14ac:dyDescent="0.35">
      <c r="A127" s="19"/>
      <c r="B127" s="19"/>
      <c r="C127" s="75"/>
      <c r="D127" s="44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 spans="1:16" ht="12.75" customHeight="1" x14ac:dyDescent="0.35">
      <c r="A128" s="19"/>
      <c r="B128" s="19"/>
      <c r="C128" s="75"/>
      <c r="D128" s="44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 spans="1:16" ht="12.75" customHeight="1" x14ac:dyDescent="0.35">
      <c r="A129" s="19"/>
      <c r="B129" s="19"/>
      <c r="C129" s="75"/>
      <c r="D129" s="44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</row>
    <row r="130" spans="1:16" ht="12.75" customHeight="1" x14ac:dyDescent="0.35">
      <c r="A130" s="19"/>
      <c r="B130" s="19"/>
      <c r="C130" s="75"/>
      <c r="D130" s="44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</row>
    <row r="131" spans="1:16" ht="12.75" customHeight="1" x14ac:dyDescent="0.35">
      <c r="A131" s="19"/>
      <c r="B131" s="19"/>
      <c r="C131" s="75"/>
      <c r="D131" s="44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</row>
    <row r="132" spans="1:16" ht="12.75" customHeight="1" x14ac:dyDescent="0.35">
      <c r="A132" s="19"/>
      <c r="B132" s="19"/>
      <c r="C132" s="75"/>
      <c r="D132" s="44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</row>
    <row r="133" spans="1:16" ht="12.75" customHeight="1" x14ac:dyDescent="0.35">
      <c r="A133" s="19"/>
      <c r="B133" s="19"/>
      <c r="C133" s="75"/>
      <c r="D133" s="44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</row>
    <row r="134" spans="1:16" ht="12.75" customHeight="1" x14ac:dyDescent="0.35">
      <c r="A134" s="19"/>
      <c r="B134" s="19"/>
      <c r="C134" s="75"/>
      <c r="D134" s="44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</row>
    <row r="135" spans="1:16" ht="12.75" customHeight="1" x14ac:dyDescent="0.35">
      <c r="A135" s="19"/>
      <c r="B135" s="19"/>
      <c r="C135" s="75"/>
      <c r="D135" s="44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</row>
    <row r="136" spans="1:16" ht="12.75" customHeight="1" x14ac:dyDescent="0.35">
      <c r="A136" s="19"/>
      <c r="B136" s="19"/>
      <c r="C136" s="75"/>
      <c r="D136" s="44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</row>
    <row r="137" spans="1:16" ht="12.75" customHeight="1" x14ac:dyDescent="0.35">
      <c r="A137" s="19"/>
      <c r="B137" s="19"/>
      <c r="C137" s="75"/>
      <c r="D137" s="44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</row>
    <row r="138" spans="1:16" ht="12.75" customHeight="1" x14ac:dyDescent="0.35">
      <c r="A138" s="19"/>
      <c r="B138" s="19"/>
      <c r="C138" s="75"/>
      <c r="D138" s="44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</row>
    <row r="139" spans="1:16" ht="12.75" customHeight="1" x14ac:dyDescent="0.35">
      <c r="A139" s="19"/>
      <c r="B139" s="19"/>
      <c r="C139" s="75"/>
      <c r="D139" s="44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</row>
    <row r="140" spans="1:16" ht="12.75" customHeight="1" x14ac:dyDescent="0.35">
      <c r="A140" s="19"/>
      <c r="B140" s="19"/>
      <c r="C140" s="75"/>
      <c r="D140" s="44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</row>
    <row r="141" spans="1:16" ht="12.75" customHeight="1" x14ac:dyDescent="0.35">
      <c r="A141" s="19"/>
      <c r="B141" s="19"/>
      <c r="C141" s="75"/>
      <c r="D141" s="44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</row>
    <row r="142" spans="1:16" ht="12.75" customHeight="1" x14ac:dyDescent="0.35">
      <c r="A142" s="19"/>
      <c r="B142" s="19"/>
      <c r="C142" s="75"/>
      <c r="D142" s="44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</row>
    <row r="143" spans="1:16" ht="12.75" customHeight="1" x14ac:dyDescent="0.35">
      <c r="A143" s="19"/>
      <c r="B143" s="19"/>
      <c r="C143" s="75"/>
      <c r="D143" s="44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</row>
    <row r="144" spans="1:16" ht="12.75" customHeight="1" x14ac:dyDescent="0.35">
      <c r="A144" s="19"/>
      <c r="B144" s="19"/>
      <c r="C144" s="75"/>
      <c r="D144" s="44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</row>
    <row r="145" spans="1:16" ht="12.75" customHeight="1" x14ac:dyDescent="0.35">
      <c r="A145" s="19"/>
      <c r="B145" s="19"/>
      <c r="C145" s="75"/>
      <c r="D145" s="44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</row>
    <row r="146" spans="1:16" ht="12.75" customHeight="1" x14ac:dyDescent="0.35">
      <c r="A146" s="19"/>
      <c r="B146" s="19"/>
      <c r="C146" s="75"/>
      <c r="D146" s="44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</row>
    <row r="147" spans="1:16" ht="12.75" customHeight="1" x14ac:dyDescent="0.35">
      <c r="A147" s="19"/>
      <c r="B147" s="19"/>
      <c r="C147" s="75"/>
      <c r="D147" s="44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</row>
    <row r="148" spans="1:16" ht="12.75" customHeight="1" x14ac:dyDescent="0.35">
      <c r="A148" s="19"/>
      <c r="B148" s="19"/>
      <c r="C148" s="75"/>
      <c r="D148" s="44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</row>
    <row r="149" spans="1:16" ht="12.75" customHeight="1" x14ac:dyDescent="0.35">
      <c r="A149" s="19"/>
      <c r="B149" s="19"/>
      <c r="C149" s="75"/>
      <c r="D149" s="44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</row>
    <row r="150" spans="1:16" ht="12.75" customHeight="1" x14ac:dyDescent="0.35">
      <c r="A150" s="19"/>
      <c r="B150" s="19"/>
      <c r="C150" s="75"/>
      <c r="D150" s="44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</row>
    <row r="151" spans="1:16" ht="12.75" customHeight="1" x14ac:dyDescent="0.35">
      <c r="A151" s="19"/>
      <c r="B151" s="19"/>
      <c r="C151" s="75"/>
      <c r="D151" s="44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</row>
    <row r="152" spans="1:16" ht="12.75" customHeight="1" x14ac:dyDescent="0.35">
      <c r="A152" s="19"/>
      <c r="B152" s="19"/>
      <c r="C152" s="75"/>
      <c r="D152" s="44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</row>
    <row r="153" spans="1:16" ht="12.75" customHeight="1" x14ac:dyDescent="0.35">
      <c r="A153" s="19"/>
      <c r="B153" s="19"/>
      <c r="C153" s="75"/>
      <c r="D153" s="44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</row>
    <row r="154" spans="1:16" ht="12.75" customHeight="1" x14ac:dyDescent="0.35">
      <c r="A154" s="19"/>
      <c r="B154" s="19"/>
      <c r="C154" s="75"/>
      <c r="D154" s="44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</row>
    <row r="155" spans="1:16" ht="12.75" customHeight="1" x14ac:dyDescent="0.35">
      <c r="A155" s="19"/>
      <c r="B155" s="19"/>
      <c r="C155" s="75"/>
      <c r="D155" s="44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</row>
    <row r="156" spans="1:16" ht="12.75" customHeight="1" x14ac:dyDescent="0.35">
      <c r="A156" s="19"/>
      <c r="B156" s="19"/>
      <c r="C156" s="75"/>
      <c r="D156" s="44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</row>
    <row r="157" spans="1:16" ht="12.75" customHeight="1" x14ac:dyDescent="0.35">
      <c r="A157" s="19"/>
      <c r="B157" s="19"/>
      <c r="C157" s="75"/>
      <c r="D157" s="44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</row>
    <row r="158" spans="1:16" ht="12.75" customHeight="1" x14ac:dyDescent="0.35">
      <c r="A158" s="19"/>
      <c r="B158" s="19"/>
      <c r="C158" s="75"/>
      <c r="D158" s="44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</row>
    <row r="159" spans="1:16" ht="12.75" customHeight="1" x14ac:dyDescent="0.35">
      <c r="A159" s="19"/>
      <c r="B159" s="19"/>
      <c r="C159" s="75"/>
      <c r="D159" s="44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</row>
    <row r="160" spans="1:16" ht="12.75" customHeight="1" x14ac:dyDescent="0.35">
      <c r="A160" s="19"/>
      <c r="B160" s="19"/>
      <c r="C160" s="75"/>
      <c r="D160" s="44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</row>
    <row r="161" spans="1:16" ht="12.75" customHeight="1" x14ac:dyDescent="0.35">
      <c r="A161" s="19"/>
      <c r="B161" s="19"/>
      <c r="C161" s="75"/>
      <c r="D161" s="44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</row>
    <row r="162" spans="1:16" ht="12.75" customHeight="1" x14ac:dyDescent="0.35">
      <c r="A162" s="19"/>
      <c r="B162" s="19"/>
      <c r="C162" s="75"/>
      <c r="D162" s="44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</row>
    <row r="163" spans="1:16" ht="12.75" customHeight="1" x14ac:dyDescent="0.35">
      <c r="A163" s="19"/>
      <c r="B163" s="19"/>
      <c r="C163" s="75"/>
      <c r="D163" s="44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</row>
    <row r="164" spans="1:16" ht="12.75" customHeight="1" x14ac:dyDescent="0.35">
      <c r="A164" s="19"/>
      <c r="B164" s="19"/>
      <c r="C164" s="75"/>
      <c r="D164" s="44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</row>
    <row r="165" spans="1:16" ht="12.75" customHeight="1" x14ac:dyDescent="0.35">
      <c r="A165" s="19"/>
      <c r="B165" s="19"/>
      <c r="C165" s="75"/>
      <c r="D165" s="44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</row>
    <row r="166" spans="1:16" ht="12.75" customHeight="1" x14ac:dyDescent="0.35">
      <c r="A166" s="19"/>
      <c r="B166" s="19"/>
      <c r="C166" s="75"/>
      <c r="D166" s="44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</row>
    <row r="167" spans="1:16" ht="12.75" customHeight="1" x14ac:dyDescent="0.35">
      <c r="A167" s="19"/>
      <c r="B167" s="19"/>
      <c r="C167" s="75"/>
      <c r="D167" s="44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</row>
    <row r="168" spans="1:16" ht="12.75" customHeight="1" x14ac:dyDescent="0.35">
      <c r="A168" s="19"/>
      <c r="B168" s="19"/>
      <c r="C168" s="75"/>
      <c r="D168" s="44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</row>
    <row r="169" spans="1:16" ht="12.75" customHeight="1" x14ac:dyDescent="0.35">
      <c r="A169" s="19"/>
      <c r="B169" s="19"/>
      <c r="C169" s="75"/>
      <c r="D169" s="44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</row>
    <row r="170" spans="1:16" ht="12.75" customHeight="1" x14ac:dyDescent="0.35">
      <c r="A170" s="19"/>
      <c r="B170" s="19"/>
      <c r="C170" s="75"/>
      <c r="D170" s="44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</row>
    <row r="171" spans="1:16" ht="12.75" customHeight="1" x14ac:dyDescent="0.35">
      <c r="A171" s="19"/>
      <c r="B171" s="19"/>
      <c r="C171" s="75"/>
      <c r="D171" s="44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</row>
    <row r="172" spans="1:16" ht="12.75" customHeight="1" x14ac:dyDescent="0.35">
      <c r="A172" s="19"/>
      <c r="B172" s="19"/>
      <c r="C172" s="75"/>
      <c r="D172" s="44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</row>
    <row r="173" spans="1:16" ht="12.75" customHeight="1" x14ac:dyDescent="0.35">
      <c r="A173" s="19"/>
      <c r="B173" s="19"/>
      <c r="C173" s="75"/>
      <c r="D173" s="44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</row>
    <row r="174" spans="1:16" ht="12.75" customHeight="1" x14ac:dyDescent="0.35">
      <c r="A174" s="19"/>
      <c r="B174" s="19"/>
      <c r="C174" s="75"/>
      <c r="D174" s="44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</row>
    <row r="175" spans="1:16" ht="12.75" customHeight="1" x14ac:dyDescent="0.35">
      <c r="A175" s="19"/>
      <c r="B175" s="19"/>
      <c r="C175" s="75"/>
      <c r="D175" s="44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</row>
    <row r="176" spans="1:16" ht="12.75" customHeight="1" x14ac:dyDescent="0.35">
      <c r="A176" s="19"/>
      <c r="B176" s="19"/>
      <c r="C176" s="75"/>
      <c r="D176" s="44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</row>
    <row r="177" spans="1:16" ht="12.75" customHeight="1" x14ac:dyDescent="0.35">
      <c r="A177" s="19"/>
      <c r="B177" s="19"/>
      <c r="C177" s="75"/>
      <c r="D177" s="44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</row>
    <row r="178" spans="1:16" ht="12.75" customHeight="1" x14ac:dyDescent="0.35">
      <c r="A178" s="19"/>
      <c r="B178" s="19"/>
      <c r="C178" s="75"/>
      <c r="D178" s="44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</row>
    <row r="179" spans="1:16" ht="12.75" customHeight="1" x14ac:dyDescent="0.35">
      <c r="A179" s="19"/>
      <c r="B179" s="19"/>
      <c r="C179" s="75"/>
      <c r="D179" s="44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</row>
    <row r="180" spans="1:16" ht="12.75" customHeight="1" x14ac:dyDescent="0.35">
      <c r="A180" s="19"/>
      <c r="B180" s="19"/>
      <c r="C180" s="75"/>
      <c r="D180" s="44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</row>
    <row r="181" spans="1:16" ht="12.75" customHeight="1" x14ac:dyDescent="0.35">
      <c r="A181" s="19"/>
      <c r="B181" s="19"/>
      <c r="C181" s="75"/>
      <c r="D181" s="44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</row>
    <row r="182" spans="1:16" ht="12.75" customHeight="1" x14ac:dyDescent="0.35">
      <c r="A182" s="19"/>
      <c r="B182" s="19"/>
      <c r="C182" s="75"/>
      <c r="D182" s="44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</row>
    <row r="183" spans="1:16" ht="12.75" customHeight="1" x14ac:dyDescent="0.35">
      <c r="A183" s="19"/>
      <c r="B183" s="19"/>
      <c r="C183" s="75"/>
      <c r="D183" s="44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</row>
    <row r="184" spans="1:16" ht="12.75" customHeight="1" x14ac:dyDescent="0.35">
      <c r="A184" s="19"/>
      <c r="B184" s="19"/>
      <c r="C184" s="75"/>
      <c r="D184" s="44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</row>
    <row r="185" spans="1:16" ht="12.75" customHeight="1" x14ac:dyDescent="0.35">
      <c r="A185" s="19"/>
      <c r="B185" s="19"/>
      <c r="C185" s="75"/>
      <c r="D185" s="44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</row>
    <row r="186" spans="1:16" ht="12.75" customHeight="1" x14ac:dyDescent="0.35">
      <c r="A186" s="19"/>
      <c r="B186" s="19"/>
      <c r="C186" s="75"/>
      <c r="D186" s="44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</row>
    <row r="187" spans="1:16" ht="12.75" customHeight="1" x14ac:dyDescent="0.35">
      <c r="A187" s="19"/>
      <c r="B187" s="19"/>
      <c r="C187" s="75"/>
      <c r="D187" s="44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</row>
    <row r="188" spans="1:16" ht="12.75" customHeight="1" x14ac:dyDescent="0.35">
      <c r="A188" s="19"/>
      <c r="B188" s="19"/>
      <c r="C188" s="75"/>
      <c r="D188" s="44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</row>
    <row r="189" spans="1:16" ht="12.75" customHeight="1" x14ac:dyDescent="0.35">
      <c r="A189" s="19"/>
      <c r="B189" s="19"/>
      <c r="C189" s="75"/>
      <c r="D189" s="44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</row>
    <row r="190" spans="1:16" ht="12.75" customHeight="1" x14ac:dyDescent="0.35">
      <c r="A190" s="19"/>
      <c r="B190" s="19"/>
      <c r="C190" s="75"/>
      <c r="D190" s="44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</row>
    <row r="191" spans="1:16" ht="12.75" customHeight="1" x14ac:dyDescent="0.35">
      <c r="A191" s="19"/>
      <c r="B191" s="19"/>
      <c r="C191" s="75"/>
      <c r="D191" s="44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</row>
    <row r="192" spans="1:16" ht="12.75" customHeight="1" x14ac:dyDescent="0.35">
      <c r="A192" s="19"/>
      <c r="B192" s="19"/>
      <c r="C192" s="75"/>
      <c r="D192" s="44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</row>
    <row r="193" spans="1:16" ht="12.75" customHeight="1" x14ac:dyDescent="0.35">
      <c r="A193" s="19"/>
      <c r="B193" s="19"/>
      <c r="C193" s="75"/>
      <c r="D193" s="44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</row>
    <row r="194" spans="1:16" ht="12.75" customHeight="1" x14ac:dyDescent="0.35">
      <c r="A194" s="19"/>
      <c r="B194" s="19"/>
      <c r="C194" s="75"/>
      <c r="D194" s="44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</row>
    <row r="195" spans="1:16" ht="12.75" customHeight="1" x14ac:dyDescent="0.35">
      <c r="A195" s="19"/>
      <c r="B195" s="19"/>
      <c r="C195" s="75"/>
      <c r="D195" s="44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</row>
    <row r="196" spans="1:16" ht="12.75" customHeight="1" x14ac:dyDescent="0.35">
      <c r="A196" s="19"/>
      <c r="B196" s="19"/>
      <c r="C196" s="75"/>
      <c r="D196" s="44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</row>
    <row r="197" spans="1:16" ht="12.75" customHeight="1" x14ac:dyDescent="0.35">
      <c r="A197" s="19"/>
      <c r="B197" s="19"/>
      <c r="C197" s="75"/>
      <c r="D197" s="44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</row>
    <row r="198" spans="1:16" ht="12.75" customHeight="1" x14ac:dyDescent="0.35">
      <c r="A198" s="19"/>
      <c r="B198" s="19"/>
      <c r="C198" s="75"/>
      <c r="D198" s="44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</row>
    <row r="199" spans="1:16" ht="12.75" customHeight="1" x14ac:dyDescent="0.35">
      <c r="A199" s="19"/>
      <c r="B199" s="19"/>
      <c r="C199" s="75"/>
      <c r="D199" s="44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</row>
    <row r="200" spans="1:16" ht="12.75" customHeight="1" x14ac:dyDescent="0.35">
      <c r="A200" s="19"/>
      <c r="B200" s="19"/>
      <c r="C200" s="75"/>
      <c r="D200" s="44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</row>
    <row r="201" spans="1:16" ht="12.75" customHeight="1" x14ac:dyDescent="0.35">
      <c r="A201" s="19"/>
      <c r="B201" s="19"/>
      <c r="C201" s="75"/>
      <c r="D201" s="44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</row>
    <row r="202" spans="1:16" ht="12.75" customHeight="1" x14ac:dyDescent="0.35">
      <c r="A202" s="19"/>
      <c r="B202" s="19"/>
      <c r="C202" s="75"/>
      <c r="D202" s="44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</row>
    <row r="203" spans="1:16" ht="12.75" customHeight="1" x14ac:dyDescent="0.35">
      <c r="A203" s="19"/>
      <c r="B203" s="19"/>
      <c r="C203" s="75"/>
      <c r="D203" s="44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</row>
    <row r="204" spans="1:16" ht="12.75" customHeight="1" x14ac:dyDescent="0.35">
      <c r="A204" s="19"/>
      <c r="B204" s="19"/>
      <c r="C204" s="75"/>
      <c r="D204" s="44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</row>
    <row r="205" spans="1:16" ht="12.75" customHeight="1" x14ac:dyDescent="0.35">
      <c r="A205" s="19"/>
      <c r="B205" s="19"/>
      <c r="C205" s="75"/>
      <c r="D205" s="44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</row>
    <row r="206" spans="1:16" ht="12.75" customHeight="1" x14ac:dyDescent="0.35">
      <c r="A206" s="19"/>
      <c r="B206" s="19"/>
      <c r="C206" s="75"/>
      <c r="D206" s="44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</row>
    <row r="207" spans="1:16" ht="12.75" customHeight="1" x14ac:dyDescent="0.35">
      <c r="A207" s="19"/>
      <c r="B207" s="19"/>
      <c r="C207" s="75"/>
      <c r="D207" s="44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</row>
    <row r="208" spans="1:16" ht="12.75" customHeight="1" x14ac:dyDescent="0.35">
      <c r="A208" s="19"/>
      <c r="B208" s="19"/>
      <c r="C208" s="75"/>
      <c r="D208" s="44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</row>
    <row r="209" spans="1:16" ht="12.75" customHeight="1" x14ac:dyDescent="0.35">
      <c r="A209" s="19"/>
      <c r="B209" s="19"/>
      <c r="C209" s="75"/>
      <c r="D209" s="44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</row>
    <row r="210" spans="1:16" ht="12.75" customHeight="1" x14ac:dyDescent="0.35">
      <c r="A210" s="19"/>
      <c r="B210" s="19"/>
      <c r="C210" s="75"/>
      <c r="D210" s="44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</row>
    <row r="211" spans="1:16" ht="12.75" customHeight="1" x14ac:dyDescent="0.35">
      <c r="A211" s="19"/>
      <c r="B211" s="19"/>
      <c r="C211" s="75"/>
      <c r="D211" s="44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</row>
    <row r="212" spans="1:16" ht="12.75" customHeight="1" x14ac:dyDescent="0.35">
      <c r="A212" s="19"/>
      <c r="B212" s="19"/>
      <c r="C212" s="75"/>
      <c r="D212" s="44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</row>
    <row r="213" spans="1:16" ht="12.75" customHeight="1" x14ac:dyDescent="0.35">
      <c r="A213" s="19"/>
      <c r="B213" s="19"/>
      <c r="C213" s="75"/>
      <c r="D213" s="44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</row>
    <row r="214" spans="1:16" ht="12.75" customHeight="1" x14ac:dyDescent="0.35">
      <c r="A214" s="19"/>
      <c r="B214" s="19"/>
      <c r="C214" s="75"/>
      <c r="D214" s="44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</row>
    <row r="215" spans="1:16" ht="12.75" customHeight="1" x14ac:dyDescent="0.35">
      <c r="A215" s="19"/>
      <c r="B215" s="19"/>
      <c r="C215" s="75"/>
      <c r="D215" s="44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</row>
    <row r="216" spans="1:16" ht="12.75" customHeight="1" x14ac:dyDescent="0.35">
      <c r="A216" s="19"/>
      <c r="B216" s="19"/>
      <c r="C216" s="75"/>
      <c r="D216" s="44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</row>
    <row r="217" spans="1:16" ht="12.75" customHeight="1" x14ac:dyDescent="0.35">
      <c r="A217" s="19"/>
      <c r="B217" s="19"/>
      <c r="C217" s="75"/>
      <c r="D217" s="44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</row>
    <row r="218" spans="1:16" ht="12.75" customHeight="1" x14ac:dyDescent="0.35">
      <c r="A218" s="19"/>
      <c r="B218" s="19"/>
      <c r="C218" s="75"/>
      <c r="D218" s="44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</row>
    <row r="219" spans="1:16" ht="12.75" customHeight="1" x14ac:dyDescent="0.35">
      <c r="A219" s="19"/>
      <c r="B219" s="19"/>
      <c r="C219" s="75"/>
      <c r="D219" s="44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</row>
    <row r="220" spans="1:16" ht="12.75" customHeight="1" x14ac:dyDescent="0.35">
      <c r="A220" s="19"/>
      <c r="B220" s="19"/>
      <c r="C220" s="75"/>
      <c r="D220" s="44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</row>
    <row r="221" spans="1:16" ht="12.75" customHeight="1" x14ac:dyDescent="0.35">
      <c r="A221" s="19"/>
      <c r="B221" s="19"/>
      <c r="C221" s="75"/>
      <c r="D221" s="44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</row>
    <row r="222" spans="1:16" ht="12.75" customHeight="1" x14ac:dyDescent="0.35">
      <c r="A222" s="19"/>
      <c r="B222" s="19"/>
      <c r="C222" s="75"/>
      <c r="D222" s="44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</row>
    <row r="223" spans="1:16" ht="12.75" customHeight="1" x14ac:dyDescent="0.35">
      <c r="A223" s="19"/>
      <c r="B223" s="19"/>
      <c r="C223" s="75"/>
      <c r="D223" s="44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</row>
    <row r="224" spans="1:16" ht="12.75" customHeight="1" x14ac:dyDescent="0.35">
      <c r="A224" s="19"/>
      <c r="B224" s="19"/>
      <c r="C224" s="75"/>
      <c r="D224" s="44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</row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mergeCells count="2">
    <mergeCell ref="A1:H1"/>
    <mergeCell ref="A24:C24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F1000"/>
  <sheetViews>
    <sheetView workbookViewId="0">
      <selection activeCell="C22" sqref="C22"/>
    </sheetView>
  </sheetViews>
  <sheetFormatPr defaultColWidth="14.453125" defaultRowHeight="15" customHeight="1" x14ac:dyDescent="0.35"/>
  <cols>
    <col min="1" max="1" width="21.54296875" customWidth="1"/>
    <col min="2" max="2" width="24.54296875" customWidth="1"/>
    <col min="3" max="3" width="29.81640625" customWidth="1"/>
    <col min="4" max="4" width="28.453125" customWidth="1"/>
    <col min="5" max="5" width="26.26953125" customWidth="1"/>
    <col min="6" max="6" width="14.54296875" customWidth="1"/>
  </cols>
  <sheetData>
    <row r="1" spans="1:6" ht="14.25" customHeight="1" x14ac:dyDescent="0.35"/>
    <row r="2" spans="1:6" ht="14.25" customHeight="1" x14ac:dyDescent="0.35">
      <c r="A2" s="4" t="s">
        <v>21</v>
      </c>
      <c r="B2" s="4" t="s">
        <v>76</v>
      </c>
      <c r="C2" s="4" t="s">
        <v>77</v>
      </c>
      <c r="D2" s="4" t="s">
        <v>78</v>
      </c>
      <c r="E2" s="4" t="s">
        <v>79</v>
      </c>
      <c r="F2" s="4" t="s">
        <v>22</v>
      </c>
    </row>
    <row r="3" spans="1:6" ht="14.25" customHeight="1" x14ac:dyDescent="0.35">
      <c r="A3" s="11" t="s">
        <v>18</v>
      </c>
      <c r="B3" s="12">
        <f>TL!D11</f>
        <v>0</v>
      </c>
      <c r="C3" s="12">
        <f>TL!E11</f>
        <v>0</v>
      </c>
      <c r="D3" s="12">
        <f>TL!F11</f>
        <v>0</v>
      </c>
      <c r="E3" s="12">
        <v>0</v>
      </c>
      <c r="F3" s="12">
        <v>0</v>
      </c>
    </row>
    <row r="4" spans="1:6" ht="14.25" customHeight="1" x14ac:dyDescent="0.35">
      <c r="A4" s="11" t="s">
        <v>16</v>
      </c>
      <c r="B4" s="12">
        <f>Juksung!D17</f>
        <v>19697848382</v>
      </c>
      <c r="C4" s="12">
        <f>Juksung!E17</f>
        <v>19697848382</v>
      </c>
      <c r="D4" s="12">
        <f>Juksung!F17</f>
        <v>18507955563</v>
      </c>
      <c r="E4" s="12">
        <f>Juksung!G17</f>
        <v>1189892819</v>
      </c>
      <c r="F4" s="13">
        <f t="shared" ref="F4:F7" si="0">E4/B4</f>
        <v>6.0407248341262008E-2</v>
      </c>
    </row>
    <row r="5" spans="1:6" ht="14.25" customHeight="1" x14ac:dyDescent="0.35">
      <c r="A5" s="14" t="s">
        <v>17</v>
      </c>
      <c r="B5" s="15">
        <f>'Tender Terbatas'!D54</f>
        <v>56350103876</v>
      </c>
      <c r="C5" s="15">
        <f>'Tender Terbatas'!E54</f>
        <v>56350103876</v>
      </c>
      <c r="D5" s="15">
        <f>'Tender Terbatas'!F54</f>
        <v>51621718589.190002</v>
      </c>
      <c r="E5" s="15">
        <f>'Tender Terbatas'!G54</f>
        <v>4728385286.8099995</v>
      </c>
      <c r="F5" s="13">
        <f t="shared" si="0"/>
        <v>8.3910853069853172E-2</v>
      </c>
    </row>
    <row r="6" spans="1:6" ht="14.25" customHeight="1" x14ac:dyDescent="0.35">
      <c r="A6" s="14" t="s">
        <v>15</v>
      </c>
      <c r="B6" s="15">
        <f>'Tender Umum'!D24</f>
        <v>280720999679</v>
      </c>
      <c r="C6" s="15">
        <f>'Tender Umum'!E24</f>
        <v>280720999679</v>
      </c>
      <c r="D6" s="15">
        <f>'Tender Umum'!F24</f>
        <v>258112047096.57001</v>
      </c>
      <c r="E6" s="15">
        <f>'Tender Umum'!G24</f>
        <v>22608952582.43</v>
      </c>
      <c r="F6" s="13">
        <f t="shared" si="0"/>
        <v>8.0538871720615759E-2</v>
      </c>
    </row>
    <row r="7" spans="1:6" ht="14.25" customHeight="1" x14ac:dyDescent="0.35">
      <c r="A7" s="16" t="s">
        <v>23</v>
      </c>
      <c r="B7" s="17">
        <f t="shared" ref="B7:E7" si="1">SUM(B3:B6)</f>
        <v>356768951937</v>
      </c>
      <c r="C7" s="17">
        <f t="shared" si="1"/>
        <v>356768951937</v>
      </c>
      <c r="D7" s="17">
        <f t="shared" si="1"/>
        <v>328241721248.76001</v>
      </c>
      <c r="E7" s="17">
        <f t="shared" si="1"/>
        <v>28527230688.239998</v>
      </c>
      <c r="F7" s="18">
        <f t="shared" si="0"/>
        <v>7.995995877263859E-2</v>
      </c>
    </row>
    <row r="8" spans="1:6" ht="14.25" customHeight="1" x14ac:dyDescent="0.35">
      <c r="A8" s="109" t="s">
        <v>24</v>
      </c>
      <c r="B8" s="110"/>
      <c r="C8" s="111"/>
      <c r="D8" s="18">
        <f>D7/B7</f>
        <v>0.92004004122736138</v>
      </c>
      <c r="E8" s="18">
        <f>E7/B7</f>
        <v>7.995995877263859E-2</v>
      </c>
      <c r="F8" s="18"/>
    </row>
    <row r="9" spans="1:6" ht="14.25" customHeight="1" x14ac:dyDescent="0.35">
      <c r="A9" s="82" t="s">
        <v>52</v>
      </c>
    </row>
    <row r="10" spans="1:6" ht="14.25" customHeight="1" x14ac:dyDescent="0.35">
      <c r="E10" s="81"/>
    </row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8:C8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tabSelected="1" workbookViewId="0">
      <selection activeCell="C3" sqref="C3"/>
    </sheetView>
  </sheetViews>
  <sheetFormatPr defaultColWidth="14.453125" defaultRowHeight="15" customHeight="1" x14ac:dyDescent="0.35"/>
  <cols>
    <col min="1" max="1" width="10" customWidth="1"/>
    <col min="2" max="2" width="24.26953125" customWidth="1"/>
    <col min="3" max="15" width="10" customWidth="1"/>
    <col min="16" max="26" width="9.81640625" customWidth="1"/>
  </cols>
  <sheetData>
    <row r="1" spans="1:26" ht="23.25" customHeight="1" x14ac:dyDescent="0.35">
      <c r="A1" s="1" t="s">
        <v>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 x14ac:dyDescent="0.3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9.5" customHeight="1" x14ac:dyDescent="0.35">
      <c r="A3" s="6">
        <v>1</v>
      </c>
      <c r="B3" s="7" t="s">
        <v>15</v>
      </c>
      <c r="C3" s="8">
        <f>'Realisasi PIC Pengadaan Thn....'!C3+'Realisasi PIC Pengadaan Thn....'!C11+'Realisasi PIC Pengadaan Thn....'!C19+'Realisasi PIC Pengadaan Thn....'!C27+'Realisasi PIC Pengadaan Thn....'!C35+'Realisasi PIC Pengadaan Thn....'!C43</f>
        <v>4</v>
      </c>
      <c r="D3" s="8">
        <f>'Realisasi PIC Pengadaan Thn....'!D3+'Realisasi PIC Pengadaan Thn....'!D11+'Realisasi PIC Pengadaan Thn....'!D19+'Realisasi PIC Pengadaan Thn....'!D27+'Realisasi PIC Pengadaan Thn....'!D35+'Realisasi PIC Pengadaan Thn....'!D43</f>
        <v>0</v>
      </c>
      <c r="E3" s="8">
        <f>'Realisasi PIC Pengadaan Thn....'!E3+'Realisasi PIC Pengadaan Thn....'!E11+'Realisasi PIC Pengadaan Thn....'!E19+'Realisasi PIC Pengadaan Thn....'!E27+'Realisasi PIC Pengadaan Thn....'!E35+'Realisasi PIC Pengadaan Thn....'!E43</f>
        <v>1</v>
      </c>
      <c r="F3" s="8">
        <f>'Realisasi PIC Pengadaan Thn....'!F3+'Realisasi PIC Pengadaan Thn....'!F11+'Realisasi PIC Pengadaan Thn....'!F19+'Realisasi PIC Pengadaan Thn....'!F27+'Realisasi PIC Pengadaan Thn....'!F35+'Realisasi PIC Pengadaan Thn....'!F43</f>
        <v>0</v>
      </c>
      <c r="G3" s="8">
        <f>'Realisasi PIC Pengadaan Thn....'!G3+'Realisasi PIC Pengadaan Thn....'!G11+'Realisasi PIC Pengadaan Thn....'!G19+'Realisasi PIC Pengadaan Thn....'!G27+'Realisasi PIC Pengadaan Thn....'!G35+'Realisasi PIC Pengadaan Thn....'!G43</f>
        <v>2</v>
      </c>
      <c r="H3" s="8">
        <f>'Realisasi PIC Pengadaan Thn....'!H3+'Realisasi PIC Pengadaan Thn....'!H11+'Realisasi PIC Pengadaan Thn....'!H19+'Realisasi PIC Pengadaan Thn....'!H27+'Realisasi PIC Pengadaan Thn....'!H35+'Realisasi PIC Pengadaan Thn....'!H43</f>
        <v>11</v>
      </c>
      <c r="I3" s="8">
        <f>'Realisasi PIC Pengadaan Thn....'!I3+'Realisasi PIC Pengadaan Thn....'!I11+'Realisasi PIC Pengadaan Thn....'!I19+'Realisasi PIC Pengadaan Thn....'!I27+'Realisasi PIC Pengadaan Thn....'!I35+'Realisasi PIC Pengadaan Thn....'!I43</f>
        <v>1</v>
      </c>
      <c r="J3" s="8">
        <f>'Realisasi PIC Pengadaan Thn....'!J3+'Realisasi PIC Pengadaan Thn....'!J11+'Realisasi PIC Pengadaan Thn....'!J19+'Realisasi PIC Pengadaan Thn....'!J27+'Realisasi PIC Pengadaan Thn....'!J35+'Realisasi PIC Pengadaan Thn....'!J43</f>
        <v>1</v>
      </c>
      <c r="K3" s="8">
        <f>'Realisasi PIC Pengadaan Thn....'!K3+'Realisasi PIC Pengadaan Thn....'!K11+'Realisasi PIC Pengadaan Thn....'!K19+'Realisasi PIC Pengadaan Thn....'!K27+'Realisasi PIC Pengadaan Thn....'!K35+'Realisasi PIC Pengadaan Thn....'!K43</f>
        <v>6</v>
      </c>
      <c r="L3" s="8">
        <f>'Realisasi PIC Pengadaan Thn....'!L3+'Realisasi PIC Pengadaan Thn....'!L11+'Realisasi PIC Pengadaan Thn....'!L19+'Realisasi PIC Pengadaan Thn....'!L27+'Realisasi PIC Pengadaan Thn....'!L35+'Realisasi PIC Pengadaan Thn....'!L43</f>
        <v>1</v>
      </c>
      <c r="M3" s="8">
        <f>'Realisasi PIC Pengadaan Thn....'!M3+'Realisasi PIC Pengadaan Thn....'!M11+'Realisasi PIC Pengadaan Thn....'!M19+'Realisasi PIC Pengadaan Thn....'!M27+'Realisasi PIC Pengadaan Thn....'!M35+'Realisasi PIC Pengadaan Thn....'!M43</f>
        <v>3</v>
      </c>
      <c r="N3" s="8">
        <f>'Realisasi PIC Pengadaan Thn....'!N3+'Realisasi PIC Pengadaan Thn....'!N11+'Realisasi PIC Pengadaan Thn....'!N19+'Realisasi PIC Pengadaan Thn....'!N27+'Realisasi PIC Pengadaan Thn....'!N35+'Realisasi PIC Pengadaan Thn....'!N43</f>
        <v>0</v>
      </c>
      <c r="O3" s="8">
        <f>'Realisasi PIC Pengadaan Thn....'!O3+'Realisasi PIC Pengadaan Thn....'!O11+'Realisasi PIC Pengadaan Thn....'!O19+'Realisasi PIC Pengadaan Thn....'!O27+'Realisasi PIC Pengadaan Thn....'!O35+'Realisasi PIC Pengadaan Thn....'!O43</f>
        <v>30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9.5" customHeight="1" x14ac:dyDescent="0.35">
      <c r="A4" s="6">
        <f t="shared" ref="A4:A6" si="0">A3+1</f>
        <v>2</v>
      </c>
      <c r="B4" s="7" t="s">
        <v>16</v>
      </c>
      <c r="C4" s="8">
        <f>'Realisasi PIC Pengadaan Thn....'!C4+'Realisasi PIC Pengadaan Thn....'!C12+'Realisasi PIC Pengadaan Thn....'!C20+'Realisasi PIC Pengadaan Thn....'!C28+'Realisasi PIC Pengadaan Thn....'!C36+'Realisasi PIC Pengadaan Thn....'!C44</f>
        <v>0</v>
      </c>
      <c r="D4" s="8">
        <f>'Realisasi PIC Pengadaan Thn....'!D4+'Realisasi PIC Pengadaan Thn....'!D12+'Realisasi PIC Pengadaan Thn....'!D20+'Realisasi PIC Pengadaan Thn....'!D28+'Realisasi PIC Pengadaan Thn....'!D36+'Realisasi PIC Pengadaan Thn....'!D44</f>
        <v>0</v>
      </c>
      <c r="E4" s="8">
        <f>'Realisasi PIC Pengadaan Thn....'!E4+'Realisasi PIC Pengadaan Thn....'!E12+'Realisasi PIC Pengadaan Thn....'!E20+'Realisasi PIC Pengadaan Thn....'!E28+'Realisasi PIC Pengadaan Thn....'!E36+'Realisasi PIC Pengadaan Thn....'!E44</f>
        <v>0</v>
      </c>
      <c r="F4" s="8">
        <f>'Realisasi PIC Pengadaan Thn....'!F4+'Realisasi PIC Pengadaan Thn....'!F12+'Realisasi PIC Pengadaan Thn....'!F20+'Realisasi PIC Pengadaan Thn....'!F28+'Realisasi PIC Pengadaan Thn....'!F36+'Realisasi PIC Pengadaan Thn....'!F44</f>
        <v>0</v>
      </c>
      <c r="G4" s="8">
        <f>'Realisasi PIC Pengadaan Thn....'!F4+'Realisasi PIC Pengadaan Thn....'!F12+'Realisasi PIC Pengadaan Thn....'!G20+'Realisasi PIC Pengadaan Thn....'!G28+'Realisasi PIC Pengadaan Thn....'!G36+'Realisasi PIC Pengadaan Thn....'!G44</f>
        <v>0</v>
      </c>
      <c r="H4" s="8">
        <f>'Realisasi PIC Pengadaan Thn....'!H4+'Realisasi PIC Pengadaan Thn....'!H12+'Realisasi PIC Pengadaan Thn....'!H20+'Realisasi PIC Pengadaan Thn....'!H28+'Realisasi PIC Pengadaan Thn....'!H36+'Realisasi PIC Pengadaan Thn....'!H44</f>
        <v>1</v>
      </c>
      <c r="I4" s="8">
        <f>'Realisasi PIC Pengadaan Thn....'!I4+'Realisasi PIC Pengadaan Thn....'!I12+'Realisasi PIC Pengadaan Thn....'!I20+'Realisasi PIC Pengadaan Thn....'!I28+'Realisasi PIC Pengadaan Thn....'!I36+'Realisasi PIC Pengadaan Thn....'!I44</f>
        <v>0</v>
      </c>
      <c r="J4" s="8">
        <f>'Realisasi PIC Pengadaan Thn....'!J4+'Realisasi PIC Pengadaan Thn....'!J12+'Realisasi PIC Pengadaan Thn....'!J20+'Realisasi PIC Pengadaan Thn....'!J28+'Realisasi PIC Pengadaan Thn....'!J36+'Realisasi PIC Pengadaan Thn....'!J44</f>
        <v>0</v>
      </c>
      <c r="K4" s="8">
        <f>'Realisasi PIC Pengadaan Thn....'!K4+'Realisasi PIC Pengadaan Thn....'!K12+'Realisasi PIC Pengadaan Thn....'!K20+'Realisasi PIC Pengadaan Thn....'!K28+'Realisasi PIC Pengadaan Thn....'!K36+'Realisasi PIC Pengadaan Thn....'!K44</f>
        <v>0</v>
      </c>
      <c r="L4" s="8">
        <f>'Realisasi PIC Pengadaan Thn....'!L4+'Realisasi PIC Pengadaan Thn....'!L12+'Realisasi PIC Pengadaan Thn....'!L20+'Realisasi PIC Pengadaan Thn....'!L28+'Realisasi PIC Pengadaan Thn....'!L36+'Realisasi PIC Pengadaan Thn....'!L44</f>
        <v>4</v>
      </c>
      <c r="M4" s="8">
        <f>'Realisasi PIC Pengadaan Thn....'!M4+'Realisasi PIC Pengadaan Thn....'!M12+'Realisasi PIC Pengadaan Thn....'!M20+'Realisasi PIC Pengadaan Thn....'!M28+'Realisasi PIC Pengadaan Thn....'!M36+'Realisasi PIC Pengadaan Thn....'!M44</f>
        <v>1</v>
      </c>
      <c r="N4" s="8">
        <f>'Realisasi PIC Pengadaan Thn....'!N4+'Realisasi PIC Pengadaan Thn....'!N12+'Realisasi PIC Pengadaan Thn....'!N20+'Realisasi PIC Pengadaan Thn....'!N28+'Realisasi PIC Pengadaan Thn....'!N36+'Realisasi PIC Pengadaan Thn....'!N44</f>
        <v>0</v>
      </c>
      <c r="O4" s="8">
        <f>'Realisasi PIC Pengadaan Thn....'!O4+'Realisasi PIC Pengadaan Thn....'!O12+'Realisasi PIC Pengadaan Thn....'!O20+'Realisasi PIC Pengadaan Thn....'!O28+'Realisasi PIC Pengadaan Thn....'!O36+'Realisasi PIC Pengadaan Thn....'!O44</f>
        <v>6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9.5" customHeight="1" x14ac:dyDescent="0.35">
      <c r="A5" s="6">
        <f t="shared" si="0"/>
        <v>3</v>
      </c>
      <c r="B5" s="7" t="s">
        <v>17</v>
      </c>
      <c r="C5" s="8">
        <f>'Realisasi PIC Pengadaan Thn....'!C5+'Realisasi PIC Pengadaan Thn....'!C13+'Realisasi PIC Pengadaan Thn....'!C21+'Realisasi PIC Pengadaan Thn....'!C29+'Realisasi PIC Pengadaan Thn....'!C37+'Realisasi PIC Pengadaan Thn....'!C45</f>
        <v>0</v>
      </c>
      <c r="D5" s="8">
        <f>'Realisasi PIC Pengadaan Thn....'!D5+'Realisasi PIC Pengadaan Thn....'!D13+'Realisasi PIC Pengadaan Thn....'!D21+'Realisasi PIC Pengadaan Thn....'!D29+'Realisasi PIC Pengadaan Thn....'!D37+'Realisasi PIC Pengadaan Thn....'!D45</f>
        <v>12</v>
      </c>
      <c r="E5" s="8">
        <f>'Realisasi PIC Pengadaan Thn....'!E5+'Realisasi PIC Pengadaan Thn....'!E13+'Realisasi PIC Pengadaan Thn....'!E21+'Realisasi PIC Pengadaan Thn....'!E29+'Realisasi PIC Pengadaan Thn....'!E37+'Realisasi PIC Pengadaan Thn....'!E45</f>
        <v>7</v>
      </c>
      <c r="F5" s="8">
        <f>'Realisasi PIC Pengadaan Thn....'!F5+'Realisasi PIC Pengadaan Thn....'!F13+'Realisasi PIC Pengadaan Thn....'!F21+'Realisasi PIC Pengadaan Thn....'!F29+'Realisasi PIC Pengadaan Thn....'!F37+'Realisasi PIC Pengadaan Thn....'!F45</f>
        <v>5</v>
      </c>
      <c r="G5" s="8">
        <f>'Realisasi PIC Pengadaan Thn....'!G5+'Realisasi PIC Pengadaan Thn....'!G13+'Realisasi PIC Pengadaan Thn....'!G21+'Realisasi PIC Pengadaan Thn....'!G29+'Realisasi PIC Pengadaan Thn....'!G37+'Realisasi PIC Pengadaan Thn....'!G45</f>
        <v>4</v>
      </c>
      <c r="H5" s="8">
        <f>'Realisasi PIC Pengadaan Thn....'!H5+'Realisasi PIC Pengadaan Thn....'!H13+'Realisasi PIC Pengadaan Thn....'!H21+'Realisasi PIC Pengadaan Thn....'!H29+'Realisasi PIC Pengadaan Thn....'!H37+'Realisasi PIC Pengadaan Thn....'!H45</f>
        <v>10</v>
      </c>
      <c r="I5" s="8">
        <f>'Realisasi PIC Pengadaan Thn....'!I5+'Realisasi PIC Pengadaan Thn....'!I13+'Realisasi PIC Pengadaan Thn....'!I21+'Realisasi PIC Pengadaan Thn....'!I29+'Realisasi PIC Pengadaan Thn....'!I37+'Realisasi PIC Pengadaan Thn....'!I45</f>
        <v>6</v>
      </c>
      <c r="J5" s="8">
        <f>'Realisasi PIC Pengadaan Thn....'!J5+'Realisasi PIC Pengadaan Thn....'!J13+'Realisasi PIC Pengadaan Thn....'!J21+'Realisasi PIC Pengadaan Thn....'!J29+'Realisasi PIC Pengadaan Thn....'!J37+'Realisasi PIC Pengadaan Thn....'!J45</f>
        <v>6</v>
      </c>
      <c r="K5" s="8">
        <f>'Realisasi PIC Pengadaan Thn....'!K5+'Realisasi PIC Pengadaan Thn....'!K13+'Realisasi PIC Pengadaan Thn....'!K21+'Realisasi PIC Pengadaan Thn....'!K29+'Realisasi PIC Pengadaan Thn....'!K37+'Realisasi PIC Pengadaan Thn....'!K45</f>
        <v>21</v>
      </c>
      <c r="L5" s="8">
        <f>'Realisasi PIC Pengadaan Thn....'!L5+'Realisasi PIC Pengadaan Thn....'!L13+'Realisasi PIC Pengadaan Thn....'!L21+'Realisasi PIC Pengadaan Thn....'!L29+'Realisasi PIC Pengadaan Thn....'!L37+'Realisasi PIC Pengadaan Thn....'!L45</f>
        <v>18</v>
      </c>
      <c r="M5" s="8">
        <f>'Realisasi PIC Pengadaan Thn....'!M5+'Realisasi PIC Pengadaan Thn....'!M13+'Realisasi PIC Pengadaan Thn....'!M21+'Realisasi PIC Pengadaan Thn....'!M29+'Realisasi PIC Pengadaan Thn....'!M37+'Realisasi PIC Pengadaan Thn....'!M45</f>
        <v>22</v>
      </c>
      <c r="N5" s="8">
        <f>'Realisasi PIC Pengadaan Thn....'!N5+'Realisasi PIC Pengadaan Thn....'!N13+'Realisasi PIC Pengadaan Thn....'!N21+'Realisasi PIC Pengadaan Thn....'!N29+'Realisasi PIC Pengadaan Thn....'!N37+'Realisasi PIC Pengadaan Thn....'!N45</f>
        <v>1</v>
      </c>
      <c r="O5" s="8">
        <f>'Realisasi PIC Pengadaan Thn....'!O5+'Realisasi PIC Pengadaan Thn....'!O13+'Realisasi PIC Pengadaan Thn....'!O21+'Realisasi PIC Pengadaan Thn....'!O29+'Realisasi PIC Pengadaan Thn....'!O37+'Realisasi PIC Pengadaan Thn....'!O45</f>
        <v>112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9.5" customHeight="1" x14ac:dyDescent="0.35">
      <c r="A6" s="6">
        <f t="shared" si="0"/>
        <v>4</v>
      </c>
      <c r="B6" s="7" t="s">
        <v>18</v>
      </c>
      <c r="C6" s="8">
        <f>'Realisasi PIC Pengadaan Thn....'!C6+'Realisasi PIC Pengadaan Thn....'!C14+'Realisasi PIC Pengadaan Thn....'!C22+'Realisasi PIC Pengadaan Thn....'!C30+'Realisasi PIC Pengadaan Thn....'!C38+'Realisasi PIC Pengadaan Thn....'!C46</f>
        <v>0</v>
      </c>
      <c r="D6" s="8">
        <f>'Realisasi PIC Pengadaan Thn....'!D6+'Realisasi PIC Pengadaan Thn....'!D14+'Realisasi PIC Pengadaan Thn....'!D22+'Realisasi PIC Pengadaan Thn....'!D30+'Realisasi PIC Pengadaan Thn....'!D38+'Realisasi PIC Pengadaan Thn....'!D46</f>
        <v>0</v>
      </c>
      <c r="E6" s="8">
        <f>'Realisasi PIC Pengadaan Thn....'!E6+'Realisasi PIC Pengadaan Thn....'!E14+'Realisasi PIC Pengadaan Thn....'!E22+'Realisasi PIC Pengadaan Thn....'!E30+'Realisasi PIC Pengadaan Thn....'!E38+'Realisasi PIC Pengadaan Thn....'!E46</f>
        <v>0</v>
      </c>
      <c r="F6" s="8">
        <f>'Realisasi PIC Pengadaan Thn....'!F6+'Realisasi PIC Pengadaan Thn....'!F14+'Realisasi PIC Pengadaan Thn....'!F22+'Realisasi PIC Pengadaan Thn....'!F30+'Realisasi PIC Pengadaan Thn....'!F38+'Realisasi PIC Pengadaan Thn....'!F46</f>
        <v>0</v>
      </c>
      <c r="G6" s="8">
        <f>'Realisasi PIC Pengadaan Thn....'!G6+'Realisasi PIC Pengadaan Thn....'!G14+'Realisasi PIC Pengadaan Thn....'!G22+'Realisasi PIC Pengadaan Thn....'!G30+'Realisasi PIC Pengadaan Thn....'!G38+'Realisasi PIC Pengadaan Thn....'!G46</f>
        <v>0</v>
      </c>
      <c r="H6" s="8">
        <f>'Realisasi PIC Pengadaan Thn....'!H6+'Realisasi PIC Pengadaan Thn....'!H14+'Realisasi PIC Pengadaan Thn....'!H22+'Realisasi PIC Pengadaan Thn....'!H30+'Realisasi PIC Pengadaan Thn....'!H38+'Realisasi PIC Pengadaan Thn....'!H46</f>
        <v>0</v>
      </c>
      <c r="I6" s="8">
        <f>'Realisasi PIC Pengadaan Thn....'!I6+'Realisasi PIC Pengadaan Thn....'!I14+'Realisasi PIC Pengadaan Thn....'!I22+'Realisasi PIC Pengadaan Thn....'!I30+'Realisasi PIC Pengadaan Thn....'!I38+'Realisasi PIC Pengadaan Thn....'!I46</f>
        <v>0</v>
      </c>
      <c r="J6" s="8">
        <f>'Realisasi PIC Pengadaan Thn....'!J6+'Realisasi PIC Pengadaan Thn....'!J14+'Realisasi PIC Pengadaan Thn....'!J22+'Realisasi PIC Pengadaan Thn....'!J30+'Realisasi PIC Pengadaan Thn....'!J38+'Realisasi PIC Pengadaan Thn....'!J46</f>
        <v>0</v>
      </c>
      <c r="K6" s="8">
        <f>'Realisasi PIC Pengadaan Thn....'!K6+'Realisasi PIC Pengadaan Thn....'!K14+'Realisasi PIC Pengadaan Thn....'!K22+'Realisasi PIC Pengadaan Thn....'!K30+'Realisasi PIC Pengadaan Thn....'!K38+'Realisasi PIC Pengadaan Thn....'!K46</f>
        <v>0</v>
      </c>
      <c r="L6" s="8">
        <f>'Realisasi PIC Pengadaan Thn....'!L6+'Realisasi PIC Pengadaan Thn....'!L14+'Realisasi PIC Pengadaan Thn....'!L22+'Realisasi PIC Pengadaan Thn....'!L30+'Realisasi PIC Pengadaan Thn....'!L38+'Realisasi PIC Pengadaan Thn....'!L46</f>
        <v>0</v>
      </c>
      <c r="M6" s="8">
        <f>'Realisasi PIC Pengadaan Thn....'!M6+'Realisasi PIC Pengadaan Thn....'!M14+'Realisasi PIC Pengadaan Thn....'!M22+'Realisasi PIC Pengadaan Thn....'!M30+'Realisasi PIC Pengadaan Thn....'!M38+'Realisasi PIC Pengadaan Thn....'!M46</f>
        <v>0</v>
      </c>
      <c r="N6" s="8">
        <f>'Realisasi PIC Pengadaan Thn....'!N6+'Realisasi PIC Pengadaan Thn....'!N14+'Realisasi PIC Pengadaan Thn....'!N22+'Realisasi PIC Pengadaan Thn....'!N30+'Realisasi PIC Pengadaan Thn....'!N38+'Realisasi PIC Pengadaan Thn....'!N46</f>
        <v>0</v>
      </c>
      <c r="O6" s="8">
        <f>'Realisasi PIC Pengadaan Thn....'!O6+'Realisasi PIC Pengadaan Thn....'!O14+'Realisasi PIC Pengadaan Thn....'!O22+'Realisasi PIC Pengadaan Thn....'!O30+'Realisasi PIC Pengadaan Thn....'!O38+'Realisasi PIC Pengadaan Thn....'!O46</f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35">
      <c r="A7" s="123" t="s">
        <v>19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1"/>
      <c r="O7" s="9">
        <f>SUM(O3:O6)</f>
        <v>148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/>
    <row r="222" spans="1:26" ht="15.75" customHeight="1" x14ac:dyDescent="0.35"/>
    <row r="223" spans="1:26" ht="15.75" customHeight="1" x14ac:dyDescent="0.35"/>
    <row r="224" spans="1:26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7:N7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1F14-2772-4BC5-B9F9-6F38004087A1}">
  <dimension ref="A1:O1011"/>
  <sheetViews>
    <sheetView workbookViewId="0">
      <selection activeCell="E6" sqref="E6"/>
    </sheetView>
  </sheetViews>
  <sheetFormatPr defaultColWidth="14.453125" defaultRowHeight="15" customHeight="1" x14ac:dyDescent="0.35"/>
  <cols>
    <col min="1" max="1" width="6.26953125" style="85" customWidth="1"/>
    <col min="2" max="2" width="39.1796875" customWidth="1"/>
    <col min="3" max="3" width="32.81640625" customWidth="1"/>
    <col min="4" max="5" width="24.54296875" customWidth="1"/>
    <col min="6" max="7" width="25.1796875" customWidth="1"/>
    <col min="8" max="9" width="23.453125" customWidth="1"/>
    <col min="10" max="10" width="26.1796875" customWidth="1"/>
    <col min="11" max="11" width="27" customWidth="1"/>
    <col min="12" max="12" width="26.7265625" customWidth="1"/>
    <col min="13" max="13" width="16.26953125" customWidth="1"/>
    <col min="14" max="14" width="19.7265625" customWidth="1"/>
    <col min="15" max="15" width="26.453125" customWidth="1"/>
  </cols>
  <sheetData>
    <row r="1" spans="1:15" ht="14.25" customHeight="1" x14ac:dyDescent="0.35"/>
    <row r="2" spans="1:15" ht="14.25" customHeight="1" x14ac:dyDescent="0.35"/>
    <row r="3" spans="1:15" s="84" customFormat="1" ht="32.25" customHeight="1" x14ac:dyDescent="0.35">
      <c r="A3" s="112" t="s">
        <v>0</v>
      </c>
      <c r="B3" s="112" t="s">
        <v>67</v>
      </c>
      <c r="C3" s="117" t="s">
        <v>82</v>
      </c>
      <c r="D3" s="115" t="s">
        <v>81</v>
      </c>
      <c r="E3" s="122"/>
      <c r="F3" s="122"/>
      <c r="G3" s="122"/>
      <c r="H3" s="122"/>
      <c r="I3" s="122"/>
      <c r="J3" s="122"/>
      <c r="K3" s="116"/>
      <c r="L3" s="112" t="s">
        <v>80</v>
      </c>
      <c r="M3" s="117" t="s">
        <v>64</v>
      </c>
      <c r="N3" s="117" t="s">
        <v>66</v>
      </c>
      <c r="O3" s="117" t="s">
        <v>65</v>
      </c>
    </row>
    <row r="4" spans="1:15" s="84" customFormat="1" ht="32.25" customHeight="1" x14ac:dyDescent="0.35">
      <c r="A4" s="113"/>
      <c r="B4" s="113"/>
      <c r="C4" s="118"/>
      <c r="D4" s="115" t="s">
        <v>16</v>
      </c>
      <c r="E4" s="116"/>
      <c r="F4" s="115" t="s">
        <v>17</v>
      </c>
      <c r="G4" s="116"/>
      <c r="H4" s="115" t="s">
        <v>15</v>
      </c>
      <c r="I4" s="116"/>
      <c r="J4" s="120" t="s">
        <v>23</v>
      </c>
      <c r="K4" s="121"/>
      <c r="L4" s="113"/>
      <c r="M4" s="118"/>
      <c r="N4" s="118"/>
      <c r="O4" s="118"/>
    </row>
    <row r="5" spans="1:15" s="84" customFormat="1" ht="32.25" customHeight="1" x14ac:dyDescent="0.35">
      <c r="A5" s="114"/>
      <c r="B5" s="114"/>
      <c r="C5" s="119"/>
      <c r="D5" s="87" t="s">
        <v>62</v>
      </c>
      <c r="E5" s="87" t="s">
        <v>63</v>
      </c>
      <c r="F5" s="87" t="s">
        <v>62</v>
      </c>
      <c r="G5" s="87" t="s">
        <v>63</v>
      </c>
      <c r="H5" s="87" t="s">
        <v>62</v>
      </c>
      <c r="I5" s="87" t="s">
        <v>63</v>
      </c>
      <c r="J5" s="87" t="s">
        <v>62</v>
      </c>
      <c r="K5" s="87" t="s">
        <v>63</v>
      </c>
      <c r="L5" s="114"/>
      <c r="M5" s="119"/>
      <c r="N5" s="119"/>
      <c r="O5" s="119"/>
    </row>
    <row r="6" spans="1:15" s="84" customFormat="1" ht="27.75" customHeight="1" x14ac:dyDescent="0.35">
      <c r="A6" s="93">
        <v>1</v>
      </c>
      <c r="B6" s="94" t="s">
        <v>49</v>
      </c>
      <c r="C6" s="95">
        <v>14539864000</v>
      </c>
      <c r="D6" s="95">
        <v>0</v>
      </c>
      <c r="E6" s="95">
        <v>0</v>
      </c>
      <c r="F6" s="95" t="e">
        <f>'Tender Terbatas'!#REF!</f>
        <v>#REF!</v>
      </c>
      <c r="G6" s="95" t="e">
        <f>'Tender Terbatas'!#REF!</f>
        <v>#REF!</v>
      </c>
      <c r="H6" s="95">
        <v>0</v>
      </c>
      <c r="I6" s="95">
        <v>0</v>
      </c>
      <c r="J6" s="95" t="e">
        <f>D6+F6+H6</f>
        <v>#REF!</v>
      </c>
      <c r="K6" s="95" t="e">
        <f t="shared" ref="K6:K18" si="0">E6+G6+I6</f>
        <v>#REF!</v>
      </c>
      <c r="L6" s="88" t="e">
        <f>J6-K6</f>
        <v>#REF!</v>
      </c>
      <c r="M6" s="89" t="e">
        <f>L6/J6</f>
        <v>#REF!</v>
      </c>
      <c r="N6" s="89" t="e">
        <f>J6/C6</f>
        <v>#REF!</v>
      </c>
      <c r="O6" s="92"/>
    </row>
    <row r="7" spans="1:15" s="84" customFormat="1" ht="14.5" x14ac:dyDescent="0.35">
      <c r="A7" s="93">
        <f>A6+1</f>
        <v>2</v>
      </c>
      <c r="B7" s="94" t="s">
        <v>53</v>
      </c>
      <c r="C7" s="95">
        <v>550375318348.43115</v>
      </c>
      <c r="D7" s="95">
        <v>0</v>
      </c>
      <c r="E7" s="95">
        <v>0</v>
      </c>
      <c r="F7" s="95" t="e">
        <f>GETPIVOTDATA("Sum of Nilai HPS",'Tender Terbatas'!#REF!,"Unit","OM Department ")+GETPIVOTDATA("Sum of Nilai HPS",'Tender Terbatas'!#REF!,"Unit","OM Department Head")</f>
        <v>#REF!</v>
      </c>
      <c r="G7" s="95" t="e">
        <f>GETPIVOTDATA("Sum of Nilai Kontrak",'Tender Terbatas'!#REF!,"Unit","OM Department ")+GETPIVOTDATA("Sum of Nilai Kontrak",'Tender Terbatas'!#REF!,"Unit","OM Department Head")</f>
        <v>#REF!</v>
      </c>
      <c r="H7" s="95" t="e">
        <f>GETPIVOTDATA("Sum of Nilai HPS",'Tender Umum'!#REF!,"Unit","OM Department ")</f>
        <v>#REF!</v>
      </c>
      <c r="I7" s="95" t="e">
        <f>GETPIVOTDATA("Sum of Nilai Kontrak",'Tender Umum'!#REF!,"Unit","OM Department ")</f>
        <v>#REF!</v>
      </c>
      <c r="J7" s="95" t="e">
        <f t="shared" ref="J7:J18" si="1">D7+F7+H7</f>
        <v>#REF!</v>
      </c>
      <c r="K7" s="95" t="e">
        <f t="shared" si="0"/>
        <v>#REF!</v>
      </c>
      <c r="L7" s="88" t="e">
        <f t="shared" ref="L7:L18" si="2">J7-K7</f>
        <v>#REF!</v>
      </c>
      <c r="M7" s="89" t="e">
        <f t="shared" ref="M7:M13" si="3">L7/J7</f>
        <v>#REF!</v>
      </c>
      <c r="N7" s="89" t="e">
        <f t="shared" ref="N7:N19" si="4">J7/C7</f>
        <v>#REF!</v>
      </c>
      <c r="O7" s="92"/>
    </row>
    <row r="8" spans="1:15" s="84" customFormat="1" ht="14.25" hidden="1" customHeight="1" x14ac:dyDescent="0.35">
      <c r="A8" s="93">
        <f t="shared" ref="A8:A18" si="5">A7+1</f>
        <v>3</v>
      </c>
      <c r="B8" s="94" t="s">
        <v>54</v>
      </c>
      <c r="C8" s="95">
        <v>0</v>
      </c>
      <c r="D8" s="95">
        <v>0</v>
      </c>
      <c r="E8" s="95">
        <v>0</v>
      </c>
      <c r="F8" s="95">
        <v>0</v>
      </c>
      <c r="G8" s="95">
        <v>0</v>
      </c>
      <c r="H8" s="95">
        <v>0</v>
      </c>
      <c r="I8" s="95">
        <v>0</v>
      </c>
      <c r="J8" s="95">
        <f t="shared" si="1"/>
        <v>0</v>
      </c>
      <c r="K8" s="95">
        <f t="shared" si="0"/>
        <v>0</v>
      </c>
      <c r="L8" s="88">
        <f t="shared" si="2"/>
        <v>0</v>
      </c>
      <c r="M8" s="89"/>
      <c r="N8" s="89"/>
      <c r="O8" s="92"/>
    </row>
    <row r="9" spans="1:15" s="84" customFormat="1" ht="14.5" x14ac:dyDescent="0.35">
      <c r="A9" s="93">
        <f>A7+1</f>
        <v>3</v>
      </c>
      <c r="B9" s="94" t="s">
        <v>43</v>
      </c>
      <c r="C9" s="95">
        <v>40976562586</v>
      </c>
      <c r="D9" s="95">
        <f>SUM(Juksung!E4,Juksung!E7)</f>
        <v>11712275282</v>
      </c>
      <c r="E9" s="95">
        <f>SUM(Juksung!F4,Juksung!F7)</f>
        <v>10959254065</v>
      </c>
      <c r="F9" s="95" t="e">
        <f>GETPIVOTDATA("Sum of Nilai HPS",'Tender Terbatas'!#REF!,"Unit","IT Infrastructure &amp; Services")+GETPIVOTDATA("Sum of Nilai HPS",'Tender Terbatas'!#REF!,"Unit","IT Infrastruktur &amp; Service ")</f>
        <v>#REF!</v>
      </c>
      <c r="G9" s="95" t="e">
        <f>GETPIVOTDATA("Sum of Nilai Kontrak",'Tender Terbatas'!#REF!,"Unit","IT Infrastructure &amp; Services")+GETPIVOTDATA("Sum of Nilai Kontrak",'Tender Terbatas'!#REF!,"Unit","IT Infrastruktur &amp; Service ")</f>
        <v>#REF!</v>
      </c>
      <c r="H9" s="95" t="e">
        <f>GETPIVOTDATA("Sum of Nilai HPS",'Tender Umum'!#REF!,"Unit","IT Infrastructure &amp; Services")</f>
        <v>#REF!</v>
      </c>
      <c r="I9" s="95" t="e">
        <f>GETPIVOTDATA("Sum of Nilai Kontrak",'Tender Umum'!#REF!,"Unit","IT Infrastructure &amp; Services")</f>
        <v>#REF!</v>
      </c>
      <c r="J9" s="95" t="e">
        <f t="shared" si="1"/>
        <v>#REF!</v>
      </c>
      <c r="K9" s="95" t="e">
        <f t="shared" si="0"/>
        <v>#REF!</v>
      </c>
      <c r="L9" s="88" t="e">
        <f t="shared" si="2"/>
        <v>#REF!</v>
      </c>
      <c r="M9" s="89" t="e">
        <f t="shared" si="3"/>
        <v>#REF!</v>
      </c>
      <c r="N9" s="89" t="e">
        <f t="shared" si="4"/>
        <v>#REF!</v>
      </c>
      <c r="O9" s="92"/>
    </row>
    <row r="10" spans="1:15" s="84" customFormat="1" ht="14.5" x14ac:dyDescent="0.35">
      <c r="A10" s="93">
        <f t="shared" si="5"/>
        <v>4</v>
      </c>
      <c r="B10" s="94" t="s">
        <v>42</v>
      </c>
      <c r="C10" s="95">
        <v>92509799266.508118</v>
      </c>
      <c r="D10" s="95">
        <f>SUM(Juksung!D5:D6,Juksung!D8:D9)</f>
        <v>7985573100</v>
      </c>
      <c r="E10" s="95">
        <f>SUM(Juksung!F5:F6,Juksung!F8:F9)</f>
        <v>7548701498</v>
      </c>
      <c r="F10" s="95" t="e">
        <f>GETPIVOTDATA("Sum of Nilai HPS",'Tender Terbatas'!#REF!,"Unit","IT Planning &amp; Development")+GETPIVOTDATA("Sum of Nilai HPS",'Tender Terbatas'!#REF!,"Unit","IT Planning and Development ")</f>
        <v>#REF!</v>
      </c>
      <c r="G10" s="95" t="e">
        <f>GETPIVOTDATA("Sum of Nilai Kontrak",'Tender Terbatas'!#REF!,"Unit","IT Planning &amp; Development")+GETPIVOTDATA("Sum of Nilai Kontrak",'Tender Terbatas'!#REF!,"Unit","IT Planning and Development ")</f>
        <v>#REF!</v>
      </c>
      <c r="H10" s="95" t="e">
        <f>GETPIVOTDATA("Sum of Nilai HPS",'Tender Umum'!#REF!,"Unit","IT Planning and Development ")</f>
        <v>#REF!</v>
      </c>
      <c r="I10" s="95" t="e">
        <f>GETPIVOTDATA("Sum of Nilai Kontrak",'Tender Umum'!#REF!,"Unit","IT Planning and Development ")</f>
        <v>#REF!</v>
      </c>
      <c r="J10" s="95" t="e">
        <f t="shared" si="1"/>
        <v>#REF!</v>
      </c>
      <c r="K10" s="95" t="e">
        <f t="shared" si="0"/>
        <v>#REF!</v>
      </c>
      <c r="L10" s="88" t="e">
        <f t="shared" si="2"/>
        <v>#REF!</v>
      </c>
      <c r="M10" s="89" t="e">
        <f t="shared" si="3"/>
        <v>#REF!</v>
      </c>
      <c r="N10" s="89" t="e">
        <f t="shared" si="4"/>
        <v>#REF!</v>
      </c>
      <c r="O10" s="92"/>
    </row>
    <row r="11" spans="1:15" s="84" customFormat="1" ht="14.5" x14ac:dyDescent="0.35">
      <c r="A11" s="93">
        <f t="shared" si="5"/>
        <v>5</v>
      </c>
      <c r="B11" s="94" t="s">
        <v>55</v>
      </c>
      <c r="C11" s="95">
        <v>3026372000</v>
      </c>
      <c r="D11" s="95">
        <v>0</v>
      </c>
      <c r="E11" s="95">
        <v>0</v>
      </c>
      <c r="F11" s="95" t="e">
        <f>'Tender Terbatas'!#REF!</f>
        <v>#REF!</v>
      </c>
      <c r="G11" s="95" t="e">
        <f>'Tender Terbatas'!#REF!</f>
        <v>#REF!</v>
      </c>
      <c r="H11" s="95">
        <v>0</v>
      </c>
      <c r="I11" s="95">
        <v>0</v>
      </c>
      <c r="J11" s="95" t="e">
        <f t="shared" si="1"/>
        <v>#REF!</v>
      </c>
      <c r="K11" s="95" t="e">
        <f t="shared" si="0"/>
        <v>#REF!</v>
      </c>
      <c r="L11" s="88" t="e">
        <f t="shared" si="2"/>
        <v>#REF!</v>
      </c>
      <c r="M11" s="89" t="e">
        <f t="shared" si="3"/>
        <v>#REF!</v>
      </c>
      <c r="N11" s="89" t="e">
        <f t="shared" si="4"/>
        <v>#REF!</v>
      </c>
      <c r="O11" s="92"/>
    </row>
    <row r="12" spans="1:15" s="84" customFormat="1" ht="14.5" x14ac:dyDescent="0.35">
      <c r="A12" s="93">
        <f t="shared" si="5"/>
        <v>6</v>
      </c>
      <c r="B12" s="94" t="s">
        <v>56</v>
      </c>
      <c r="C12" s="95">
        <v>23388649000</v>
      </c>
      <c r="D12" s="95">
        <v>0</v>
      </c>
      <c r="E12" s="95">
        <v>0</v>
      </c>
      <c r="F12" s="95" t="e">
        <f>'Tender Terbatas'!#REF!+'Tender Terbatas'!#REF!+'Tender Terbatas'!#REF!+'Tender Terbatas'!#REF!+'Tender Terbatas'!#REF!+'Tender Terbatas'!#REF!</f>
        <v>#REF!</v>
      </c>
      <c r="G12" s="95" t="e">
        <f>'Tender Terbatas'!#REF!+'Tender Terbatas'!#REF!+'Tender Terbatas'!#REF!+'Tender Terbatas'!#REF!+'Tender Terbatas'!#REF!+'Tender Terbatas'!#REF!</f>
        <v>#REF!</v>
      </c>
      <c r="H12" s="95" t="e">
        <f>GETPIVOTDATA("Sum of Nilai HPS",'Tender Umum'!#REF!,"Unit","Human Capital Department ")</f>
        <v>#REF!</v>
      </c>
      <c r="I12" s="95" t="e">
        <f>GETPIVOTDATA("Sum of Nilai Kontrak",'Tender Umum'!#REF!,"Unit","Human Capital Department ")</f>
        <v>#REF!</v>
      </c>
      <c r="J12" s="95" t="e">
        <f t="shared" si="1"/>
        <v>#REF!</v>
      </c>
      <c r="K12" s="95" t="e">
        <f t="shared" si="0"/>
        <v>#REF!</v>
      </c>
      <c r="L12" s="88" t="e">
        <f t="shared" si="2"/>
        <v>#REF!</v>
      </c>
      <c r="M12" s="89" t="e">
        <f t="shared" si="3"/>
        <v>#REF!</v>
      </c>
      <c r="N12" s="89" t="e">
        <f t="shared" si="4"/>
        <v>#REF!</v>
      </c>
      <c r="O12" s="92"/>
    </row>
    <row r="13" spans="1:15" s="84" customFormat="1" ht="14.5" x14ac:dyDescent="0.35">
      <c r="A13" s="93">
        <f t="shared" si="5"/>
        <v>7</v>
      </c>
      <c r="B13" s="94" t="s">
        <v>34</v>
      </c>
      <c r="C13" s="95">
        <v>8443631921</v>
      </c>
      <c r="D13" s="95">
        <v>0</v>
      </c>
      <c r="E13" s="95">
        <v>0</v>
      </c>
      <c r="F13" s="95" t="e">
        <f>'Tender Terbatas'!D23+'Tender Terbatas'!D24+'Tender Terbatas'!D25+'Tender Terbatas'!#REF!+'Tender Terbatas'!#REF!</f>
        <v>#REF!</v>
      </c>
      <c r="G13" s="95" t="e">
        <f>'Tender Terbatas'!F23+'Tender Terbatas'!F24+'Tender Terbatas'!F25+'Tender Terbatas'!#REF!+'Tender Terbatas'!#REF!</f>
        <v>#REF!</v>
      </c>
      <c r="H13" s="95" t="e">
        <f>GETPIVOTDATA("Sum of Nilai HPS",'Tender Umum'!#REF!,"Unit","General Affair Department Head")</f>
        <v>#REF!</v>
      </c>
      <c r="I13" s="95" t="e">
        <f>GETPIVOTDATA("Sum of Nilai Kontrak",'Tender Umum'!#REF!,"Unit","General Affair Department Head")</f>
        <v>#REF!</v>
      </c>
      <c r="J13" s="95" t="e">
        <f t="shared" si="1"/>
        <v>#REF!</v>
      </c>
      <c r="K13" s="95" t="e">
        <f t="shared" si="0"/>
        <v>#REF!</v>
      </c>
      <c r="L13" s="88" t="e">
        <f t="shared" si="2"/>
        <v>#REF!</v>
      </c>
      <c r="M13" s="89" t="e">
        <f t="shared" si="3"/>
        <v>#REF!</v>
      </c>
      <c r="N13" s="89" t="e">
        <f>J13/C13</f>
        <v>#REF!</v>
      </c>
      <c r="O13" s="92"/>
    </row>
    <row r="14" spans="1:15" s="84" customFormat="1" ht="14.5" x14ac:dyDescent="0.35">
      <c r="A14" s="93">
        <f t="shared" si="5"/>
        <v>8</v>
      </c>
      <c r="B14" s="94" t="s">
        <v>57</v>
      </c>
      <c r="C14" s="95">
        <v>775000000</v>
      </c>
      <c r="D14" s="95">
        <v>0</v>
      </c>
      <c r="E14" s="95">
        <v>0</v>
      </c>
      <c r="F14" s="95">
        <v>0</v>
      </c>
      <c r="G14" s="95">
        <v>0</v>
      </c>
      <c r="H14" s="95">
        <v>0</v>
      </c>
      <c r="I14" s="95">
        <v>0</v>
      </c>
      <c r="J14" s="95">
        <f t="shared" si="1"/>
        <v>0</v>
      </c>
      <c r="K14" s="95">
        <f t="shared" si="0"/>
        <v>0</v>
      </c>
      <c r="L14" s="88">
        <f t="shared" si="2"/>
        <v>0</v>
      </c>
      <c r="M14" s="89">
        <v>0</v>
      </c>
      <c r="N14" s="89">
        <f t="shared" si="4"/>
        <v>0</v>
      </c>
      <c r="O14" s="92"/>
    </row>
    <row r="15" spans="1:15" s="84" customFormat="1" ht="25" x14ac:dyDescent="0.35">
      <c r="A15" s="93">
        <f t="shared" si="5"/>
        <v>9</v>
      </c>
      <c r="B15" s="97" t="s">
        <v>58</v>
      </c>
      <c r="C15" s="95">
        <v>440000000</v>
      </c>
      <c r="D15" s="95">
        <v>0</v>
      </c>
      <c r="E15" s="95">
        <v>0</v>
      </c>
      <c r="F15" s="95">
        <v>0</v>
      </c>
      <c r="G15" s="95">
        <v>0</v>
      </c>
      <c r="H15" s="95">
        <v>0</v>
      </c>
      <c r="I15" s="95">
        <v>0</v>
      </c>
      <c r="J15" s="95">
        <f t="shared" si="1"/>
        <v>0</v>
      </c>
      <c r="K15" s="95">
        <f t="shared" si="0"/>
        <v>0</v>
      </c>
      <c r="L15" s="88">
        <f t="shared" si="2"/>
        <v>0</v>
      </c>
      <c r="M15" s="89">
        <v>0</v>
      </c>
      <c r="N15" s="89">
        <f t="shared" si="4"/>
        <v>0</v>
      </c>
      <c r="O15" s="92"/>
    </row>
    <row r="16" spans="1:15" s="84" customFormat="1" ht="14.5" x14ac:dyDescent="0.35">
      <c r="A16" s="93">
        <f t="shared" si="5"/>
        <v>10</v>
      </c>
      <c r="B16" s="94" t="s">
        <v>59</v>
      </c>
      <c r="C16" s="95">
        <v>358000000</v>
      </c>
      <c r="D16" s="95">
        <v>0</v>
      </c>
      <c r="E16" s="95">
        <v>0</v>
      </c>
      <c r="F16" s="95">
        <v>0</v>
      </c>
      <c r="G16" s="95">
        <v>0</v>
      </c>
      <c r="H16" s="95">
        <v>0</v>
      </c>
      <c r="I16" s="95">
        <v>0</v>
      </c>
      <c r="J16" s="95">
        <f t="shared" si="1"/>
        <v>0</v>
      </c>
      <c r="K16" s="95">
        <f t="shared" si="0"/>
        <v>0</v>
      </c>
      <c r="L16" s="88">
        <f t="shared" si="2"/>
        <v>0</v>
      </c>
      <c r="M16" s="89">
        <v>0</v>
      </c>
      <c r="N16" s="89">
        <f t="shared" si="4"/>
        <v>0</v>
      </c>
      <c r="O16" s="92"/>
    </row>
    <row r="17" spans="1:15" s="84" customFormat="1" ht="14.25" hidden="1" customHeight="1" x14ac:dyDescent="0.35">
      <c r="A17" s="93">
        <f t="shared" si="5"/>
        <v>11</v>
      </c>
      <c r="B17" s="94" t="s">
        <v>60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 s="95">
        <v>0</v>
      </c>
      <c r="I17" s="95">
        <v>0</v>
      </c>
      <c r="J17" s="95">
        <f t="shared" si="1"/>
        <v>0</v>
      </c>
      <c r="K17" s="95">
        <f t="shared" si="0"/>
        <v>0</v>
      </c>
      <c r="L17" s="88">
        <f t="shared" si="2"/>
        <v>0</v>
      </c>
      <c r="M17" s="89">
        <v>0</v>
      </c>
      <c r="N17" s="89" t="e">
        <f t="shared" si="4"/>
        <v>#DIV/0!</v>
      </c>
      <c r="O17" s="92"/>
    </row>
    <row r="18" spans="1:15" s="84" customFormat="1" ht="14.25" hidden="1" customHeight="1" x14ac:dyDescent="0.35">
      <c r="A18" s="93">
        <f t="shared" si="5"/>
        <v>12</v>
      </c>
      <c r="B18" s="96" t="s">
        <v>61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 s="95">
        <v>0</v>
      </c>
      <c r="I18" s="95">
        <v>0</v>
      </c>
      <c r="J18" s="95">
        <f t="shared" si="1"/>
        <v>0</v>
      </c>
      <c r="K18" s="95">
        <f t="shared" si="0"/>
        <v>0</v>
      </c>
      <c r="L18" s="88">
        <f t="shared" si="2"/>
        <v>0</v>
      </c>
      <c r="M18" s="89">
        <v>0</v>
      </c>
      <c r="N18" s="89" t="e">
        <f t="shared" si="4"/>
        <v>#DIV/0!</v>
      </c>
      <c r="O18" s="92"/>
    </row>
    <row r="19" spans="1:15" s="84" customFormat="1" ht="46.5" customHeight="1" x14ac:dyDescent="0.35">
      <c r="A19" s="115" t="s">
        <v>14</v>
      </c>
      <c r="B19" s="116"/>
      <c r="C19" s="90">
        <f t="shared" ref="C19:L19" si="6">SUM(C6:C18)</f>
        <v>734833197121.93921</v>
      </c>
      <c r="D19" s="90">
        <f t="shared" si="6"/>
        <v>19697848382</v>
      </c>
      <c r="E19" s="90">
        <f t="shared" si="6"/>
        <v>18507955563</v>
      </c>
      <c r="F19" s="90" t="e">
        <f t="shared" si="6"/>
        <v>#REF!</v>
      </c>
      <c r="G19" s="90" t="e">
        <f t="shared" si="6"/>
        <v>#REF!</v>
      </c>
      <c r="H19" s="90" t="e">
        <f t="shared" si="6"/>
        <v>#REF!</v>
      </c>
      <c r="I19" s="90" t="e">
        <f t="shared" si="6"/>
        <v>#REF!</v>
      </c>
      <c r="J19" s="90" t="e">
        <f t="shared" si="6"/>
        <v>#REF!</v>
      </c>
      <c r="K19" s="90" t="e">
        <f t="shared" si="6"/>
        <v>#REF!</v>
      </c>
      <c r="L19" s="90" t="e">
        <f t="shared" si="6"/>
        <v>#REF!</v>
      </c>
      <c r="M19" s="91" t="e">
        <f>L19/J19</f>
        <v>#REF!</v>
      </c>
      <c r="N19" s="89" t="e">
        <f t="shared" si="4"/>
        <v>#REF!</v>
      </c>
      <c r="O19" s="92"/>
    </row>
    <row r="20" spans="1:15" ht="14.25" customHeight="1" x14ac:dyDescent="0.35">
      <c r="A20" s="86"/>
      <c r="B20" s="82" t="s">
        <v>52</v>
      </c>
      <c r="J20" s="98"/>
    </row>
    <row r="21" spans="1:15" ht="14.25" customHeight="1" x14ac:dyDescent="0.35">
      <c r="J21" s="98"/>
      <c r="L21" s="81"/>
    </row>
    <row r="22" spans="1:15" ht="14.25" customHeight="1" x14ac:dyDescent="0.35"/>
    <row r="23" spans="1:15" ht="14.25" customHeight="1" x14ac:dyDescent="0.35"/>
    <row r="24" spans="1:15" ht="14.25" customHeight="1" x14ac:dyDescent="0.35"/>
    <row r="25" spans="1:15" ht="14.25" customHeight="1" x14ac:dyDescent="0.35"/>
    <row r="26" spans="1:15" ht="14.25" customHeight="1" x14ac:dyDescent="0.35"/>
    <row r="27" spans="1:15" ht="14.25" customHeight="1" x14ac:dyDescent="0.35"/>
    <row r="28" spans="1:15" ht="14.25" customHeight="1" x14ac:dyDescent="0.35"/>
    <row r="29" spans="1:15" ht="14.25" customHeight="1" x14ac:dyDescent="0.35"/>
    <row r="30" spans="1:15" ht="14.25" customHeight="1" x14ac:dyDescent="0.35"/>
    <row r="31" spans="1:15" ht="14.25" customHeight="1" x14ac:dyDescent="0.35"/>
    <row r="32" spans="1:15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</sheetData>
  <mergeCells count="13">
    <mergeCell ref="O3:O5"/>
    <mergeCell ref="D4:E4"/>
    <mergeCell ref="F4:G4"/>
    <mergeCell ref="H4:I4"/>
    <mergeCell ref="J4:K4"/>
    <mergeCell ref="D3:K3"/>
    <mergeCell ref="L3:L5"/>
    <mergeCell ref="M3:M5"/>
    <mergeCell ref="A3:A5"/>
    <mergeCell ref="B3:B5"/>
    <mergeCell ref="A19:B19"/>
    <mergeCell ref="C3:C5"/>
    <mergeCell ref="N3:N5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sqref="A1:H1"/>
    </sheetView>
  </sheetViews>
  <sheetFormatPr defaultColWidth="14.453125" defaultRowHeight="15" customHeight="1" x14ac:dyDescent="0.35"/>
  <cols>
    <col min="1" max="1" width="4.7265625" customWidth="1"/>
    <col min="2" max="2" width="52.54296875" customWidth="1"/>
    <col min="3" max="3" width="30.54296875" customWidth="1"/>
    <col min="4" max="5" width="23.81640625" customWidth="1"/>
    <col min="6" max="7" width="25.81640625" customWidth="1"/>
    <col min="8" max="8" width="20.7265625" customWidth="1"/>
    <col min="9" max="26" width="8.7265625" customWidth="1"/>
  </cols>
  <sheetData>
    <row r="1" spans="1:26" ht="12.75" customHeight="1" x14ac:dyDescent="0.35">
      <c r="A1" s="124" t="s">
        <v>25</v>
      </c>
      <c r="B1" s="125"/>
      <c r="C1" s="125"/>
      <c r="D1" s="125"/>
      <c r="E1" s="125"/>
      <c r="F1" s="125"/>
      <c r="G1" s="125"/>
      <c r="H1" s="125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2.75" customHeight="1" x14ac:dyDescent="0.3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2.75" customHeight="1" x14ac:dyDescent="0.35">
      <c r="A3" s="20" t="s">
        <v>0</v>
      </c>
      <c r="B3" s="20" t="s">
        <v>26</v>
      </c>
      <c r="C3" s="20" t="s">
        <v>27</v>
      </c>
      <c r="D3" s="20" t="s">
        <v>28</v>
      </c>
      <c r="E3" s="20" t="s">
        <v>29</v>
      </c>
      <c r="F3" s="20" t="s">
        <v>30</v>
      </c>
      <c r="G3" s="20" t="s">
        <v>31</v>
      </c>
      <c r="H3" s="20" t="s">
        <v>32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 x14ac:dyDescent="0.35">
      <c r="A4" s="21">
        <v>1</v>
      </c>
      <c r="B4" s="22"/>
      <c r="C4" s="21" t="s">
        <v>33</v>
      </c>
      <c r="D4" s="23"/>
      <c r="E4" s="23">
        <f t="shared" ref="E4:E10" si="0">D4</f>
        <v>0</v>
      </c>
      <c r="F4" s="23"/>
      <c r="G4" s="24">
        <v>0</v>
      </c>
      <c r="H4" s="25" t="e">
        <f>G4/E4</f>
        <v>#DIV/0!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2.75" customHeight="1" x14ac:dyDescent="0.35">
      <c r="A5" s="21">
        <f t="shared" ref="A5:A10" si="1">A4+1</f>
        <v>2</v>
      </c>
      <c r="B5" s="22"/>
      <c r="C5" s="21" t="s">
        <v>34</v>
      </c>
      <c r="D5" s="23"/>
      <c r="E5" s="23">
        <f t="shared" si="0"/>
        <v>0</v>
      </c>
      <c r="F5" s="23"/>
      <c r="G5" s="24">
        <v>0</v>
      </c>
      <c r="H5" s="25" t="e">
        <f t="shared" ref="H5:H8" si="2">G5/D5</f>
        <v>#DIV/0!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2.75" customHeight="1" x14ac:dyDescent="0.35">
      <c r="A6" s="21">
        <f t="shared" si="1"/>
        <v>3</v>
      </c>
      <c r="B6" s="22"/>
      <c r="C6" s="21" t="s">
        <v>35</v>
      </c>
      <c r="D6" s="23"/>
      <c r="E6" s="23">
        <f t="shared" si="0"/>
        <v>0</v>
      </c>
      <c r="F6" s="26"/>
      <c r="G6" s="24">
        <v>0</v>
      </c>
      <c r="H6" s="25" t="e">
        <f t="shared" si="2"/>
        <v>#DIV/0!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2.75" customHeight="1" x14ac:dyDescent="0.35">
      <c r="A7" s="21">
        <f t="shared" si="1"/>
        <v>4</v>
      </c>
      <c r="B7" s="22"/>
      <c r="C7" s="27" t="s">
        <v>36</v>
      </c>
      <c r="D7" s="23"/>
      <c r="E7" s="28">
        <f t="shared" si="0"/>
        <v>0</v>
      </c>
      <c r="F7" s="26"/>
      <c r="G7" s="24">
        <v>0</v>
      </c>
      <c r="H7" s="25" t="e">
        <f t="shared" si="2"/>
        <v>#DIV/0!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2.75" customHeight="1" x14ac:dyDescent="0.35">
      <c r="A8" s="21">
        <f t="shared" si="1"/>
        <v>5</v>
      </c>
      <c r="B8" s="22"/>
      <c r="C8" s="21" t="s">
        <v>37</v>
      </c>
      <c r="D8" s="23"/>
      <c r="E8" s="23">
        <f t="shared" si="0"/>
        <v>0</v>
      </c>
      <c r="F8" s="26"/>
      <c r="G8" s="24">
        <v>0</v>
      </c>
      <c r="H8" s="25" t="e">
        <f t="shared" si="2"/>
        <v>#DIV/0!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2.75" customHeight="1" x14ac:dyDescent="0.35">
      <c r="A9" s="21">
        <f t="shared" si="1"/>
        <v>6</v>
      </c>
      <c r="B9" s="22"/>
      <c r="C9" s="21" t="s">
        <v>38</v>
      </c>
      <c r="D9" s="23"/>
      <c r="E9" s="23">
        <f t="shared" si="0"/>
        <v>0</v>
      </c>
      <c r="F9" s="23"/>
      <c r="G9" s="24">
        <v>0</v>
      </c>
      <c r="H9" s="25" t="e">
        <f t="shared" ref="H9:H10" si="3">G9/E9</f>
        <v>#DIV/0!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2.75" customHeight="1" x14ac:dyDescent="0.35">
      <c r="A10" s="21">
        <f t="shared" si="1"/>
        <v>7</v>
      </c>
      <c r="B10" s="22"/>
      <c r="C10" s="21" t="s">
        <v>39</v>
      </c>
      <c r="D10" s="23"/>
      <c r="E10" s="23">
        <f t="shared" si="0"/>
        <v>0</v>
      </c>
      <c r="F10" s="23"/>
      <c r="G10" s="24">
        <v>0</v>
      </c>
      <c r="H10" s="25" t="e">
        <f t="shared" si="3"/>
        <v>#DIV/0!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2.75" customHeight="1" x14ac:dyDescent="0.35">
      <c r="A11" s="126" t="s">
        <v>14</v>
      </c>
      <c r="B11" s="127"/>
      <c r="C11" s="128"/>
      <c r="D11" s="29">
        <v>0</v>
      </c>
      <c r="E11" s="29">
        <v>0</v>
      </c>
      <c r="F11" s="29">
        <v>0</v>
      </c>
      <c r="G11" s="29">
        <v>0</v>
      </c>
      <c r="H11" s="30" t="e">
        <f>SUM(H4:H10)</f>
        <v>#DIV/0!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2.75" customHeight="1" x14ac:dyDescent="0.3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2.75" customHeight="1" x14ac:dyDescent="0.3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2.75" customHeight="1" x14ac:dyDescent="0.3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2.75" customHeight="1" x14ac:dyDescent="0.3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2.75" customHeight="1" x14ac:dyDescent="0.3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2.75" customHeight="1" x14ac:dyDescent="0.3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2.75" customHeight="1" x14ac:dyDescent="0.3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2.75" customHeight="1" x14ac:dyDescent="0.3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2.75" customHeight="1" x14ac:dyDescent="0.3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2.75" customHeight="1" x14ac:dyDescent="0.3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2.75" customHeight="1" x14ac:dyDescent="0.3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2.75" customHeight="1" x14ac:dyDescent="0.3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2.75" customHeight="1" x14ac:dyDescent="0.3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2.75" customHeight="1" x14ac:dyDescent="0.3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2.75" customHeight="1" x14ac:dyDescent="0.3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2.75" customHeight="1" x14ac:dyDescent="0.3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2.75" customHeight="1" x14ac:dyDescent="0.3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2.75" customHeight="1" x14ac:dyDescent="0.3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2.75" customHeight="1" x14ac:dyDescent="0.3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2.75" customHeight="1" x14ac:dyDescent="0.3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2.75" customHeight="1" x14ac:dyDescent="0.3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2.75" customHeight="1" x14ac:dyDescent="0.3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2.75" customHeight="1" x14ac:dyDescent="0.3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2.75" customHeight="1" x14ac:dyDescent="0.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2.75" customHeight="1" x14ac:dyDescent="0.3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2.75" customHeight="1" x14ac:dyDescent="0.3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2.75" customHeight="1" x14ac:dyDescent="0.3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2.75" customHeight="1" x14ac:dyDescent="0.3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2.75" customHeight="1" x14ac:dyDescent="0.3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2.75" customHeight="1" x14ac:dyDescent="0.3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2.75" customHeight="1" x14ac:dyDescent="0.3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2.75" customHeight="1" x14ac:dyDescent="0.3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2.75" customHeight="1" x14ac:dyDescent="0.3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2.75" customHeight="1" x14ac:dyDescent="0.3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2.75" customHeight="1" x14ac:dyDescent="0.3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2.75" customHeight="1" x14ac:dyDescent="0.3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2.75" customHeight="1" x14ac:dyDescent="0.3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2.75" customHeight="1" x14ac:dyDescent="0.3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2.75" customHeight="1" x14ac:dyDescent="0.3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2.75" customHeight="1" x14ac:dyDescent="0.3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2.75" customHeight="1" x14ac:dyDescent="0.3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2.75" customHeight="1" x14ac:dyDescent="0.3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2.75" customHeight="1" x14ac:dyDescent="0.3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2.75" customHeight="1" x14ac:dyDescent="0.3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2.75" customHeight="1" x14ac:dyDescent="0.3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2.75" customHeight="1" x14ac:dyDescent="0.3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2.75" customHeight="1" x14ac:dyDescent="0.3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2.75" customHeight="1" x14ac:dyDescent="0.3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2.75" customHeight="1" x14ac:dyDescent="0.3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2.75" customHeight="1" x14ac:dyDescent="0.3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2.75" customHeight="1" x14ac:dyDescent="0.3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2.75" customHeight="1" x14ac:dyDescent="0.3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2.75" customHeight="1" x14ac:dyDescent="0.3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2.75" customHeight="1" x14ac:dyDescent="0.3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2.75" customHeight="1" x14ac:dyDescent="0.3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2.75" customHeight="1" x14ac:dyDescent="0.3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2.75" customHeight="1" x14ac:dyDescent="0.3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2.75" customHeight="1" x14ac:dyDescent="0.3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2.75" customHeight="1" x14ac:dyDescent="0.3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2.75" customHeight="1" x14ac:dyDescent="0.3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2.75" customHeight="1" x14ac:dyDescent="0.3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2.75" customHeight="1" x14ac:dyDescent="0.3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2.75" customHeight="1" x14ac:dyDescent="0.3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2.75" customHeight="1" x14ac:dyDescent="0.3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2.75" customHeight="1" x14ac:dyDescent="0.3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2.75" customHeight="1" x14ac:dyDescent="0.3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2.75" customHeight="1" x14ac:dyDescent="0.3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2.75" customHeight="1" x14ac:dyDescent="0.3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2.75" customHeight="1" x14ac:dyDescent="0.3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2.75" customHeight="1" x14ac:dyDescent="0.3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2.75" customHeight="1" x14ac:dyDescent="0.3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2.75" customHeight="1" x14ac:dyDescent="0.3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2.75" customHeight="1" x14ac:dyDescent="0.3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2.75" customHeight="1" x14ac:dyDescent="0.3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2.75" customHeight="1" x14ac:dyDescent="0.3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2.75" customHeight="1" x14ac:dyDescent="0.3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2.75" customHeight="1" x14ac:dyDescent="0.3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2.75" customHeight="1" x14ac:dyDescent="0.3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2.75" customHeight="1" x14ac:dyDescent="0.3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2.75" customHeight="1" x14ac:dyDescent="0.3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2.75" customHeight="1" x14ac:dyDescent="0.3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2.75" customHeight="1" x14ac:dyDescent="0.3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2.75" customHeight="1" x14ac:dyDescent="0.3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2.75" customHeight="1" x14ac:dyDescent="0.3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2.75" customHeight="1" x14ac:dyDescent="0.3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2.75" customHeight="1" x14ac:dyDescent="0.3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2.75" customHeight="1" x14ac:dyDescent="0.3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2.75" customHeight="1" x14ac:dyDescent="0.3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2.75" customHeight="1" x14ac:dyDescent="0.3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2.75" customHeight="1" x14ac:dyDescent="0.3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2.75" customHeight="1" x14ac:dyDescent="0.3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2.75" customHeight="1" x14ac:dyDescent="0.3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2.75" customHeight="1" x14ac:dyDescent="0.3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2.75" customHeight="1" x14ac:dyDescent="0.3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2.75" customHeight="1" x14ac:dyDescent="0.3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2.75" customHeight="1" x14ac:dyDescent="0.3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2.75" customHeight="1" x14ac:dyDescent="0.3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2.75" customHeight="1" x14ac:dyDescent="0.3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2.75" customHeight="1" x14ac:dyDescent="0.3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2.75" customHeight="1" x14ac:dyDescent="0.3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2.75" customHeight="1" x14ac:dyDescent="0.3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2.75" customHeight="1" x14ac:dyDescent="0.3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2.75" customHeight="1" x14ac:dyDescent="0.3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2.75" customHeight="1" x14ac:dyDescent="0.3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2.75" customHeight="1" x14ac:dyDescent="0.3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2.75" customHeight="1" x14ac:dyDescent="0.3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2.75" customHeight="1" x14ac:dyDescent="0.3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2.75" customHeight="1" x14ac:dyDescent="0.3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2.75" customHeight="1" x14ac:dyDescent="0.3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2.75" customHeight="1" x14ac:dyDescent="0.3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2.75" customHeight="1" x14ac:dyDescent="0.3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2.75" customHeight="1" x14ac:dyDescent="0.3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2.75" customHeight="1" x14ac:dyDescent="0.3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2.75" customHeight="1" x14ac:dyDescent="0.3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2.75" customHeight="1" x14ac:dyDescent="0.3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2.75" customHeight="1" x14ac:dyDescent="0.3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2.75" customHeight="1" x14ac:dyDescent="0.3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2.75" customHeight="1" x14ac:dyDescent="0.3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2.75" customHeight="1" x14ac:dyDescent="0.3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2.75" customHeight="1" x14ac:dyDescent="0.3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2.75" customHeight="1" x14ac:dyDescent="0.3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2.75" customHeight="1" x14ac:dyDescent="0.3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2.75" customHeight="1" x14ac:dyDescent="0.3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2.75" customHeight="1" x14ac:dyDescent="0.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2.75" customHeight="1" x14ac:dyDescent="0.3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2.75" customHeight="1" x14ac:dyDescent="0.3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2.75" customHeight="1" x14ac:dyDescent="0.3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2.75" customHeight="1" x14ac:dyDescent="0.3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2.75" customHeight="1" x14ac:dyDescent="0.3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2.75" customHeight="1" x14ac:dyDescent="0.3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2.75" customHeight="1" x14ac:dyDescent="0.3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2.75" customHeight="1" x14ac:dyDescent="0.3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2.75" customHeight="1" x14ac:dyDescent="0.3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2.75" customHeight="1" x14ac:dyDescent="0.3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2.75" customHeight="1" x14ac:dyDescent="0.3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2.75" customHeight="1" x14ac:dyDescent="0.3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2.75" customHeight="1" x14ac:dyDescent="0.3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2.75" customHeight="1" x14ac:dyDescent="0.3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2.75" customHeight="1" x14ac:dyDescent="0.3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2.75" customHeight="1" x14ac:dyDescent="0.3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2.75" customHeight="1" x14ac:dyDescent="0.3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2.75" customHeight="1" x14ac:dyDescent="0.3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2.75" customHeight="1" x14ac:dyDescent="0.3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2.75" customHeight="1" x14ac:dyDescent="0.3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2.75" customHeight="1" x14ac:dyDescent="0.3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2.75" customHeight="1" x14ac:dyDescent="0.3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2.75" customHeight="1" x14ac:dyDescent="0.3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2.75" customHeight="1" x14ac:dyDescent="0.3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2.75" customHeight="1" x14ac:dyDescent="0.3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2.75" customHeight="1" x14ac:dyDescent="0.3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2.75" customHeight="1" x14ac:dyDescent="0.3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2.75" customHeight="1" x14ac:dyDescent="0.3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2.75" customHeight="1" x14ac:dyDescent="0.3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2.75" customHeight="1" x14ac:dyDescent="0.3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2.75" customHeight="1" x14ac:dyDescent="0.3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2.75" customHeight="1" x14ac:dyDescent="0.3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2.75" customHeight="1" x14ac:dyDescent="0.3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2.75" customHeight="1" x14ac:dyDescent="0.3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2.75" customHeight="1" x14ac:dyDescent="0.3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2.75" customHeight="1" x14ac:dyDescent="0.3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2.75" customHeight="1" x14ac:dyDescent="0.3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2.75" customHeight="1" x14ac:dyDescent="0.3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2.75" customHeight="1" x14ac:dyDescent="0.3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2.75" customHeight="1" x14ac:dyDescent="0.3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2.75" customHeight="1" x14ac:dyDescent="0.3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2.75" customHeight="1" x14ac:dyDescent="0.3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2.75" customHeight="1" x14ac:dyDescent="0.3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2.75" customHeight="1" x14ac:dyDescent="0.3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2.75" customHeight="1" x14ac:dyDescent="0.3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2.75" customHeight="1" x14ac:dyDescent="0.3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2.75" customHeight="1" x14ac:dyDescent="0.3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2.75" customHeight="1" x14ac:dyDescent="0.3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2.75" customHeight="1" x14ac:dyDescent="0.3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2.75" customHeight="1" x14ac:dyDescent="0.3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2.75" customHeight="1" x14ac:dyDescent="0.3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2.75" customHeight="1" x14ac:dyDescent="0.3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2.75" customHeight="1" x14ac:dyDescent="0.3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2.75" customHeight="1" x14ac:dyDescent="0.3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2.75" customHeight="1" x14ac:dyDescent="0.3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2.75" customHeight="1" x14ac:dyDescent="0.3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2.75" customHeight="1" x14ac:dyDescent="0.3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2.75" customHeight="1" x14ac:dyDescent="0.3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2.75" customHeight="1" x14ac:dyDescent="0.3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2.75" customHeight="1" x14ac:dyDescent="0.3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2.75" customHeight="1" x14ac:dyDescent="0.3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2.75" customHeight="1" x14ac:dyDescent="0.3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2.75" customHeight="1" x14ac:dyDescent="0.3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2.75" customHeight="1" x14ac:dyDescent="0.3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2.75" customHeight="1" x14ac:dyDescent="0.3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2.75" customHeight="1" x14ac:dyDescent="0.3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2.75" customHeight="1" x14ac:dyDescent="0.3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2.75" customHeight="1" x14ac:dyDescent="0.3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2.75" customHeight="1" x14ac:dyDescent="0.3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2.75" customHeight="1" x14ac:dyDescent="0.3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2.75" customHeight="1" x14ac:dyDescent="0.3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2.75" customHeight="1" x14ac:dyDescent="0.3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2.75" customHeight="1" x14ac:dyDescent="0.3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2.75" customHeight="1" x14ac:dyDescent="0.3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2.75" customHeight="1" x14ac:dyDescent="0.3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2.75" customHeight="1" x14ac:dyDescent="0.3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2.75" customHeight="1" x14ac:dyDescent="0.3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2.75" customHeight="1" x14ac:dyDescent="0.3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2.75" customHeight="1" x14ac:dyDescent="0.3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2.75" customHeight="1" x14ac:dyDescent="0.3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2.75" customHeight="1" x14ac:dyDescent="0.3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2.75" customHeight="1" x14ac:dyDescent="0.3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5.75" customHeight="1" x14ac:dyDescent="0.35"/>
    <row r="219" spans="1:26" ht="15.75" customHeight="1" x14ac:dyDescent="0.35"/>
    <row r="220" spans="1:26" ht="15.75" customHeight="1" x14ac:dyDescent="0.35"/>
    <row r="221" spans="1:26" ht="15.75" customHeight="1" x14ac:dyDescent="0.35"/>
    <row r="222" spans="1:26" ht="15.75" customHeight="1" x14ac:dyDescent="0.35"/>
    <row r="223" spans="1:26" ht="15.75" customHeight="1" x14ac:dyDescent="0.35"/>
    <row r="224" spans="1:26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">
    <mergeCell ref="A1:H1"/>
    <mergeCell ref="A11:C11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02"/>
  <sheetViews>
    <sheetView workbookViewId="0">
      <selection activeCell="C39" sqref="C39"/>
    </sheetView>
  </sheetViews>
  <sheetFormatPr defaultColWidth="14.453125" defaultRowHeight="15" customHeight="1" x14ac:dyDescent="0.35"/>
  <cols>
    <col min="1" max="1" width="4.7265625" customWidth="1"/>
    <col min="2" max="2" width="93.453125" customWidth="1"/>
    <col min="3" max="3" width="28" customWidth="1"/>
    <col min="4" max="6" width="24.26953125" customWidth="1"/>
    <col min="7" max="7" width="25.1796875" customWidth="1"/>
    <col min="8" max="8" width="17.26953125" customWidth="1"/>
    <col min="9" max="10" width="15" customWidth="1"/>
    <col min="11" max="11" width="16" customWidth="1"/>
    <col min="12" max="12" width="10.7265625" customWidth="1"/>
    <col min="13" max="13" width="13.81640625" customWidth="1"/>
    <col min="14" max="29" width="8.7265625" customWidth="1"/>
  </cols>
  <sheetData>
    <row r="1" spans="1:29" ht="19.5" customHeight="1" x14ac:dyDescent="0.35">
      <c r="A1" s="124" t="s">
        <v>75</v>
      </c>
      <c r="B1" s="125"/>
      <c r="C1" s="125"/>
      <c r="D1" s="125"/>
      <c r="E1" s="125"/>
      <c r="F1" s="125"/>
      <c r="G1" s="125"/>
      <c r="H1" s="125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29" ht="12.75" customHeight="1" x14ac:dyDescent="0.3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 spans="1:29" ht="33.75" customHeight="1" x14ac:dyDescent="0.35">
      <c r="A3" s="20" t="s">
        <v>0</v>
      </c>
      <c r="B3" s="20" t="s">
        <v>26</v>
      </c>
      <c r="C3" s="20" t="s">
        <v>27</v>
      </c>
      <c r="D3" s="56" t="s">
        <v>69</v>
      </c>
      <c r="E3" s="20" t="s">
        <v>29</v>
      </c>
      <c r="F3" s="20" t="s">
        <v>30</v>
      </c>
      <c r="G3" s="20" t="s">
        <v>31</v>
      </c>
      <c r="H3" s="99" t="s">
        <v>32</v>
      </c>
      <c r="I3" s="107" t="s">
        <v>70</v>
      </c>
      <c r="J3" s="107" t="s">
        <v>71</v>
      </c>
      <c r="K3" s="107" t="s">
        <v>72</v>
      </c>
      <c r="L3" s="106" t="s">
        <v>40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spans="1:29" ht="14.5" x14ac:dyDescent="0.35">
      <c r="A4" s="21">
        <v>1</v>
      </c>
      <c r="B4" s="63" t="s">
        <v>68</v>
      </c>
      <c r="C4" s="31" t="s">
        <v>41</v>
      </c>
      <c r="D4" s="32">
        <v>6380918250</v>
      </c>
      <c r="E4" s="33">
        <f t="shared" ref="E4:E9" si="0">D4</f>
        <v>6380918250</v>
      </c>
      <c r="F4" s="34">
        <v>5939437950</v>
      </c>
      <c r="G4" s="35">
        <f t="shared" ref="G4:G9" si="1">E4-F4</f>
        <v>441480300</v>
      </c>
      <c r="H4" s="105">
        <f t="shared" ref="H4:H9" si="2">G4/E4</f>
        <v>6.9187581270140866E-2</v>
      </c>
      <c r="I4" s="100"/>
      <c r="J4" s="100"/>
      <c r="K4" s="100"/>
      <c r="L4" s="100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1:29" ht="14.5" x14ac:dyDescent="0.35">
      <c r="A5" s="21">
        <f t="shared" ref="A5:A9" si="3">A4+1</f>
        <v>2</v>
      </c>
      <c r="B5" s="63" t="s">
        <v>68</v>
      </c>
      <c r="C5" s="31" t="s">
        <v>42</v>
      </c>
      <c r="D5" s="36">
        <v>2188809000</v>
      </c>
      <c r="E5" s="33">
        <f t="shared" si="0"/>
        <v>2188809000</v>
      </c>
      <c r="F5" s="34">
        <v>2021688621</v>
      </c>
      <c r="G5" s="35">
        <f t="shared" si="1"/>
        <v>167120379</v>
      </c>
      <c r="H5" s="105">
        <f t="shared" si="2"/>
        <v>7.6352198387342154E-2</v>
      </c>
      <c r="I5" s="100"/>
      <c r="J5" s="100"/>
      <c r="K5" s="100"/>
      <c r="L5" s="100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29" ht="14.5" x14ac:dyDescent="0.35">
      <c r="A6" s="21">
        <f t="shared" si="3"/>
        <v>3</v>
      </c>
      <c r="B6" s="63" t="s">
        <v>68</v>
      </c>
      <c r="C6" s="37" t="s">
        <v>42</v>
      </c>
      <c r="D6" s="36">
        <v>1425240000</v>
      </c>
      <c r="E6" s="38">
        <f t="shared" si="0"/>
        <v>1425240000</v>
      </c>
      <c r="F6" s="34">
        <v>1397256212</v>
      </c>
      <c r="G6" s="39">
        <f t="shared" si="1"/>
        <v>27983788</v>
      </c>
      <c r="H6" s="102">
        <f t="shared" si="2"/>
        <v>1.9634439112009204E-2</v>
      </c>
      <c r="I6" s="103"/>
      <c r="J6" s="103"/>
      <c r="K6" s="103"/>
      <c r="L6" s="103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2"/>
    </row>
    <row r="7" spans="1:29" ht="14.5" x14ac:dyDescent="0.35">
      <c r="A7" s="21">
        <f t="shared" si="3"/>
        <v>4</v>
      </c>
      <c r="B7" s="63" t="s">
        <v>68</v>
      </c>
      <c r="C7" s="37" t="s">
        <v>43</v>
      </c>
      <c r="D7" s="36">
        <v>5331357032</v>
      </c>
      <c r="E7" s="38">
        <f t="shared" si="0"/>
        <v>5331357032</v>
      </c>
      <c r="F7" s="34">
        <v>5019816115</v>
      </c>
      <c r="G7" s="39">
        <f t="shared" si="1"/>
        <v>311540917</v>
      </c>
      <c r="H7" s="102">
        <f t="shared" si="2"/>
        <v>5.8435575619877188E-2</v>
      </c>
      <c r="I7" s="103"/>
      <c r="J7" s="103"/>
      <c r="K7" s="103"/>
      <c r="L7" s="103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2"/>
    </row>
    <row r="8" spans="1:29" ht="14.5" x14ac:dyDescent="0.35">
      <c r="A8" s="21">
        <f t="shared" si="3"/>
        <v>5</v>
      </c>
      <c r="B8" s="63" t="s">
        <v>68</v>
      </c>
      <c r="C8" s="31" t="s">
        <v>42</v>
      </c>
      <c r="D8" s="36">
        <v>1858983600</v>
      </c>
      <c r="E8" s="33">
        <f t="shared" si="0"/>
        <v>1858983600</v>
      </c>
      <c r="F8" s="34">
        <v>1767149415</v>
      </c>
      <c r="G8" s="35">
        <f t="shared" si="1"/>
        <v>91834185</v>
      </c>
      <c r="H8" s="105">
        <f t="shared" si="2"/>
        <v>4.9400212567770906E-2</v>
      </c>
      <c r="I8" s="100"/>
      <c r="J8" s="100"/>
      <c r="K8" s="100"/>
      <c r="L8" s="100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 spans="1:29" ht="14.5" x14ac:dyDescent="0.35">
      <c r="A9" s="21">
        <f t="shared" si="3"/>
        <v>6</v>
      </c>
      <c r="B9" s="63" t="s">
        <v>68</v>
      </c>
      <c r="C9" s="31" t="s">
        <v>42</v>
      </c>
      <c r="D9" s="36">
        <v>2512540500</v>
      </c>
      <c r="E9" s="33">
        <f t="shared" si="0"/>
        <v>2512540500</v>
      </c>
      <c r="F9" s="34">
        <v>2362607250</v>
      </c>
      <c r="G9" s="43">
        <f t="shared" si="1"/>
        <v>149933250</v>
      </c>
      <c r="H9" s="25">
        <f t="shared" si="2"/>
        <v>5.9673963464469529E-2</v>
      </c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</row>
    <row r="10" spans="1:29" ht="14.5" hidden="1" x14ac:dyDescent="0.35">
      <c r="A10" s="21"/>
      <c r="B10" s="45"/>
      <c r="C10" s="21"/>
      <c r="D10" s="33"/>
      <c r="E10" s="33"/>
      <c r="F10" s="46"/>
      <c r="G10" s="35"/>
      <c r="H10" s="25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 spans="1:29" ht="14.5" hidden="1" x14ac:dyDescent="0.35">
      <c r="A11" s="21"/>
      <c r="B11" s="47"/>
      <c r="C11" s="21"/>
      <c r="D11" s="33"/>
      <c r="E11" s="48"/>
      <c r="F11" s="49"/>
      <c r="G11" s="35"/>
      <c r="H11" s="25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 spans="1:29" ht="14.5" hidden="1" x14ac:dyDescent="0.35">
      <c r="A12" s="21"/>
      <c r="B12" s="22"/>
      <c r="C12" s="21"/>
      <c r="D12" s="33"/>
      <c r="E12" s="33"/>
      <c r="F12" s="50"/>
      <c r="G12" s="43"/>
      <c r="H12" s="25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</row>
    <row r="13" spans="1:29" ht="14.5" hidden="1" x14ac:dyDescent="0.35">
      <c r="A13" s="21"/>
      <c r="B13" s="22"/>
      <c r="C13" s="21"/>
      <c r="D13" s="33"/>
      <c r="E13" s="33"/>
      <c r="F13" s="50"/>
      <c r="G13" s="43"/>
      <c r="H13" s="25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</row>
    <row r="14" spans="1:29" ht="14.5" hidden="1" x14ac:dyDescent="0.35">
      <c r="A14" s="21"/>
      <c r="B14" s="51"/>
      <c r="C14" s="21"/>
      <c r="D14" s="33"/>
      <c r="E14" s="33"/>
      <c r="F14" s="33"/>
      <c r="G14" s="35"/>
      <c r="H14" s="25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 spans="1:29" ht="14.5" hidden="1" x14ac:dyDescent="0.35">
      <c r="A15" s="21"/>
      <c r="B15" s="52"/>
      <c r="C15" s="21"/>
      <c r="D15" s="33"/>
      <c r="E15" s="33"/>
      <c r="F15" s="33"/>
      <c r="G15" s="43"/>
      <c r="H15" s="25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 spans="1:29" ht="14.5" hidden="1" x14ac:dyDescent="0.35">
      <c r="A16" s="21"/>
      <c r="B16" s="53"/>
      <c r="C16" s="21"/>
      <c r="D16" s="33"/>
      <c r="E16" s="33"/>
      <c r="F16" s="33"/>
      <c r="G16" s="43"/>
      <c r="H16" s="25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spans="1:29" ht="14.5" x14ac:dyDescent="0.35">
      <c r="A17" s="126" t="s">
        <v>14</v>
      </c>
      <c r="B17" s="127"/>
      <c r="C17" s="128"/>
      <c r="D17" s="29">
        <f t="shared" ref="D17:G17" si="4">SUM(D4:D16)</f>
        <v>19697848382</v>
      </c>
      <c r="E17" s="29">
        <f t="shared" si="4"/>
        <v>19697848382</v>
      </c>
      <c r="F17" s="29">
        <f t="shared" si="4"/>
        <v>18507955563</v>
      </c>
      <c r="G17" s="29">
        <f t="shared" si="4"/>
        <v>1189892819</v>
      </c>
      <c r="H17" s="30">
        <f>G17/E17</f>
        <v>6.0407248341262008E-2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spans="1:29" ht="14.5" x14ac:dyDescent="0.35">
      <c r="A18" s="19"/>
      <c r="B18" s="19"/>
      <c r="C18" s="19"/>
      <c r="D18" s="19"/>
      <c r="E18" s="19"/>
      <c r="F18" s="19"/>
      <c r="G18" s="19"/>
      <c r="H18" s="54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 spans="1:29" ht="12.75" customHeight="1" x14ac:dyDescent="0.3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 spans="1:29" ht="12.75" customHeight="1" x14ac:dyDescent="0.3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 spans="1:29" ht="12.75" customHeight="1" x14ac:dyDescent="0.3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 spans="1:29" ht="12.75" customHeight="1" x14ac:dyDescent="0.3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 spans="1:29" ht="12.75" customHeight="1" x14ac:dyDescent="0.3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 spans="1:29" ht="12.75" customHeight="1" x14ac:dyDescent="0.3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 spans="1:29" ht="12.75" customHeight="1" x14ac:dyDescent="0.3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29" ht="12.75" customHeight="1" x14ac:dyDescent="0.3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29" ht="12.75" customHeight="1" x14ac:dyDescent="0.3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29" ht="12.75" customHeight="1" x14ac:dyDescent="0.3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29" ht="12.75" customHeight="1" x14ac:dyDescent="0.3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29" ht="12.75" customHeight="1" x14ac:dyDescent="0.3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29" ht="12.75" customHeight="1" x14ac:dyDescent="0.3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29" ht="12.75" customHeight="1" x14ac:dyDescent="0.3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1:29" ht="12.75" customHeight="1" x14ac:dyDescent="0.3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1:29" ht="12.75" customHeight="1" x14ac:dyDescent="0.3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1:29" ht="12.75" customHeight="1" x14ac:dyDescent="0.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1:29" ht="12.75" customHeight="1" x14ac:dyDescent="0.3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1:29" ht="12.75" customHeight="1" x14ac:dyDescent="0.3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1:29" ht="12.75" customHeight="1" x14ac:dyDescent="0.3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1:29" ht="12.75" customHeight="1" x14ac:dyDescent="0.3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1:29" ht="12.75" customHeight="1" x14ac:dyDescent="0.3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1:29" ht="12.75" customHeight="1" x14ac:dyDescent="0.3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 spans="1:29" ht="12.75" customHeight="1" x14ac:dyDescent="0.3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 spans="1:29" ht="12.75" customHeight="1" x14ac:dyDescent="0.3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 spans="1:29" ht="12.75" customHeight="1" x14ac:dyDescent="0.3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 spans="1:29" ht="12.75" customHeight="1" x14ac:dyDescent="0.3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 spans="1:29" ht="12.75" customHeight="1" x14ac:dyDescent="0.3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 spans="1:29" ht="12.75" customHeight="1" x14ac:dyDescent="0.3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 spans="1:29" ht="12.75" customHeight="1" x14ac:dyDescent="0.3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 spans="1:29" ht="12.75" customHeight="1" x14ac:dyDescent="0.3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 spans="1:29" ht="12.75" customHeight="1" x14ac:dyDescent="0.3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 spans="1:29" ht="12.75" customHeight="1" x14ac:dyDescent="0.3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 spans="1:29" ht="12.75" customHeight="1" x14ac:dyDescent="0.3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 spans="1:29" ht="12.75" customHeight="1" x14ac:dyDescent="0.3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 spans="1:29" ht="12.75" customHeight="1" x14ac:dyDescent="0.3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 spans="1:29" ht="12.75" customHeight="1" x14ac:dyDescent="0.3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 spans="1:29" ht="12.75" customHeight="1" x14ac:dyDescent="0.3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 spans="1:29" ht="12.75" customHeight="1" x14ac:dyDescent="0.3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 spans="1:29" ht="12.75" customHeight="1" x14ac:dyDescent="0.3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 spans="1:29" ht="12.75" customHeight="1" x14ac:dyDescent="0.3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 spans="1:29" ht="12.75" customHeight="1" x14ac:dyDescent="0.3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 spans="1:29" ht="12.75" customHeight="1" x14ac:dyDescent="0.3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 spans="1:29" ht="12.75" customHeight="1" x14ac:dyDescent="0.3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spans="1:29" ht="12.75" customHeight="1" x14ac:dyDescent="0.3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 spans="1:29" ht="12.75" customHeight="1" x14ac:dyDescent="0.3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 spans="1:29" ht="12.75" customHeight="1" x14ac:dyDescent="0.3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 spans="1:29" ht="12.75" customHeight="1" x14ac:dyDescent="0.3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 spans="1:29" ht="12.75" customHeight="1" x14ac:dyDescent="0.3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 spans="1:29" ht="12.75" customHeight="1" x14ac:dyDescent="0.3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 spans="1:29" ht="12.75" customHeight="1" x14ac:dyDescent="0.3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 spans="1:29" ht="12.75" customHeight="1" x14ac:dyDescent="0.3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 spans="1:29" ht="12.75" customHeight="1" x14ac:dyDescent="0.3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 spans="1:29" ht="12.75" customHeight="1" x14ac:dyDescent="0.3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 spans="1:29" ht="12.75" customHeight="1" x14ac:dyDescent="0.3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 spans="1:29" ht="12.75" customHeight="1" x14ac:dyDescent="0.3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 spans="1:29" ht="12.75" customHeight="1" x14ac:dyDescent="0.3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 spans="1:29" ht="12.75" customHeight="1" x14ac:dyDescent="0.3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 spans="1:29" ht="12.75" customHeight="1" x14ac:dyDescent="0.3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spans="1:29" ht="12.75" customHeight="1" x14ac:dyDescent="0.3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spans="1:29" ht="12.75" customHeight="1" x14ac:dyDescent="0.3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pans="1:29" ht="12.75" customHeight="1" x14ac:dyDescent="0.3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:29" ht="12.75" customHeight="1" x14ac:dyDescent="0.3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1:29" ht="12.75" customHeight="1" x14ac:dyDescent="0.3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spans="1:29" ht="12.75" customHeight="1" x14ac:dyDescent="0.3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spans="1:29" ht="12.75" customHeight="1" x14ac:dyDescent="0.3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 spans="1:29" ht="12.75" customHeight="1" x14ac:dyDescent="0.3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 spans="1:29" ht="12.75" customHeight="1" x14ac:dyDescent="0.3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 spans="1:29" ht="12.75" customHeight="1" x14ac:dyDescent="0.3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 spans="1:29" ht="12.75" customHeight="1" x14ac:dyDescent="0.3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 spans="1:29" ht="12.75" customHeight="1" x14ac:dyDescent="0.3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 spans="1:29" ht="12.75" customHeight="1" x14ac:dyDescent="0.3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 spans="1:29" ht="12.75" customHeight="1" x14ac:dyDescent="0.3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 spans="1:29" ht="12.75" customHeight="1" x14ac:dyDescent="0.3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 spans="1:29" ht="12.75" customHeight="1" x14ac:dyDescent="0.3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 spans="1:29" ht="12.75" customHeight="1" x14ac:dyDescent="0.3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 spans="1:29" ht="12.75" customHeight="1" x14ac:dyDescent="0.3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 spans="1:29" ht="12.75" customHeight="1" x14ac:dyDescent="0.3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 spans="1:29" ht="12.75" customHeight="1" x14ac:dyDescent="0.3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 spans="1:29" ht="12.75" customHeight="1" x14ac:dyDescent="0.3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 spans="1:29" ht="12.75" customHeight="1" x14ac:dyDescent="0.3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 spans="1:29" ht="12.75" customHeight="1" x14ac:dyDescent="0.3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 spans="1:29" ht="12.75" customHeight="1" x14ac:dyDescent="0.3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 spans="1:29" ht="12.75" customHeight="1" x14ac:dyDescent="0.3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 spans="1:29" ht="12.75" customHeight="1" x14ac:dyDescent="0.3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 spans="1:29" ht="12.75" customHeight="1" x14ac:dyDescent="0.3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 spans="1:29" ht="12.75" customHeight="1" x14ac:dyDescent="0.3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 spans="1:29" ht="12.75" customHeight="1" x14ac:dyDescent="0.3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 spans="1:29" ht="12.75" customHeight="1" x14ac:dyDescent="0.3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 spans="1:29" ht="12.75" customHeight="1" x14ac:dyDescent="0.3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 spans="1:29" ht="12.75" customHeight="1" x14ac:dyDescent="0.3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 spans="1:29" ht="12.75" customHeight="1" x14ac:dyDescent="0.3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 spans="1:29" ht="12.75" customHeight="1" x14ac:dyDescent="0.3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 spans="1:29" ht="12.75" customHeight="1" x14ac:dyDescent="0.3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 spans="1:29" ht="12.75" customHeight="1" x14ac:dyDescent="0.3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 spans="1:29" ht="12.75" customHeight="1" x14ac:dyDescent="0.3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 spans="1:29" ht="12.75" customHeight="1" x14ac:dyDescent="0.3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 spans="1:29" ht="12.75" customHeight="1" x14ac:dyDescent="0.3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 spans="1:29" ht="12.75" customHeight="1" x14ac:dyDescent="0.3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 spans="1:29" ht="12.75" customHeight="1" x14ac:dyDescent="0.3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 spans="1:29" ht="12.75" customHeight="1" x14ac:dyDescent="0.3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 spans="1:29" ht="12.75" customHeight="1" x14ac:dyDescent="0.3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 spans="1:29" ht="12.75" customHeight="1" x14ac:dyDescent="0.3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 spans="1:29" ht="12.75" customHeight="1" x14ac:dyDescent="0.3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 spans="1:29" ht="12.75" customHeight="1" x14ac:dyDescent="0.3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 spans="1:29" ht="12.75" customHeight="1" x14ac:dyDescent="0.3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 spans="1:29" ht="12.75" customHeight="1" x14ac:dyDescent="0.3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 spans="1:29" ht="12.75" customHeight="1" x14ac:dyDescent="0.3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 spans="1:29" ht="12.75" customHeight="1" x14ac:dyDescent="0.3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 spans="1:29" ht="12.75" customHeight="1" x14ac:dyDescent="0.3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 spans="1:29" ht="12.75" customHeight="1" x14ac:dyDescent="0.3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 spans="1:29" ht="12.75" customHeight="1" x14ac:dyDescent="0.3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 spans="1:29" ht="12.75" customHeight="1" x14ac:dyDescent="0.3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 spans="1:29" ht="12.75" customHeight="1" x14ac:dyDescent="0.3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 spans="1:29" ht="12.75" customHeight="1" x14ac:dyDescent="0.3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 spans="1:29" ht="12.75" customHeight="1" x14ac:dyDescent="0.3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 spans="1:29" ht="12.75" customHeight="1" x14ac:dyDescent="0.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 spans="1:29" ht="12.75" customHeight="1" x14ac:dyDescent="0.3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 spans="1:29" ht="12.75" customHeight="1" x14ac:dyDescent="0.3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 spans="1:29" ht="12.75" customHeight="1" x14ac:dyDescent="0.3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 spans="1:29" ht="12.75" customHeight="1" x14ac:dyDescent="0.3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 spans="1:29" ht="12.75" customHeight="1" x14ac:dyDescent="0.3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 spans="1:29" ht="12.75" customHeight="1" x14ac:dyDescent="0.3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 spans="1:29" ht="12.75" customHeight="1" x14ac:dyDescent="0.3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 spans="1:29" ht="12.75" customHeight="1" x14ac:dyDescent="0.3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 spans="1:29" ht="12.75" customHeight="1" x14ac:dyDescent="0.3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 spans="1:29" ht="12.75" customHeight="1" x14ac:dyDescent="0.3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 spans="1:29" ht="12.75" customHeight="1" x14ac:dyDescent="0.3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 spans="1:29" ht="12.75" customHeight="1" x14ac:dyDescent="0.3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 spans="1:29" ht="12.75" customHeight="1" x14ac:dyDescent="0.3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 spans="1:29" ht="12.75" customHeight="1" x14ac:dyDescent="0.3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 spans="1:29" ht="12.75" customHeight="1" x14ac:dyDescent="0.3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 spans="1:29" ht="12.75" customHeight="1" x14ac:dyDescent="0.3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 spans="1:29" ht="12.75" customHeight="1" x14ac:dyDescent="0.3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 spans="1:29" ht="12.75" customHeight="1" x14ac:dyDescent="0.3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 spans="1:29" ht="12.75" customHeight="1" x14ac:dyDescent="0.3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 spans="1:29" ht="12.75" customHeight="1" x14ac:dyDescent="0.3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 spans="1:29" ht="12.75" customHeight="1" x14ac:dyDescent="0.3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 spans="1:29" ht="12.75" customHeight="1" x14ac:dyDescent="0.3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 spans="1:29" ht="12.75" customHeight="1" x14ac:dyDescent="0.3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 spans="1:29" ht="12.75" customHeight="1" x14ac:dyDescent="0.3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 spans="1:29" ht="12.75" customHeight="1" x14ac:dyDescent="0.3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 spans="1:29" ht="12.75" customHeight="1" x14ac:dyDescent="0.3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 spans="1:29" ht="12.75" customHeight="1" x14ac:dyDescent="0.3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 spans="1:29" ht="12.75" customHeight="1" x14ac:dyDescent="0.3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 spans="1:29" ht="12.75" customHeight="1" x14ac:dyDescent="0.3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 spans="1:29" ht="12.75" customHeight="1" x14ac:dyDescent="0.3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 spans="1:29" ht="12.75" customHeight="1" x14ac:dyDescent="0.3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 spans="1:29" ht="12.75" customHeight="1" x14ac:dyDescent="0.3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 spans="1:29" ht="12.75" customHeight="1" x14ac:dyDescent="0.3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 spans="1:29" ht="12.75" customHeight="1" x14ac:dyDescent="0.3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 spans="1:29" ht="12.75" customHeight="1" x14ac:dyDescent="0.3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 spans="1:29" ht="12.75" customHeight="1" x14ac:dyDescent="0.3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 spans="1:29" ht="12.75" customHeight="1" x14ac:dyDescent="0.3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 spans="1:29" ht="12.75" customHeight="1" x14ac:dyDescent="0.3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 spans="1:29" ht="12.75" customHeight="1" x14ac:dyDescent="0.3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 spans="1:29" ht="12.75" customHeight="1" x14ac:dyDescent="0.3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 spans="1:29" ht="12.75" customHeight="1" x14ac:dyDescent="0.3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 spans="1:29" ht="12.75" customHeight="1" x14ac:dyDescent="0.3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 spans="1:29" ht="12.75" customHeight="1" x14ac:dyDescent="0.3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 spans="1:29" ht="12.75" customHeight="1" x14ac:dyDescent="0.3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 spans="1:29" ht="12.75" customHeight="1" x14ac:dyDescent="0.3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 spans="1:29" ht="12.75" customHeight="1" x14ac:dyDescent="0.3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 spans="1:29" ht="12.75" customHeight="1" x14ac:dyDescent="0.3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 spans="1:29" ht="12.75" customHeight="1" x14ac:dyDescent="0.3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 spans="1:29" ht="12.75" customHeight="1" x14ac:dyDescent="0.3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 spans="1:29" ht="12.75" customHeight="1" x14ac:dyDescent="0.3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 spans="1:29" ht="12.75" customHeight="1" x14ac:dyDescent="0.3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 spans="1:29" ht="12.75" customHeight="1" x14ac:dyDescent="0.3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 spans="1:29" ht="12.75" customHeight="1" x14ac:dyDescent="0.3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 spans="1:29" ht="12.75" customHeight="1" x14ac:dyDescent="0.3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 spans="1:29" ht="12.75" customHeight="1" x14ac:dyDescent="0.3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 spans="1:29" ht="12.75" customHeight="1" x14ac:dyDescent="0.3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 spans="1:29" ht="12.75" customHeight="1" x14ac:dyDescent="0.3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 spans="1:29" ht="12.75" customHeight="1" x14ac:dyDescent="0.3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 spans="1:29" ht="12.75" customHeight="1" x14ac:dyDescent="0.3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 spans="1:29" ht="12.75" customHeight="1" x14ac:dyDescent="0.3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 spans="1:29" ht="12.75" customHeight="1" x14ac:dyDescent="0.3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 spans="1:29" ht="12.75" customHeight="1" x14ac:dyDescent="0.3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 spans="1:29" ht="12.75" customHeight="1" x14ac:dyDescent="0.3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 spans="1:29" ht="12.75" customHeight="1" x14ac:dyDescent="0.3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 spans="1:29" ht="12.75" customHeight="1" x14ac:dyDescent="0.3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 spans="1:29" ht="12.75" customHeight="1" x14ac:dyDescent="0.3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 spans="1:29" ht="12.75" customHeight="1" x14ac:dyDescent="0.3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 spans="1:29" ht="12.75" customHeight="1" x14ac:dyDescent="0.3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 spans="1:29" ht="12.75" customHeight="1" x14ac:dyDescent="0.3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 spans="1:29" ht="12.75" customHeight="1" x14ac:dyDescent="0.3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 spans="1:29" ht="12.75" customHeight="1" x14ac:dyDescent="0.3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 spans="1:29" ht="12.75" customHeight="1" x14ac:dyDescent="0.3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 spans="1:29" ht="12.75" customHeight="1" x14ac:dyDescent="0.3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 spans="1:29" ht="12.75" customHeight="1" x14ac:dyDescent="0.3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 spans="1:29" ht="12.75" customHeight="1" x14ac:dyDescent="0.3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 spans="1:29" ht="12.75" customHeight="1" x14ac:dyDescent="0.3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 spans="1:29" ht="12.75" customHeight="1" x14ac:dyDescent="0.3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 spans="1:29" ht="12.75" customHeight="1" x14ac:dyDescent="0.3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 spans="1:29" ht="12.75" customHeight="1" x14ac:dyDescent="0.3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 spans="1:29" ht="12.75" customHeight="1" x14ac:dyDescent="0.3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 spans="1:29" ht="12.75" customHeight="1" x14ac:dyDescent="0.3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 spans="1:29" ht="12.75" customHeight="1" x14ac:dyDescent="0.3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 spans="1:29" ht="15.75" customHeight="1" x14ac:dyDescent="0.35"/>
    <row r="219" spans="1:29" ht="15.75" customHeight="1" x14ac:dyDescent="0.35"/>
    <row r="220" spans="1:29" ht="15.75" customHeight="1" x14ac:dyDescent="0.35"/>
    <row r="221" spans="1:29" ht="15.75" customHeight="1" x14ac:dyDescent="0.35"/>
    <row r="222" spans="1:29" ht="15.75" customHeight="1" x14ac:dyDescent="0.35"/>
    <row r="223" spans="1:29" ht="15.75" customHeight="1" x14ac:dyDescent="0.35"/>
    <row r="224" spans="1:29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</sheetData>
  <mergeCells count="2">
    <mergeCell ref="A1:H1"/>
    <mergeCell ref="A17:C17"/>
  </mergeCells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33"/>
  <sheetViews>
    <sheetView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G5" sqref="G5"/>
    </sheetView>
  </sheetViews>
  <sheetFormatPr defaultColWidth="14.453125" defaultRowHeight="15" customHeight="1" x14ac:dyDescent="0.35"/>
  <cols>
    <col min="1" max="1" width="4.7265625" customWidth="1"/>
    <col min="2" max="2" width="39.81640625" customWidth="1"/>
    <col min="3" max="3" width="51.1796875" customWidth="1"/>
    <col min="4" max="4" width="26.54296875" customWidth="1"/>
    <col min="5" max="5" width="26.1796875" customWidth="1"/>
    <col min="6" max="6" width="29.1796875" customWidth="1"/>
    <col min="7" max="7" width="25.453125" customWidth="1"/>
    <col min="8" max="8" width="20.7265625" customWidth="1"/>
    <col min="9" max="10" width="13.1796875" customWidth="1"/>
    <col min="11" max="11" width="14.26953125" customWidth="1"/>
    <col min="12" max="12" width="12.7265625" customWidth="1"/>
    <col min="13" max="13" width="8.7265625" customWidth="1"/>
    <col min="14" max="20" width="10" bestFit="1" customWidth="1"/>
    <col min="21" max="21" width="12" bestFit="1" customWidth="1"/>
    <col min="22" max="33" width="10" bestFit="1" customWidth="1"/>
    <col min="34" max="34" width="12" bestFit="1" customWidth="1"/>
    <col min="35" max="39" width="10" bestFit="1" customWidth="1"/>
    <col min="40" max="40" width="12" bestFit="1" customWidth="1"/>
    <col min="41" max="42" width="10" bestFit="1" customWidth="1"/>
    <col min="43" max="43" width="12" bestFit="1" customWidth="1"/>
    <col min="44" max="48" width="10" bestFit="1" customWidth="1"/>
    <col min="49" max="49" width="12" bestFit="1" customWidth="1"/>
    <col min="50" max="60" width="10" bestFit="1" customWidth="1"/>
    <col min="61" max="114" width="11" bestFit="1" customWidth="1"/>
    <col min="115" max="115" width="12" bestFit="1" customWidth="1"/>
    <col min="116" max="116" width="11.26953125" bestFit="1" customWidth="1"/>
    <col min="117" max="117" width="24.453125" bestFit="1" customWidth="1"/>
    <col min="118" max="118" width="21.1796875" bestFit="1" customWidth="1"/>
    <col min="119" max="119" width="24.453125" bestFit="1" customWidth="1"/>
    <col min="120" max="120" width="21.1796875" bestFit="1" customWidth="1"/>
    <col min="121" max="121" width="24.453125" bestFit="1" customWidth="1"/>
    <col min="122" max="122" width="21.1796875" bestFit="1" customWidth="1"/>
    <col min="123" max="123" width="24.453125" bestFit="1" customWidth="1"/>
    <col min="124" max="124" width="21.1796875" bestFit="1" customWidth="1"/>
    <col min="125" max="125" width="24.453125" bestFit="1" customWidth="1"/>
    <col min="126" max="126" width="21.1796875" bestFit="1" customWidth="1"/>
    <col min="127" max="127" width="24.453125" bestFit="1" customWidth="1"/>
    <col min="128" max="128" width="21.1796875" bestFit="1" customWidth="1"/>
    <col min="129" max="129" width="24.453125" bestFit="1" customWidth="1"/>
    <col min="130" max="130" width="21.1796875" bestFit="1" customWidth="1"/>
    <col min="131" max="131" width="24.453125" bestFit="1" customWidth="1"/>
    <col min="132" max="132" width="21.1796875" bestFit="1" customWidth="1"/>
    <col min="133" max="133" width="24.453125" bestFit="1" customWidth="1"/>
    <col min="134" max="134" width="21.1796875" bestFit="1" customWidth="1"/>
    <col min="135" max="135" width="24.453125" bestFit="1" customWidth="1"/>
    <col min="136" max="136" width="21.1796875" bestFit="1" customWidth="1"/>
    <col min="137" max="137" width="24.453125" bestFit="1" customWidth="1"/>
    <col min="138" max="138" width="21.1796875" bestFit="1" customWidth="1"/>
    <col min="139" max="139" width="24.453125" bestFit="1" customWidth="1"/>
    <col min="140" max="140" width="21.1796875" bestFit="1" customWidth="1"/>
    <col min="141" max="141" width="24.453125" bestFit="1" customWidth="1"/>
    <col min="142" max="142" width="21.1796875" bestFit="1" customWidth="1"/>
    <col min="143" max="143" width="24.453125" bestFit="1" customWidth="1"/>
    <col min="144" max="144" width="21.1796875" bestFit="1" customWidth="1"/>
    <col min="145" max="145" width="24.453125" bestFit="1" customWidth="1"/>
    <col min="146" max="146" width="21.1796875" bestFit="1" customWidth="1"/>
    <col min="147" max="147" width="24.453125" bestFit="1" customWidth="1"/>
    <col min="148" max="148" width="21.1796875" bestFit="1" customWidth="1"/>
    <col min="149" max="149" width="24.453125" bestFit="1" customWidth="1"/>
    <col min="150" max="150" width="21.1796875" bestFit="1" customWidth="1"/>
    <col min="151" max="151" width="24.453125" bestFit="1" customWidth="1"/>
    <col min="152" max="152" width="21.1796875" bestFit="1" customWidth="1"/>
    <col min="153" max="153" width="24.453125" bestFit="1" customWidth="1"/>
    <col min="154" max="154" width="21.1796875" bestFit="1" customWidth="1"/>
    <col min="155" max="155" width="24.453125" bestFit="1" customWidth="1"/>
    <col min="156" max="156" width="21.1796875" bestFit="1" customWidth="1"/>
    <col min="157" max="157" width="24.453125" bestFit="1" customWidth="1"/>
    <col min="158" max="158" width="21.1796875" bestFit="1" customWidth="1"/>
    <col min="159" max="159" width="24.453125" bestFit="1" customWidth="1"/>
    <col min="160" max="160" width="21.1796875" bestFit="1" customWidth="1"/>
    <col min="161" max="161" width="24.453125" bestFit="1" customWidth="1"/>
    <col min="162" max="162" width="21.1796875" bestFit="1" customWidth="1"/>
    <col min="163" max="163" width="24.453125" bestFit="1" customWidth="1"/>
    <col min="164" max="164" width="21.1796875" bestFit="1" customWidth="1"/>
    <col min="165" max="165" width="24.453125" bestFit="1" customWidth="1"/>
    <col min="166" max="166" width="21.1796875" bestFit="1" customWidth="1"/>
    <col min="167" max="167" width="24.453125" bestFit="1" customWidth="1"/>
    <col min="168" max="168" width="21.1796875" bestFit="1" customWidth="1"/>
    <col min="169" max="169" width="24.453125" bestFit="1" customWidth="1"/>
    <col min="170" max="170" width="21.1796875" bestFit="1" customWidth="1"/>
    <col min="171" max="171" width="24.453125" bestFit="1" customWidth="1"/>
    <col min="172" max="172" width="21.1796875" bestFit="1" customWidth="1"/>
    <col min="173" max="173" width="24.453125" bestFit="1" customWidth="1"/>
    <col min="174" max="174" width="21.1796875" bestFit="1" customWidth="1"/>
    <col min="175" max="175" width="24.453125" bestFit="1" customWidth="1"/>
    <col min="176" max="176" width="21.1796875" bestFit="1" customWidth="1"/>
    <col min="177" max="177" width="24.453125" bestFit="1" customWidth="1"/>
    <col min="178" max="178" width="21.1796875" bestFit="1" customWidth="1"/>
    <col min="179" max="179" width="24.453125" bestFit="1" customWidth="1"/>
    <col min="180" max="180" width="21.1796875" bestFit="1" customWidth="1"/>
    <col min="181" max="181" width="24.453125" bestFit="1" customWidth="1"/>
    <col min="182" max="182" width="21.1796875" bestFit="1" customWidth="1"/>
    <col min="183" max="183" width="24.453125" bestFit="1" customWidth="1"/>
    <col min="184" max="184" width="21.1796875" bestFit="1" customWidth="1"/>
    <col min="185" max="185" width="24.453125" bestFit="1" customWidth="1"/>
    <col min="186" max="186" width="21.1796875" bestFit="1" customWidth="1"/>
    <col min="187" max="187" width="24.453125" bestFit="1" customWidth="1"/>
    <col min="188" max="188" width="21.1796875" bestFit="1" customWidth="1"/>
    <col min="189" max="189" width="24.453125" bestFit="1" customWidth="1"/>
    <col min="190" max="190" width="21.1796875" bestFit="1" customWidth="1"/>
    <col min="191" max="191" width="24.453125" bestFit="1" customWidth="1"/>
    <col min="192" max="192" width="21.1796875" bestFit="1" customWidth="1"/>
    <col min="193" max="193" width="24.453125" bestFit="1" customWidth="1"/>
    <col min="194" max="194" width="21.1796875" bestFit="1" customWidth="1"/>
    <col min="195" max="195" width="24.453125" bestFit="1" customWidth="1"/>
    <col min="196" max="196" width="21.1796875" bestFit="1" customWidth="1"/>
    <col min="197" max="197" width="24.453125" bestFit="1" customWidth="1"/>
    <col min="198" max="198" width="21.1796875" bestFit="1" customWidth="1"/>
    <col min="199" max="199" width="24.453125" bestFit="1" customWidth="1"/>
    <col min="200" max="200" width="21.1796875" bestFit="1" customWidth="1"/>
    <col min="201" max="201" width="24.453125" bestFit="1" customWidth="1"/>
    <col min="202" max="202" width="21.1796875" bestFit="1" customWidth="1"/>
    <col min="203" max="203" width="24.453125" bestFit="1" customWidth="1"/>
    <col min="204" max="204" width="21.1796875" bestFit="1" customWidth="1"/>
    <col min="205" max="205" width="24.453125" bestFit="1" customWidth="1"/>
    <col min="206" max="206" width="21.1796875" bestFit="1" customWidth="1"/>
    <col min="207" max="207" width="24.453125" bestFit="1" customWidth="1"/>
    <col min="208" max="208" width="21.1796875" bestFit="1" customWidth="1"/>
    <col min="209" max="209" width="24.453125" bestFit="1" customWidth="1"/>
    <col min="210" max="210" width="21.1796875" bestFit="1" customWidth="1"/>
    <col min="211" max="211" width="24.453125" bestFit="1" customWidth="1"/>
    <col min="212" max="212" width="21.1796875" bestFit="1" customWidth="1"/>
    <col min="213" max="213" width="24.453125" bestFit="1" customWidth="1"/>
    <col min="214" max="214" width="21.1796875" bestFit="1" customWidth="1"/>
    <col min="215" max="215" width="24.453125" bestFit="1" customWidth="1"/>
    <col min="216" max="216" width="21.1796875" bestFit="1" customWidth="1"/>
    <col min="217" max="217" width="24.453125" bestFit="1" customWidth="1"/>
    <col min="218" max="218" width="21.1796875" bestFit="1" customWidth="1"/>
    <col min="219" max="219" width="24.453125" bestFit="1" customWidth="1"/>
    <col min="220" max="220" width="21.1796875" bestFit="1" customWidth="1"/>
    <col min="221" max="221" width="24.453125" bestFit="1" customWidth="1"/>
    <col min="222" max="222" width="21.1796875" bestFit="1" customWidth="1"/>
    <col min="223" max="223" width="24.453125" bestFit="1" customWidth="1"/>
    <col min="224" max="224" width="21.1796875" bestFit="1" customWidth="1"/>
    <col min="225" max="225" width="24.453125" bestFit="1" customWidth="1"/>
    <col min="226" max="226" width="23.26953125" bestFit="1" customWidth="1"/>
    <col min="227" max="227" width="26.54296875" bestFit="1" customWidth="1"/>
    <col min="228" max="228" width="12" bestFit="1" customWidth="1"/>
    <col min="229" max="229" width="22.81640625" bestFit="1" customWidth="1"/>
    <col min="230" max="230" width="19.54296875" bestFit="1" customWidth="1"/>
    <col min="231" max="231" width="22.81640625" bestFit="1" customWidth="1"/>
    <col min="232" max="232" width="21.1796875" bestFit="1" customWidth="1"/>
    <col min="233" max="233" width="24.453125" bestFit="1" customWidth="1"/>
    <col min="234" max="234" width="21.1796875" bestFit="1" customWidth="1"/>
    <col min="235" max="235" width="24.453125" bestFit="1" customWidth="1"/>
    <col min="236" max="236" width="25.81640625" bestFit="1" customWidth="1"/>
    <col min="237" max="237" width="23.26953125" bestFit="1" customWidth="1"/>
    <col min="238" max="238" width="26.54296875" bestFit="1" customWidth="1"/>
    <col min="239" max="239" width="12.1796875" bestFit="1" customWidth="1"/>
    <col min="240" max="240" width="11.26953125" bestFit="1" customWidth="1"/>
  </cols>
  <sheetData>
    <row r="1" spans="1:13" ht="12.75" customHeight="1" x14ac:dyDescent="0.35">
      <c r="A1" s="124" t="s">
        <v>73</v>
      </c>
      <c r="B1" s="125"/>
      <c r="C1" s="125"/>
      <c r="D1" s="125"/>
      <c r="E1" s="125"/>
      <c r="F1" s="125"/>
      <c r="G1" s="125"/>
      <c r="H1" s="125"/>
      <c r="I1" s="55"/>
      <c r="J1" s="55"/>
      <c r="K1" s="55"/>
      <c r="L1" s="55"/>
      <c r="M1" s="44"/>
    </row>
    <row r="2" spans="1:13" ht="12.75" customHeight="1" x14ac:dyDescent="0.35">
      <c r="A2" s="44"/>
      <c r="B2" s="41"/>
      <c r="C2" s="44"/>
      <c r="D2" s="41"/>
      <c r="E2" s="44"/>
      <c r="F2" s="44"/>
      <c r="G2" s="44"/>
      <c r="H2" s="44"/>
      <c r="I2" s="55"/>
      <c r="J2" s="55"/>
      <c r="K2" s="55"/>
      <c r="L2" s="55"/>
      <c r="M2" s="44"/>
    </row>
    <row r="3" spans="1:13" ht="30.75" customHeight="1" x14ac:dyDescent="0.35">
      <c r="A3" s="20" t="s">
        <v>0</v>
      </c>
      <c r="B3" s="56" t="s">
        <v>26</v>
      </c>
      <c r="C3" s="20" t="s">
        <v>27</v>
      </c>
      <c r="D3" s="56" t="s">
        <v>69</v>
      </c>
      <c r="E3" s="20" t="s">
        <v>29</v>
      </c>
      <c r="F3" s="20" t="s">
        <v>30</v>
      </c>
      <c r="G3" s="20" t="s">
        <v>31</v>
      </c>
      <c r="H3" s="99" t="s">
        <v>32</v>
      </c>
      <c r="I3" s="107" t="s">
        <v>70</v>
      </c>
      <c r="J3" s="107" t="s">
        <v>71</v>
      </c>
      <c r="K3" s="107" t="s">
        <v>72</v>
      </c>
      <c r="L3" s="100" t="s">
        <v>40</v>
      </c>
      <c r="M3" s="44"/>
    </row>
    <row r="4" spans="1:13" ht="14.5" x14ac:dyDescent="0.35">
      <c r="A4" s="57">
        <v>1</v>
      </c>
      <c r="B4" s="63" t="s">
        <v>68</v>
      </c>
      <c r="C4" s="37" t="s">
        <v>44</v>
      </c>
      <c r="D4" s="32">
        <v>366571950</v>
      </c>
      <c r="E4" s="38">
        <f t="shared" ref="E4:E35" si="0">D4</f>
        <v>366571950</v>
      </c>
      <c r="F4" s="34">
        <v>328503501</v>
      </c>
      <c r="G4" s="38">
        <f>E4-F4</f>
        <v>38068449</v>
      </c>
      <c r="H4" s="101">
        <f>G4/E4</f>
        <v>0.10384986903662433</v>
      </c>
      <c r="I4" s="103"/>
      <c r="J4" s="103"/>
      <c r="K4" s="103"/>
      <c r="L4" s="103"/>
      <c r="M4" s="41"/>
    </row>
    <row r="5" spans="1:13" ht="14.5" x14ac:dyDescent="0.35">
      <c r="A5" s="57">
        <f>A4+1</f>
        <v>2</v>
      </c>
      <c r="B5" s="63" t="s">
        <v>68</v>
      </c>
      <c r="C5" s="37" t="s">
        <v>44</v>
      </c>
      <c r="D5" s="32">
        <v>1593189880</v>
      </c>
      <c r="E5" s="38">
        <f t="shared" si="0"/>
        <v>1593189880</v>
      </c>
      <c r="F5" s="34">
        <v>1527823425</v>
      </c>
      <c r="G5" s="38">
        <f t="shared" ref="G4:G35" si="1">E5-F5</f>
        <v>65366455</v>
      </c>
      <c r="H5" s="101">
        <f t="shared" ref="H4:H32" si="2">G5/E5</f>
        <v>4.1028665710580586E-2</v>
      </c>
      <c r="I5" s="103"/>
      <c r="J5" s="103"/>
      <c r="K5" s="103"/>
      <c r="L5" s="103"/>
      <c r="M5" s="41"/>
    </row>
    <row r="6" spans="1:13" ht="14.5" x14ac:dyDescent="0.35">
      <c r="A6" s="57">
        <f t="shared" ref="A6:A53" si="3">A5+1</f>
        <v>3</v>
      </c>
      <c r="B6" s="63" t="s">
        <v>68</v>
      </c>
      <c r="C6" s="37" t="s">
        <v>44</v>
      </c>
      <c r="D6" s="32">
        <v>1222590208</v>
      </c>
      <c r="E6" s="38">
        <f t="shared" si="0"/>
        <v>1222590208</v>
      </c>
      <c r="F6" s="34">
        <v>1140297213</v>
      </c>
      <c r="G6" s="38">
        <f t="shared" si="1"/>
        <v>82292995</v>
      </c>
      <c r="H6" s="101">
        <f t="shared" si="2"/>
        <v>6.7310366516529468E-2</v>
      </c>
      <c r="I6" s="103"/>
      <c r="J6" s="103"/>
      <c r="K6" s="103"/>
      <c r="L6" s="103"/>
      <c r="M6" s="41"/>
    </row>
    <row r="7" spans="1:13" ht="14.5" x14ac:dyDescent="0.35">
      <c r="A7" s="57">
        <f t="shared" si="3"/>
        <v>4</v>
      </c>
      <c r="B7" s="63" t="s">
        <v>68</v>
      </c>
      <c r="C7" s="37" t="s">
        <v>44</v>
      </c>
      <c r="D7" s="32">
        <v>1442050715</v>
      </c>
      <c r="E7" s="38">
        <f t="shared" si="0"/>
        <v>1442050715</v>
      </c>
      <c r="F7" s="34">
        <v>1323375300</v>
      </c>
      <c r="G7" s="38">
        <f t="shared" si="1"/>
        <v>118675415</v>
      </c>
      <c r="H7" s="101">
        <f t="shared" si="2"/>
        <v>8.2296283872374074E-2</v>
      </c>
      <c r="I7" s="103"/>
      <c r="J7" s="103"/>
      <c r="K7" s="103"/>
      <c r="L7" s="103"/>
      <c r="M7" s="41"/>
    </row>
    <row r="8" spans="1:13" ht="14.5" x14ac:dyDescent="0.35">
      <c r="A8" s="57">
        <f t="shared" si="3"/>
        <v>5</v>
      </c>
      <c r="B8" s="63" t="s">
        <v>68</v>
      </c>
      <c r="C8" s="37" t="s">
        <v>44</v>
      </c>
      <c r="D8" s="32">
        <v>283573920</v>
      </c>
      <c r="E8" s="38">
        <f t="shared" si="0"/>
        <v>283573920</v>
      </c>
      <c r="F8" s="34">
        <v>258309476</v>
      </c>
      <c r="G8" s="38">
        <f t="shared" si="1"/>
        <v>25264444</v>
      </c>
      <c r="H8" s="101">
        <f t="shared" si="2"/>
        <v>8.9092974417393528E-2</v>
      </c>
      <c r="I8" s="103"/>
      <c r="J8" s="103"/>
      <c r="K8" s="103"/>
      <c r="L8" s="103"/>
      <c r="M8" s="41"/>
    </row>
    <row r="9" spans="1:13" ht="14.5" x14ac:dyDescent="0.35">
      <c r="A9" s="57">
        <f t="shared" si="3"/>
        <v>6</v>
      </c>
      <c r="B9" s="63" t="s">
        <v>68</v>
      </c>
      <c r="C9" s="37" t="s">
        <v>44</v>
      </c>
      <c r="D9" s="32">
        <v>1272874962</v>
      </c>
      <c r="E9" s="38">
        <f t="shared" si="0"/>
        <v>1272874962</v>
      </c>
      <c r="F9" s="34">
        <v>1138151634</v>
      </c>
      <c r="G9" s="38">
        <f t="shared" si="1"/>
        <v>134723328</v>
      </c>
      <c r="H9" s="101">
        <f t="shared" si="2"/>
        <v>0.10584176138425763</v>
      </c>
      <c r="I9" s="103"/>
      <c r="J9" s="103"/>
      <c r="K9" s="103"/>
      <c r="L9" s="103"/>
      <c r="M9" s="41"/>
    </row>
    <row r="10" spans="1:13" ht="14.5" x14ac:dyDescent="0.35">
      <c r="A10" s="57">
        <f t="shared" si="3"/>
        <v>7</v>
      </c>
      <c r="B10" s="63" t="s">
        <v>68</v>
      </c>
      <c r="C10" s="37" t="s">
        <v>41</v>
      </c>
      <c r="D10" s="32">
        <v>479063737</v>
      </c>
      <c r="E10" s="38">
        <f t="shared" si="0"/>
        <v>479063737</v>
      </c>
      <c r="F10" s="34">
        <v>431077673</v>
      </c>
      <c r="G10" s="38">
        <f t="shared" si="1"/>
        <v>47986064</v>
      </c>
      <c r="H10" s="101">
        <f t="shared" si="2"/>
        <v>0.1001663459240289</v>
      </c>
      <c r="I10" s="103"/>
      <c r="J10" s="103"/>
      <c r="K10" s="103"/>
      <c r="L10" s="103"/>
      <c r="M10" s="41"/>
    </row>
    <row r="11" spans="1:13" ht="14.5" x14ac:dyDescent="0.35">
      <c r="A11" s="57">
        <f t="shared" si="3"/>
        <v>8</v>
      </c>
      <c r="B11" s="63" t="s">
        <v>68</v>
      </c>
      <c r="C11" s="37" t="s">
        <v>41</v>
      </c>
      <c r="D11" s="32">
        <v>1008371175</v>
      </c>
      <c r="E11" s="38">
        <f t="shared" si="0"/>
        <v>1008371175</v>
      </c>
      <c r="F11" s="59">
        <v>907678718</v>
      </c>
      <c r="G11" s="38">
        <f t="shared" si="1"/>
        <v>100692457</v>
      </c>
      <c r="H11" s="101">
        <f t="shared" si="2"/>
        <v>9.9856540425206031E-2</v>
      </c>
      <c r="I11" s="103"/>
      <c r="J11" s="103"/>
      <c r="K11" s="103"/>
      <c r="L11" s="103"/>
      <c r="M11" s="41"/>
    </row>
    <row r="12" spans="1:13" ht="14.5" x14ac:dyDescent="0.35">
      <c r="A12" s="57">
        <f t="shared" si="3"/>
        <v>9</v>
      </c>
      <c r="B12" s="63" t="s">
        <v>68</v>
      </c>
      <c r="C12" s="37" t="s">
        <v>44</v>
      </c>
      <c r="D12" s="32">
        <v>522493650</v>
      </c>
      <c r="E12" s="38">
        <f t="shared" si="0"/>
        <v>522493650</v>
      </c>
      <c r="F12" s="59">
        <v>476787402</v>
      </c>
      <c r="G12" s="38">
        <f t="shared" si="1"/>
        <v>45706248</v>
      </c>
      <c r="H12" s="101">
        <f t="shared" si="2"/>
        <v>8.7477135846531343E-2</v>
      </c>
      <c r="I12" s="103"/>
      <c r="J12" s="103"/>
      <c r="K12" s="103"/>
      <c r="L12" s="103"/>
      <c r="M12" s="41"/>
    </row>
    <row r="13" spans="1:13" ht="14.5" x14ac:dyDescent="0.35">
      <c r="A13" s="57">
        <f t="shared" si="3"/>
        <v>10</v>
      </c>
      <c r="B13" s="63" t="s">
        <v>68</v>
      </c>
      <c r="C13" s="37" t="s">
        <v>44</v>
      </c>
      <c r="D13" s="32">
        <v>2495599680</v>
      </c>
      <c r="E13" s="38">
        <f t="shared" si="0"/>
        <v>2495599680</v>
      </c>
      <c r="F13" s="59">
        <v>2239663761</v>
      </c>
      <c r="G13" s="38">
        <f t="shared" si="1"/>
        <v>255935919</v>
      </c>
      <c r="H13" s="101">
        <f t="shared" si="2"/>
        <v>0.10255487731109182</v>
      </c>
      <c r="I13" s="103"/>
      <c r="J13" s="103"/>
      <c r="K13" s="103"/>
      <c r="L13" s="103"/>
      <c r="M13" s="41"/>
    </row>
    <row r="14" spans="1:13" ht="14.5" x14ac:dyDescent="0.35">
      <c r="A14" s="57">
        <f t="shared" si="3"/>
        <v>11</v>
      </c>
      <c r="B14" s="63" t="s">
        <v>68</v>
      </c>
      <c r="C14" s="37" t="s">
        <v>46</v>
      </c>
      <c r="D14" s="32">
        <v>1000000000</v>
      </c>
      <c r="E14" s="38">
        <f t="shared" si="0"/>
        <v>1000000000</v>
      </c>
      <c r="F14" s="34">
        <v>899381663</v>
      </c>
      <c r="G14" s="38">
        <f t="shared" si="1"/>
        <v>100618337</v>
      </c>
      <c r="H14" s="101">
        <f t="shared" si="2"/>
        <v>0.100618337</v>
      </c>
      <c r="I14" s="103"/>
      <c r="J14" s="103"/>
      <c r="K14" s="103"/>
      <c r="L14" s="103"/>
      <c r="M14" s="41"/>
    </row>
    <row r="15" spans="1:13" ht="14.5" x14ac:dyDescent="0.35">
      <c r="A15" s="57">
        <f t="shared" si="3"/>
        <v>12</v>
      </c>
      <c r="B15" s="63" t="s">
        <v>68</v>
      </c>
      <c r="C15" s="37" t="s">
        <v>44</v>
      </c>
      <c r="D15" s="32">
        <v>1665951270</v>
      </c>
      <c r="E15" s="38">
        <f t="shared" si="0"/>
        <v>1665951270</v>
      </c>
      <c r="F15" s="59">
        <v>1543454501</v>
      </c>
      <c r="G15" s="38">
        <f t="shared" si="1"/>
        <v>122496769</v>
      </c>
      <c r="H15" s="101">
        <f t="shared" si="2"/>
        <v>7.3529623108363792E-2</v>
      </c>
      <c r="I15" s="103"/>
      <c r="J15" s="103"/>
      <c r="K15" s="103"/>
      <c r="L15" s="103"/>
      <c r="M15" s="41"/>
    </row>
    <row r="16" spans="1:13" ht="14.5" x14ac:dyDescent="0.35">
      <c r="A16" s="57">
        <f t="shared" si="3"/>
        <v>13</v>
      </c>
      <c r="B16" s="63" t="s">
        <v>68</v>
      </c>
      <c r="C16" s="60" t="s">
        <v>47</v>
      </c>
      <c r="D16" s="32">
        <v>1535428905</v>
      </c>
      <c r="E16" s="38">
        <f t="shared" si="0"/>
        <v>1535428905</v>
      </c>
      <c r="F16" s="34">
        <v>1483182000</v>
      </c>
      <c r="G16" s="38">
        <f t="shared" si="1"/>
        <v>52246905</v>
      </c>
      <c r="H16" s="101">
        <f t="shared" si="2"/>
        <v>3.4027563783554017E-2</v>
      </c>
      <c r="I16" s="103"/>
      <c r="J16" s="103"/>
      <c r="K16" s="103"/>
      <c r="L16" s="103"/>
      <c r="M16" s="41"/>
    </row>
    <row r="17" spans="1:13" ht="14.5" x14ac:dyDescent="0.35">
      <c r="A17" s="57">
        <f t="shared" si="3"/>
        <v>14</v>
      </c>
      <c r="B17" s="63" t="s">
        <v>68</v>
      </c>
      <c r="C17" s="37" t="s">
        <v>46</v>
      </c>
      <c r="D17" s="32">
        <v>1292944182</v>
      </c>
      <c r="E17" s="38">
        <f t="shared" si="0"/>
        <v>1292944182</v>
      </c>
      <c r="F17" s="34">
        <v>1195305720</v>
      </c>
      <c r="G17" s="38">
        <f t="shared" si="1"/>
        <v>97638462</v>
      </c>
      <c r="H17" s="101">
        <f t="shared" si="2"/>
        <v>7.5516378324211375E-2</v>
      </c>
      <c r="I17" s="103"/>
      <c r="J17" s="103"/>
      <c r="K17" s="103"/>
      <c r="L17" s="103"/>
      <c r="M17" s="41"/>
    </row>
    <row r="18" spans="1:13" ht="14.5" x14ac:dyDescent="0.35">
      <c r="A18" s="57">
        <f t="shared" si="3"/>
        <v>15</v>
      </c>
      <c r="B18" s="63" t="s">
        <v>68</v>
      </c>
      <c r="C18" s="37" t="s">
        <v>46</v>
      </c>
      <c r="D18" s="32">
        <v>787625000</v>
      </c>
      <c r="E18" s="38">
        <f t="shared" si="0"/>
        <v>787625000</v>
      </c>
      <c r="F18" s="34">
        <v>708847056</v>
      </c>
      <c r="G18" s="38">
        <f t="shared" si="1"/>
        <v>78777944</v>
      </c>
      <c r="H18" s="101">
        <f t="shared" si="2"/>
        <v>0.10001960831614029</v>
      </c>
      <c r="I18" s="103"/>
      <c r="J18" s="103"/>
      <c r="K18" s="103"/>
      <c r="L18" s="103"/>
      <c r="M18" s="41"/>
    </row>
    <row r="19" spans="1:13" ht="14.5" x14ac:dyDescent="0.35">
      <c r="A19" s="57">
        <f t="shared" si="3"/>
        <v>16</v>
      </c>
      <c r="B19" s="63" t="s">
        <v>68</v>
      </c>
      <c r="C19" s="37" t="s">
        <v>44</v>
      </c>
      <c r="D19" s="32">
        <v>1634619928</v>
      </c>
      <c r="E19" s="38">
        <f t="shared" si="0"/>
        <v>1634619928</v>
      </c>
      <c r="F19" s="34">
        <v>1482411963</v>
      </c>
      <c r="G19" s="38">
        <f t="shared" si="1"/>
        <v>152207965</v>
      </c>
      <c r="H19" s="101">
        <f t="shared" si="2"/>
        <v>9.3115202129115365E-2</v>
      </c>
      <c r="I19" s="103"/>
      <c r="J19" s="103"/>
      <c r="K19" s="103"/>
      <c r="L19" s="103"/>
      <c r="M19" s="41"/>
    </row>
    <row r="20" spans="1:13" ht="14.5" x14ac:dyDescent="0.35">
      <c r="A20" s="57">
        <f t="shared" si="3"/>
        <v>17</v>
      </c>
      <c r="B20" s="63" t="s">
        <v>68</v>
      </c>
      <c r="C20" s="37" t="s">
        <v>41</v>
      </c>
      <c r="D20" s="32">
        <v>445790865</v>
      </c>
      <c r="E20" s="38">
        <f t="shared" si="0"/>
        <v>445790865</v>
      </c>
      <c r="F20" s="34">
        <v>353424000</v>
      </c>
      <c r="G20" s="38">
        <f t="shared" si="1"/>
        <v>92366865</v>
      </c>
      <c r="H20" s="101">
        <f t="shared" si="2"/>
        <v>0.20719775179780769</v>
      </c>
      <c r="I20" s="103"/>
      <c r="J20" s="103"/>
      <c r="K20" s="103"/>
      <c r="L20" s="103"/>
      <c r="M20" s="41"/>
    </row>
    <row r="21" spans="1:13" ht="14.5" x14ac:dyDescent="0.35">
      <c r="A21" s="57">
        <f t="shared" si="3"/>
        <v>18</v>
      </c>
      <c r="B21" s="63" t="s">
        <v>68</v>
      </c>
      <c r="C21" s="37" t="s">
        <v>44</v>
      </c>
      <c r="D21" s="32">
        <v>368520000</v>
      </c>
      <c r="E21" s="38">
        <f t="shared" si="0"/>
        <v>368520000</v>
      </c>
      <c r="F21" s="34">
        <v>337025138</v>
      </c>
      <c r="G21" s="38">
        <f t="shared" si="1"/>
        <v>31494862</v>
      </c>
      <c r="H21" s="101">
        <f t="shared" si="2"/>
        <v>8.5463101052860091E-2</v>
      </c>
      <c r="I21" s="103"/>
      <c r="J21" s="103"/>
      <c r="K21" s="103"/>
      <c r="L21" s="103"/>
      <c r="M21" s="41"/>
    </row>
    <row r="22" spans="1:13" ht="14.5" x14ac:dyDescent="0.35">
      <c r="A22" s="57">
        <f t="shared" si="3"/>
        <v>19</v>
      </c>
      <c r="B22" s="63" t="s">
        <v>68</v>
      </c>
      <c r="C22" s="37" t="s">
        <v>41</v>
      </c>
      <c r="D22" s="32">
        <v>334403502</v>
      </c>
      <c r="E22" s="38">
        <f t="shared" si="0"/>
        <v>334403502</v>
      </c>
      <c r="F22" s="34">
        <v>311498323</v>
      </c>
      <c r="G22" s="38">
        <f t="shared" si="1"/>
        <v>22905179</v>
      </c>
      <c r="H22" s="101">
        <f t="shared" si="2"/>
        <v>6.8495631364530393E-2</v>
      </c>
      <c r="I22" s="103"/>
      <c r="J22" s="103"/>
      <c r="K22" s="103"/>
      <c r="L22" s="103"/>
      <c r="M22" s="41"/>
    </row>
    <row r="23" spans="1:13" ht="14.5" x14ac:dyDescent="0.35">
      <c r="A23" s="57">
        <f t="shared" si="3"/>
        <v>20</v>
      </c>
      <c r="B23" s="63" t="s">
        <v>68</v>
      </c>
      <c r="C23" s="37" t="s">
        <v>48</v>
      </c>
      <c r="D23" s="32">
        <v>2490451615</v>
      </c>
      <c r="E23" s="38">
        <f t="shared" si="0"/>
        <v>2490451615</v>
      </c>
      <c r="F23" s="34">
        <v>2370000000</v>
      </c>
      <c r="G23" s="38">
        <f t="shared" si="1"/>
        <v>120451615</v>
      </c>
      <c r="H23" s="101">
        <f t="shared" si="2"/>
        <v>4.8365370471170545E-2</v>
      </c>
      <c r="I23" s="103"/>
      <c r="J23" s="103"/>
      <c r="K23" s="103"/>
      <c r="L23" s="103"/>
      <c r="M23" s="41"/>
    </row>
    <row r="24" spans="1:13" ht="14.5" x14ac:dyDescent="0.35">
      <c r="A24" s="57">
        <f t="shared" si="3"/>
        <v>21</v>
      </c>
      <c r="B24" s="63" t="s">
        <v>68</v>
      </c>
      <c r="C24" s="37" t="s">
        <v>48</v>
      </c>
      <c r="D24" s="32">
        <v>1867410380</v>
      </c>
      <c r="E24" s="38">
        <f t="shared" si="0"/>
        <v>1867410380</v>
      </c>
      <c r="F24" s="34">
        <v>1774272949</v>
      </c>
      <c r="G24" s="38">
        <f t="shared" si="1"/>
        <v>93137431</v>
      </c>
      <c r="H24" s="101">
        <f t="shared" si="2"/>
        <v>4.9875181158626741E-2</v>
      </c>
      <c r="I24" s="103"/>
      <c r="J24" s="103"/>
      <c r="K24" s="103"/>
      <c r="L24" s="103"/>
      <c r="M24" s="41"/>
    </row>
    <row r="25" spans="1:13" ht="14.5" x14ac:dyDescent="0.35">
      <c r="A25" s="57">
        <f t="shared" si="3"/>
        <v>22</v>
      </c>
      <c r="B25" s="63" t="s">
        <v>68</v>
      </c>
      <c r="C25" s="37" t="s">
        <v>48</v>
      </c>
      <c r="D25" s="32">
        <v>1734593590</v>
      </c>
      <c r="E25" s="38">
        <f t="shared" si="0"/>
        <v>1734593590</v>
      </c>
      <c r="F25" s="34">
        <v>1593198503</v>
      </c>
      <c r="G25" s="38">
        <f t="shared" si="1"/>
        <v>141395087</v>
      </c>
      <c r="H25" s="101">
        <f t="shared" si="2"/>
        <v>8.1514821578465541E-2</v>
      </c>
      <c r="I25" s="103"/>
      <c r="J25" s="103"/>
      <c r="K25" s="103"/>
      <c r="L25" s="103"/>
      <c r="M25" s="41"/>
    </row>
    <row r="26" spans="1:13" ht="14.5" x14ac:dyDescent="0.35">
      <c r="A26" s="57">
        <f t="shared" si="3"/>
        <v>23</v>
      </c>
      <c r="B26" s="63" t="s">
        <v>68</v>
      </c>
      <c r="C26" s="37" t="s">
        <v>41</v>
      </c>
      <c r="D26" s="32">
        <v>449330990</v>
      </c>
      <c r="E26" s="38">
        <f t="shared" si="0"/>
        <v>449330990</v>
      </c>
      <c r="F26" s="34">
        <v>415398351</v>
      </c>
      <c r="G26" s="38">
        <f t="shared" si="1"/>
        <v>33932639</v>
      </c>
      <c r="H26" s="101">
        <f t="shared" si="2"/>
        <v>7.5518136418767826E-2</v>
      </c>
      <c r="I26" s="103"/>
      <c r="J26" s="103"/>
      <c r="K26" s="103"/>
      <c r="L26" s="103"/>
      <c r="M26" s="41"/>
    </row>
    <row r="27" spans="1:13" ht="14.5" x14ac:dyDescent="0.35">
      <c r="A27" s="57">
        <f t="shared" si="3"/>
        <v>24</v>
      </c>
      <c r="B27" s="63" t="s">
        <v>68</v>
      </c>
      <c r="C27" s="37" t="s">
        <v>41</v>
      </c>
      <c r="D27" s="32">
        <v>546240679</v>
      </c>
      <c r="E27" s="38">
        <f t="shared" si="0"/>
        <v>546240679</v>
      </c>
      <c r="F27" s="34">
        <v>504608137.19</v>
      </c>
      <c r="G27" s="38">
        <f t="shared" si="1"/>
        <v>41632541.810000002</v>
      </c>
      <c r="H27" s="101">
        <f t="shared" si="2"/>
        <v>7.6216480043588997E-2</v>
      </c>
      <c r="I27" s="103"/>
      <c r="J27" s="103"/>
      <c r="K27" s="103"/>
      <c r="L27" s="103"/>
      <c r="M27" s="41"/>
    </row>
    <row r="28" spans="1:13" ht="14.5" x14ac:dyDescent="0.35">
      <c r="A28" s="57">
        <f t="shared" si="3"/>
        <v>25</v>
      </c>
      <c r="B28" s="63" t="s">
        <v>68</v>
      </c>
      <c r="C28" s="37" t="s">
        <v>41</v>
      </c>
      <c r="D28" s="32">
        <v>1997469204</v>
      </c>
      <c r="E28" s="38">
        <f t="shared" si="0"/>
        <v>1997469204</v>
      </c>
      <c r="F28" s="34">
        <v>1801201171</v>
      </c>
      <c r="G28" s="38">
        <f t="shared" si="1"/>
        <v>196268033</v>
      </c>
      <c r="H28" s="101">
        <f t="shared" si="2"/>
        <v>9.8258352422638903E-2</v>
      </c>
      <c r="I28" s="103"/>
      <c r="J28" s="103"/>
      <c r="K28" s="103"/>
      <c r="L28" s="103"/>
      <c r="M28" s="41"/>
    </row>
    <row r="29" spans="1:13" ht="14.5" x14ac:dyDescent="0.35">
      <c r="A29" s="57">
        <f t="shared" si="3"/>
        <v>26</v>
      </c>
      <c r="B29" s="63" t="s">
        <v>68</v>
      </c>
      <c r="C29" s="60" t="s">
        <v>47</v>
      </c>
      <c r="D29" s="32">
        <v>777000000</v>
      </c>
      <c r="E29" s="38">
        <f t="shared" si="0"/>
        <v>777000000</v>
      </c>
      <c r="F29" s="34">
        <v>688200000</v>
      </c>
      <c r="G29" s="38">
        <f t="shared" si="1"/>
        <v>88800000</v>
      </c>
      <c r="H29" s="101">
        <f t="shared" si="2"/>
        <v>0.11428571428571428</v>
      </c>
      <c r="I29" s="103"/>
      <c r="J29" s="103"/>
      <c r="K29" s="103"/>
      <c r="L29" s="103"/>
      <c r="M29" s="41"/>
    </row>
    <row r="30" spans="1:13" ht="14.5" x14ac:dyDescent="0.35">
      <c r="A30" s="57">
        <f t="shared" si="3"/>
        <v>27</v>
      </c>
      <c r="B30" s="63" t="s">
        <v>68</v>
      </c>
      <c r="C30" s="37" t="s">
        <v>44</v>
      </c>
      <c r="D30" s="32">
        <v>580030500</v>
      </c>
      <c r="E30" s="38">
        <f t="shared" si="0"/>
        <v>580030500</v>
      </c>
      <c r="F30" s="34">
        <v>503607555</v>
      </c>
      <c r="G30" s="38">
        <f t="shared" si="1"/>
        <v>76422945</v>
      </c>
      <c r="H30" s="101">
        <f t="shared" si="2"/>
        <v>0.13175676968711128</v>
      </c>
      <c r="I30" s="103"/>
      <c r="J30" s="103"/>
      <c r="K30" s="103"/>
      <c r="L30" s="103"/>
      <c r="M30" s="41"/>
    </row>
    <row r="31" spans="1:13" ht="14.5" x14ac:dyDescent="0.35">
      <c r="A31" s="57">
        <f t="shared" si="3"/>
        <v>28</v>
      </c>
      <c r="B31" s="63" t="s">
        <v>68</v>
      </c>
      <c r="C31" s="37" t="s">
        <v>44</v>
      </c>
      <c r="D31" s="32">
        <v>539568238</v>
      </c>
      <c r="E31" s="38">
        <f t="shared" si="0"/>
        <v>539568238</v>
      </c>
      <c r="F31" s="34">
        <v>490745602</v>
      </c>
      <c r="G31" s="38">
        <f t="shared" si="1"/>
        <v>48822636</v>
      </c>
      <c r="H31" s="101">
        <f t="shared" si="2"/>
        <v>9.0484636717997474E-2</v>
      </c>
      <c r="I31" s="103"/>
      <c r="J31" s="103"/>
      <c r="K31" s="103"/>
      <c r="L31" s="103"/>
      <c r="M31" s="41"/>
    </row>
    <row r="32" spans="1:13" ht="14.5" x14ac:dyDescent="0.35">
      <c r="A32" s="57">
        <f t="shared" si="3"/>
        <v>29</v>
      </c>
      <c r="B32" s="63" t="s">
        <v>68</v>
      </c>
      <c r="C32" s="37" t="s">
        <v>41</v>
      </c>
      <c r="D32" s="32">
        <v>1041362040</v>
      </c>
      <c r="E32" s="38">
        <f t="shared" si="0"/>
        <v>1041362040</v>
      </c>
      <c r="F32" s="34">
        <v>949263053</v>
      </c>
      <c r="G32" s="38">
        <f t="shared" si="1"/>
        <v>92098987</v>
      </c>
      <c r="H32" s="101">
        <f t="shared" si="2"/>
        <v>8.8440891315761813E-2</v>
      </c>
      <c r="I32" s="103"/>
      <c r="J32" s="103"/>
      <c r="K32" s="103"/>
      <c r="L32" s="103"/>
      <c r="M32" s="41"/>
    </row>
    <row r="33" spans="1:13" ht="14.5" x14ac:dyDescent="0.35">
      <c r="A33" s="57">
        <f t="shared" si="3"/>
        <v>30</v>
      </c>
      <c r="B33" s="63" t="s">
        <v>68</v>
      </c>
      <c r="C33" s="60" t="s">
        <v>47</v>
      </c>
      <c r="D33" s="32">
        <v>1339170609</v>
      </c>
      <c r="E33" s="38">
        <f t="shared" si="0"/>
        <v>1339170609</v>
      </c>
      <c r="F33" s="34">
        <v>1299001383</v>
      </c>
      <c r="G33" s="38">
        <f t="shared" si="1"/>
        <v>40169226</v>
      </c>
      <c r="H33" s="101">
        <f>G33/F33</f>
        <v>3.0923158763103489E-2</v>
      </c>
      <c r="I33" s="103"/>
      <c r="J33" s="103"/>
      <c r="K33" s="103"/>
      <c r="L33" s="103"/>
      <c r="M33" s="41"/>
    </row>
    <row r="34" spans="1:13" ht="14.5" x14ac:dyDescent="0.35">
      <c r="A34" s="57">
        <f t="shared" si="3"/>
        <v>31</v>
      </c>
      <c r="B34" s="63" t="s">
        <v>68</v>
      </c>
      <c r="C34" s="60" t="s">
        <v>47</v>
      </c>
      <c r="D34" s="32">
        <v>2283048000</v>
      </c>
      <c r="E34" s="38">
        <f t="shared" si="0"/>
        <v>2283048000</v>
      </c>
      <c r="F34" s="34">
        <v>2064600000</v>
      </c>
      <c r="G34" s="38">
        <f t="shared" si="1"/>
        <v>218448000</v>
      </c>
      <c r="H34" s="101">
        <f>G34/F34</f>
        <v>0.10580645161290322</v>
      </c>
      <c r="I34" s="103"/>
      <c r="J34" s="103"/>
      <c r="K34" s="103"/>
      <c r="L34" s="103"/>
      <c r="M34" s="41"/>
    </row>
    <row r="35" spans="1:13" ht="14.5" x14ac:dyDescent="0.35">
      <c r="A35" s="57">
        <f t="shared" si="3"/>
        <v>32</v>
      </c>
      <c r="B35" s="63" t="s">
        <v>68</v>
      </c>
      <c r="C35" s="37" t="s">
        <v>46</v>
      </c>
      <c r="D35" s="32">
        <v>721500000</v>
      </c>
      <c r="E35" s="38">
        <f t="shared" si="0"/>
        <v>721500000</v>
      </c>
      <c r="F35" s="34">
        <v>636443204</v>
      </c>
      <c r="G35" s="39">
        <f t="shared" si="1"/>
        <v>85056796</v>
      </c>
      <c r="H35" s="101">
        <f>G35/F35</f>
        <v>0.13364396927396524</v>
      </c>
      <c r="I35" s="103"/>
      <c r="J35" s="103"/>
      <c r="K35" s="103"/>
      <c r="L35" s="103"/>
      <c r="M35" s="41"/>
    </row>
    <row r="36" spans="1:13" ht="14.5" x14ac:dyDescent="0.35">
      <c r="A36" s="57">
        <f t="shared" si="3"/>
        <v>33</v>
      </c>
      <c r="B36" s="63" t="s">
        <v>68</v>
      </c>
      <c r="C36" s="37" t="s">
        <v>44</v>
      </c>
      <c r="D36" s="32">
        <v>2473753215</v>
      </c>
      <c r="E36" s="38">
        <f t="shared" ref="E36:E53" si="4">D36</f>
        <v>2473753215</v>
      </c>
      <c r="F36" s="34">
        <v>2448049500</v>
      </c>
      <c r="G36" s="61">
        <f t="shared" ref="G36:G53" si="5">E36-F36</f>
        <v>25703715</v>
      </c>
      <c r="H36" s="101">
        <f>G36/F36</f>
        <v>1.0499671268902038E-2</v>
      </c>
      <c r="I36" s="103"/>
      <c r="J36" s="103"/>
      <c r="K36" s="103"/>
      <c r="L36" s="103"/>
      <c r="M36" s="41"/>
    </row>
    <row r="37" spans="1:13" ht="14.5" x14ac:dyDescent="0.35">
      <c r="A37" s="57">
        <f t="shared" si="3"/>
        <v>34</v>
      </c>
      <c r="B37" s="63" t="s">
        <v>68</v>
      </c>
      <c r="C37" s="37" t="s">
        <v>44</v>
      </c>
      <c r="D37" s="32">
        <v>380076543</v>
      </c>
      <c r="E37" s="38">
        <f t="shared" si="4"/>
        <v>380076543</v>
      </c>
      <c r="F37" s="34">
        <v>370195841</v>
      </c>
      <c r="G37" s="38">
        <f t="shared" si="5"/>
        <v>9880702</v>
      </c>
      <c r="H37" s="101">
        <f t="shared" ref="H37:H53" si="6">G37/E37</f>
        <v>2.5996610898452632E-2</v>
      </c>
      <c r="I37" s="103"/>
      <c r="J37" s="103"/>
      <c r="K37" s="103"/>
      <c r="L37" s="103"/>
      <c r="M37" s="41"/>
    </row>
    <row r="38" spans="1:13" ht="14.5" x14ac:dyDescent="0.35">
      <c r="A38" s="57">
        <f t="shared" si="3"/>
        <v>35</v>
      </c>
      <c r="B38" s="63" t="s">
        <v>68</v>
      </c>
      <c r="C38" s="37" t="s">
        <v>41</v>
      </c>
      <c r="D38" s="32">
        <v>2219558832</v>
      </c>
      <c r="E38" s="38">
        <f t="shared" si="4"/>
        <v>2219558832</v>
      </c>
      <c r="F38" s="34">
        <v>2008257870</v>
      </c>
      <c r="G38" s="38">
        <f t="shared" si="5"/>
        <v>211300962</v>
      </c>
      <c r="H38" s="101">
        <f t="shared" si="6"/>
        <v>9.5199531976181473E-2</v>
      </c>
      <c r="I38" s="103"/>
      <c r="J38" s="103"/>
      <c r="K38" s="103"/>
      <c r="L38" s="103"/>
      <c r="M38" s="41"/>
    </row>
    <row r="39" spans="1:13" ht="14.5" x14ac:dyDescent="0.35">
      <c r="A39" s="57">
        <f t="shared" si="3"/>
        <v>36</v>
      </c>
      <c r="B39" s="63" t="s">
        <v>68</v>
      </c>
      <c r="C39" s="37" t="s">
        <v>41</v>
      </c>
      <c r="D39" s="62">
        <v>1244650177</v>
      </c>
      <c r="E39" s="38">
        <f t="shared" si="4"/>
        <v>1244650177</v>
      </c>
      <c r="F39" s="34">
        <v>1141357580</v>
      </c>
      <c r="G39" s="38">
        <f t="shared" si="5"/>
        <v>103292597</v>
      </c>
      <c r="H39" s="101">
        <f t="shared" si="6"/>
        <v>8.2989259881011523E-2</v>
      </c>
      <c r="I39" s="103"/>
      <c r="J39" s="103"/>
      <c r="K39" s="103"/>
      <c r="L39" s="103"/>
      <c r="M39" s="41"/>
    </row>
    <row r="40" spans="1:13" ht="14.5" x14ac:dyDescent="0.35">
      <c r="A40" s="57">
        <f t="shared" si="3"/>
        <v>37</v>
      </c>
      <c r="B40" s="63" t="s">
        <v>68</v>
      </c>
      <c r="C40" s="37" t="s">
        <v>41</v>
      </c>
      <c r="D40" s="62">
        <v>386898830</v>
      </c>
      <c r="E40" s="38">
        <f t="shared" si="4"/>
        <v>386898830</v>
      </c>
      <c r="F40" s="34">
        <v>333750455</v>
      </c>
      <c r="G40" s="38">
        <f t="shared" si="5"/>
        <v>53148375</v>
      </c>
      <c r="H40" s="101">
        <f t="shared" si="6"/>
        <v>0.13737021381015807</v>
      </c>
      <c r="I40" s="103"/>
      <c r="J40" s="103"/>
      <c r="K40" s="103"/>
      <c r="L40" s="103"/>
      <c r="M40" s="41"/>
    </row>
    <row r="41" spans="1:13" ht="14.5" x14ac:dyDescent="0.35">
      <c r="A41" s="57">
        <f t="shared" si="3"/>
        <v>38</v>
      </c>
      <c r="B41" s="63" t="s">
        <v>68</v>
      </c>
      <c r="C41" s="60" t="s">
        <v>47</v>
      </c>
      <c r="D41" s="62">
        <v>1227767004</v>
      </c>
      <c r="E41" s="38">
        <f t="shared" si="4"/>
        <v>1227767004</v>
      </c>
      <c r="F41" s="34">
        <v>1138860000</v>
      </c>
      <c r="G41" s="38">
        <f t="shared" si="5"/>
        <v>88907004</v>
      </c>
      <c r="H41" s="101">
        <f t="shared" si="6"/>
        <v>7.2413579865190772E-2</v>
      </c>
      <c r="I41" s="103"/>
      <c r="J41" s="103"/>
      <c r="K41" s="103"/>
      <c r="L41" s="103"/>
      <c r="M41" s="41"/>
    </row>
    <row r="42" spans="1:13" ht="14.5" x14ac:dyDescent="0.35">
      <c r="A42" s="57">
        <f t="shared" si="3"/>
        <v>39</v>
      </c>
      <c r="B42" s="63" t="s">
        <v>68</v>
      </c>
      <c r="C42" s="60" t="s">
        <v>47</v>
      </c>
      <c r="D42" s="62">
        <v>1000365300</v>
      </c>
      <c r="E42" s="38">
        <f t="shared" si="4"/>
        <v>1000365300</v>
      </c>
      <c r="F42" s="34">
        <v>915750000</v>
      </c>
      <c r="G42" s="38">
        <f t="shared" si="5"/>
        <v>84615300</v>
      </c>
      <c r="H42" s="101">
        <f t="shared" si="6"/>
        <v>8.4584401318198457E-2</v>
      </c>
      <c r="I42" s="103"/>
      <c r="J42" s="103"/>
      <c r="K42" s="103"/>
      <c r="L42" s="103"/>
      <c r="M42" s="41"/>
    </row>
    <row r="43" spans="1:13" ht="14.5" x14ac:dyDescent="0.35">
      <c r="A43" s="57">
        <f t="shared" si="3"/>
        <v>40</v>
      </c>
      <c r="B43" s="63" t="s">
        <v>68</v>
      </c>
      <c r="C43" s="60" t="s">
        <v>47</v>
      </c>
      <c r="D43" s="62">
        <v>1591917600</v>
      </c>
      <c r="E43" s="38">
        <f t="shared" si="4"/>
        <v>1591917600</v>
      </c>
      <c r="F43" s="34">
        <v>1398600000</v>
      </c>
      <c r="G43" s="38">
        <f t="shared" si="5"/>
        <v>193317600</v>
      </c>
      <c r="H43" s="101">
        <f t="shared" si="6"/>
        <v>0.12143693869582195</v>
      </c>
      <c r="I43" s="103"/>
      <c r="J43" s="103"/>
      <c r="K43" s="103"/>
      <c r="L43" s="103"/>
      <c r="M43" s="41"/>
    </row>
    <row r="44" spans="1:13" ht="14.5" x14ac:dyDescent="0.35">
      <c r="A44" s="57">
        <f t="shared" si="3"/>
        <v>41</v>
      </c>
      <c r="B44" s="63" t="s">
        <v>68</v>
      </c>
      <c r="C44" s="37" t="s">
        <v>44</v>
      </c>
      <c r="D44" s="32">
        <v>1085580000</v>
      </c>
      <c r="E44" s="38">
        <f t="shared" si="4"/>
        <v>1085580000</v>
      </c>
      <c r="F44" s="34">
        <v>1060000000</v>
      </c>
      <c r="G44" s="38">
        <f t="shared" si="5"/>
        <v>25580000</v>
      </c>
      <c r="H44" s="101">
        <f t="shared" si="6"/>
        <v>2.3563440741354851E-2</v>
      </c>
      <c r="I44" s="103"/>
      <c r="J44" s="103"/>
      <c r="K44" s="103"/>
      <c r="L44" s="103"/>
      <c r="M44" s="41"/>
    </row>
    <row r="45" spans="1:13" ht="14.5" x14ac:dyDescent="0.35">
      <c r="A45" s="57">
        <f t="shared" si="3"/>
        <v>42</v>
      </c>
      <c r="B45" s="63" t="s">
        <v>68</v>
      </c>
      <c r="C45" s="37" t="s">
        <v>43</v>
      </c>
      <c r="D45" s="36">
        <v>1328395377</v>
      </c>
      <c r="E45" s="38">
        <f t="shared" si="4"/>
        <v>1328395377</v>
      </c>
      <c r="F45" s="34">
        <v>1203574583</v>
      </c>
      <c r="G45" s="38">
        <f t="shared" si="5"/>
        <v>124820794</v>
      </c>
      <c r="H45" s="101">
        <f t="shared" si="6"/>
        <v>9.3963586565538007E-2</v>
      </c>
      <c r="I45" s="103"/>
      <c r="J45" s="103"/>
      <c r="K45" s="103"/>
      <c r="L45" s="103"/>
      <c r="M45" s="41"/>
    </row>
    <row r="46" spans="1:13" ht="14.5" x14ac:dyDescent="0.35">
      <c r="A46" s="57">
        <f t="shared" si="3"/>
        <v>43</v>
      </c>
      <c r="B46" s="63" t="s">
        <v>68</v>
      </c>
      <c r="C46" s="37" t="s">
        <v>44</v>
      </c>
      <c r="D46" s="32">
        <v>593152920</v>
      </c>
      <c r="E46" s="38">
        <f t="shared" si="4"/>
        <v>593152920</v>
      </c>
      <c r="F46" s="34">
        <v>519388651</v>
      </c>
      <c r="G46" s="38">
        <f t="shared" si="5"/>
        <v>73764269</v>
      </c>
      <c r="H46" s="101">
        <f t="shared" si="6"/>
        <v>0.12435961539226681</v>
      </c>
      <c r="I46" s="103"/>
      <c r="J46" s="103"/>
      <c r="K46" s="103"/>
      <c r="L46" s="103"/>
      <c r="M46" s="41"/>
    </row>
    <row r="47" spans="1:13" ht="14.5" x14ac:dyDescent="0.35">
      <c r="A47" s="57">
        <f t="shared" si="3"/>
        <v>44</v>
      </c>
      <c r="B47" s="63" t="s">
        <v>68</v>
      </c>
      <c r="C47" s="37" t="s">
        <v>44</v>
      </c>
      <c r="D47" s="32">
        <v>435527370</v>
      </c>
      <c r="E47" s="38">
        <f t="shared" si="4"/>
        <v>435527370</v>
      </c>
      <c r="F47" s="34">
        <v>402336483</v>
      </c>
      <c r="G47" s="38">
        <f t="shared" si="5"/>
        <v>33190887</v>
      </c>
      <c r="H47" s="101">
        <f t="shared" si="6"/>
        <v>7.6208498675984476E-2</v>
      </c>
      <c r="I47" s="103"/>
      <c r="J47" s="103"/>
      <c r="K47" s="103"/>
      <c r="L47" s="103"/>
      <c r="M47" s="41"/>
    </row>
    <row r="48" spans="1:13" ht="14.5" x14ac:dyDescent="0.35">
      <c r="A48" s="57">
        <f t="shared" si="3"/>
        <v>45</v>
      </c>
      <c r="B48" s="63" t="s">
        <v>68</v>
      </c>
      <c r="C48" s="37" t="s">
        <v>43</v>
      </c>
      <c r="D48" s="32">
        <v>658273068</v>
      </c>
      <c r="E48" s="38">
        <f t="shared" si="4"/>
        <v>658273068</v>
      </c>
      <c r="F48" s="34">
        <v>467388466</v>
      </c>
      <c r="G48" s="38">
        <f t="shared" si="5"/>
        <v>190884602</v>
      </c>
      <c r="H48" s="101">
        <f t="shared" si="6"/>
        <v>0.28997783940934374</v>
      </c>
      <c r="I48" s="103"/>
      <c r="J48" s="103"/>
      <c r="K48" s="103"/>
      <c r="L48" s="103"/>
      <c r="M48" s="41"/>
    </row>
    <row r="49" spans="1:13" ht="14.5" x14ac:dyDescent="0.35">
      <c r="A49" s="57">
        <f t="shared" si="3"/>
        <v>46</v>
      </c>
      <c r="B49" s="63" t="s">
        <v>68</v>
      </c>
      <c r="C49" s="37" t="s">
        <v>43</v>
      </c>
      <c r="D49" s="32">
        <v>1742146110</v>
      </c>
      <c r="E49" s="38">
        <f t="shared" si="4"/>
        <v>1742146110</v>
      </c>
      <c r="F49" s="34">
        <v>1665000000</v>
      </c>
      <c r="G49" s="38">
        <f t="shared" si="5"/>
        <v>77146110</v>
      </c>
      <c r="H49" s="101">
        <f t="shared" si="6"/>
        <v>4.4282227281154968E-2</v>
      </c>
      <c r="I49" s="103"/>
      <c r="J49" s="103"/>
      <c r="K49" s="103"/>
      <c r="L49" s="103"/>
      <c r="M49" s="41"/>
    </row>
    <row r="50" spans="1:13" ht="14.5" x14ac:dyDescent="0.35">
      <c r="A50" s="57">
        <f t="shared" si="3"/>
        <v>47</v>
      </c>
      <c r="B50" s="63" t="s">
        <v>68</v>
      </c>
      <c r="C50" s="37" t="s">
        <v>43</v>
      </c>
      <c r="D50" s="32">
        <v>426450900</v>
      </c>
      <c r="E50" s="38">
        <f t="shared" si="4"/>
        <v>426450900</v>
      </c>
      <c r="F50" s="34">
        <v>394482900</v>
      </c>
      <c r="G50" s="38">
        <f t="shared" si="5"/>
        <v>31968000</v>
      </c>
      <c r="H50" s="101">
        <f t="shared" si="6"/>
        <v>7.4962908977328921E-2</v>
      </c>
      <c r="I50" s="103"/>
      <c r="J50" s="103"/>
      <c r="K50" s="103"/>
      <c r="L50" s="103"/>
      <c r="M50" s="41"/>
    </row>
    <row r="51" spans="1:13" ht="14.5" x14ac:dyDescent="0.35">
      <c r="A51" s="57">
        <f t="shared" si="3"/>
        <v>48</v>
      </c>
      <c r="B51" s="63" t="s">
        <v>68</v>
      </c>
      <c r="C51" s="37" t="s">
        <v>44</v>
      </c>
      <c r="D51" s="32">
        <v>658540800</v>
      </c>
      <c r="E51" s="38">
        <f t="shared" si="4"/>
        <v>658540800</v>
      </c>
      <c r="F51" s="34">
        <v>636000000</v>
      </c>
      <c r="G51" s="38">
        <f t="shared" si="5"/>
        <v>22540800</v>
      </c>
      <c r="H51" s="101">
        <f t="shared" si="6"/>
        <v>3.4228403160441997E-2</v>
      </c>
      <c r="I51" s="103"/>
      <c r="J51" s="103"/>
      <c r="K51" s="103"/>
      <c r="L51" s="103"/>
      <c r="M51" s="41"/>
    </row>
    <row r="52" spans="1:13" ht="14.5" x14ac:dyDescent="0.35">
      <c r="A52" s="57">
        <f t="shared" si="3"/>
        <v>49</v>
      </c>
      <c r="B52" s="63" t="s">
        <v>68</v>
      </c>
      <c r="C52" s="37" t="s">
        <v>41</v>
      </c>
      <c r="D52" s="32">
        <v>287240250</v>
      </c>
      <c r="E52" s="38">
        <f t="shared" si="4"/>
        <v>287240250</v>
      </c>
      <c r="F52" s="34">
        <v>256186613</v>
      </c>
      <c r="G52" s="38">
        <f t="shared" si="5"/>
        <v>31053637</v>
      </c>
      <c r="H52" s="101">
        <f t="shared" si="6"/>
        <v>0.10811032576388581</v>
      </c>
      <c r="I52" s="103"/>
      <c r="J52" s="103"/>
      <c r="K52" s="103"/>
      <c r="L52" s="103"/>
      <c r="M52" s="41"/>
    </row>
    <row r="53" spans="1:13" ht="14.5" x14ac:dyDescent="0.35">
      <c r="A53" s="57">
        <f t="shared" si="3"/>
        <v>50</v>
      </c>
      <c r="B53" s="63" t="s">
        <v>68</v>
      </c>
      <c r="C53" s="60" t="s">
        <v>47</v>
      </c>
      <c r="D53" s="36">
        <v>2490970206</v>
      </c>
      <c r="E53" s="38">
        <f t="shared" si="4"/>
        <v>2490970206</v>
      </c>
      <c r="F53" s="83">
        <v>2085801272</v>
      </c>
      <c r="G53" s="38">
        <f t="shared" si="5"/>
        <v>405168934</v>
      </c>
      <c r="H53" s="101">
        <f t="shared" si="6"/>
        <v>0.1626550703111862</v>
      </c>
      <c r="I53" s="104"/>
      <c r="J53" s="104"/>
      <c r="K53" s="104"/>
      <c r="L53" s="104"/>
      <c r="M53" s="41"/>
    </row>
    <row r="54" spans="1:13" ht="15.75" customHeight="1" x14ac:dyDescent="0.35">
      <c r="A54" s="129" t="s">
        <v>14</v>
      </c>
      <c r="B54" s="127"/>
      <c r="C54" s="128"/>
      <c r="D54" s="64">
        <f>SUM(D4:D53)</f>
        <v>56350103876</v>
      </c>
      <c r="E54" s="64">
        <f>SUM(E4:E53)</f>
        <v>56350103876</v>
      </c>
      <c r="F54" s="64">
        <f>SUM(F4:F53)</f>
        <v>51621718589.190002</v>
      </c>
      <c r="G54" s="64">
        <f>SUM(G4:G53)</f>
        <v>4728385286.8099995</v>
      </c>
      <c r="H54" s="65">
        <f>G54/E54</f>
        <v>8.3910853069853172E-2</v>
      </c>
      <c r="I54" s="66"/>
      <c r="J54" s="66"/>
      <c r="K54" s="66"/>
      <c r="L54" s="66"/>
      <c r="M54" s="41"/>
    </row>
    <row r="55" spans="1:13" ht="12.75" customHeight="1" x14ac:dyDescent="0.35">
      <c r="A55" s="44"/>
      <c r="B55" s="41"/>
      <c r="C55" s="44"/>
      <c r="D55" s="41"/>
      <c r="E55" s="44"/>
      <c r="F55" s="44"/>
      <c r="G55" s="67"/>
      <c r="H55" s="68"/>
      <c r="I55" s="55"/>
      <c r="J55" s="55"/>
      <c r="K55" s="55"/>
      <c r="L55" s="55"/>
      <c r="M55" s="44"/>
    </row>
    <row r="56" spans="1:13" ht="12.75" customHeight="1" x14ac:dyDescent="0.35">
      <c r="A56" s="44"/>
      <c r="B56" s="41"/>
      <c r="C56" s="44"/>
      <c r="D56" s="41"/>
      <c r="E56" s="44"/>
      <c r="F56" s="44"/>
      <c r="G56" s="44"/>
      <c r="H56" s="44"/>
      <c r="I56" s="55"/>
      <c r="J56" s="55"/>
      <c r="K56" s="55"/>
      <c r="L56" s="55"/>
      <c r="M56" s="44"/>
    </row>
    <row r="57" spans="1:13" ht="12.75" customHeight="1" x14ac:dyDescent="0.35">
      <c r="A57" s="44"/>
      <c r="B57" s="41"/>
      <c r="C57" s="44"/>
      <c r="D57" s="41"/>
      <c r="E57" s="44"/>
      <c r="F57" s="44"/>
      <c r="G57" s="44"/>
      <c r="H57" s="44"/>
      <c r="I57" s="55"/>
      <c r="J57" s="55"/>
      <c r="K57" s="55"/>
      <c r="L57" s="55"/>
      <c r="M57" s="44"/>
    </row>
    <row r="58" spans="1:13" ht="12.75" customHeight="1" x14ac:dyDescent="0.35">
      <c r="A58" s="44"/>
      <c r="B58" s="41"/>
      <c r="C58" s="44"/>
      <c r="D58" s="41"/>
      <c r="E58" s="44"/>
      <c r="F58" s="44"/>
      <c r="G58" s="44"/>
      <c r="H58" s="44"/>
      <c r="I58" s="55"/>
      <c r="J58" s="55"/>
      <c r="K58" s="55"/>
      <c r="L58" s="55"/>
      <c r="M58" s="44"/>
    </row>
    <row r="59" spans="1:13" ht="12.75" customHeight="1" x14ac:dyDescent="0.35">
      <c r="A59" s="44"/>
      <c r="B59" s="41"/>
      <c r="C59" s="44"/>
      <c r="D59" s="41"/>
      <c r="E59" s="44"/>
      <c r="F59" s="44"/>
      <c r="G59" s="44"/>
      <c r="H59" s="44"/>
      <c r="I59" s="55"/>
      <c r="J59" s="55"/>
      <c r="K59" s="55"/>
      <c r="L59" s="55"/>
      <c r="M59" s="44"/>
    </row>
    <row r="60" spans="1:13" ht="12.75" customHeight="1" x14ac:dyDescent="0.35">
      <c r="A60" s="44"/>
      <c r="B60" s="41"/>
      <c r="C60" s="44"/>
      <c r="D60" s="41"/>
      <c r="E60" s="44"/>
      <c r="F60" s="44"/>
      <c r="G60" s="44"/>
      <c r="H60" s="44"/>
      <c r="I60" s="55"/>
      <c r="J60" s="55"/>
      <c r="K60" s="55"/>
      <c r="L60" s="55"/>
      <c r="M60" s="44"/>
    </row>
    <row r="61" spans="1:13" ht="12.75" customHeight="1" x14ac:dyDescent="0.35">
      <c r="A61" s="44"/>
      <c r="B61" s="41"/>
      <c r="C61" s="44"/>
      <c r="D61" s="41"/>
      <c r="E61" s="44"/>
      <c r="F61" s="44"/>
      <c r="G61" s="44"/>
      <c r="H61" s="44"/>
      <c r="I61" s="55"/>
      <c r="J61" s="55"/>
      <c r="K61" s="55"/>
      <c r="L61" s="55"/>
      <c r="M61" s="44"/>
    </row>
    <row r="62" spans="1:13" ht="12.75" customHeight="1" x14ac:dyDescent="0.35">
      <c r="A62" s="44"/>
      <c r="B62" s="41"/>
      <c r="C62" s="44"/>
      <c r="D62" s="41"/>
      <c r="E62" s="44"/>
      <c r="F62" s="44"/>
      <c r="G62" s="44"/>
      <c r="H62" s="44"/>
      <c r="I62" s="55"/>
      <c r="J62" s="55"/>
      <c r="K62" s="55"/>
      <c r="L62" s="55"/>
      <c r="M62" s="44"/>
    </row>
    <row r="63" spans="1:13" ht="12.75" customHeight="1" x14ac:dyDescent="0.35">
      <c r="A63" s="44"/>
      <c r="B63" s="41"/>
      <c r="C63" s="44"/>
      <c r="D63" s="41"/>
      <c r="E63" s="44"/>
      <c r="F63" s="44"/>
      <c r="G63" s="44"/>
      <c r="H63" s="44"/>
      <c r="I63" s="55"/>
      <c r="J63" s="55"/>
      <c r="K63" s="55"/>
      <c r="L63" s="55"/>
      <c r="M63" s="44"/>
    </row>
    <row r="64" spans="1:13" ht="12.75" customHeight="1" x14ac:dyDescent="0.35">
      <c r="A64" s="44"/>
      <c r="B64" s="41"/>
      <c r="C64" s="44"/>
      <c r="D64" s="41"/>
      <c r="E64" s="44"/>
      <c r="F64" s="44"/>
      <c r="G64" s="44"/>
      <c r="H64" s="44"/>
      <c r="I64" s="55"/>
      <c r="J64" s="55"/>
      <c r="K64" s="55"/>
      <c r="L64" s="55"/>
      <c r="M64" s="44"/>
    </row>
    <row r="65" spans="1:13" ht="12.75" customHeight="1" x14ac:dyDescent="0.35">
      <c r="A65" s="44"/>
      <c r="B65" s="41"/>
      <c r="C65" s="44"/>
      <c r="D65" s="41"/>
      <c r="E65" s="44"/>
      <c r="F65" s="44"/>
      <c r="G65" s="44"/>
      <c r="H65" s="44"/>
      <c r="I65" s="55"/>
      <c r="J65" s="55"/>
      <c r="K65" s="55"/>
      <c r="L65" s="55"/>
      <c r="M65" s="44"/>
    </row>
    <row r="66" spans="1:13" ht="12.75" customHeight="1" x14ac:dyDescent="0.35">
      <c r="A66" s="44"/>
      <c r="B66" s="41"/>
      <c r="C66" s="44"/>
      <c r="D66" s="41"/>
      <c r="E66" s="44"/>
      <c r="F66" s="44"/>
      <c r="G66" s="44"/>
      <c r="H66" s="44"/>
      <c r="I66" s="55"/>
      <c r="J66" s="55"/>
      <c r="K66" s="55"/>
      <c r="L66" s="55"/>
      <c r="M66" s="44"/>
    </row>
    <row r="67" spans="1:13" ht="12.75" customHeight="1" x14ac:dyDescent="0.35">
      <c r="A67" s="44"/>
      <c r="B67" s="41"/>
      <c r="C67" s="44"/>
      <c r="D67" s="41"/>
      <c r="E67" s="44"/>
      <c r="F67" s="44"/>
      <c r="G67" s="44"/>
      <c r="H67" s="44"/>
      <c r="I67" s="55"/>
      <c r="J67" s="55"/>
      <c r="K67" s="55"/>
      <c r="L67" s="55"/>
      <c r="M67" s="44"/>
    </row>
    <row r="68" spans="1:13" ht="12.75" customHeight="1" x14ac:dyDescent="0.35">
      <c r="A68" s="44"/>
      <c r="B68" s="41"/>
      <c r="C68" s="44"/>
      <c r="D68" s="41"/>
      <c r="E68" s="44"/>
      <c r="F68" s="44"/>
      <c r="G68" s="44"/>
      <c r="H68" s="44"/>
      <c r="I68" s="55"/>
      <c r="J68" s="55"/>
      <c r="K68" s="55"/>
      <c r="L68" s="55"/>
      <c r="M68" s="44"/>
    </row>
    <row r="69" spans="1:13" ht="12.75" customHeight="1" x14ac:dyDescent="0.35">
      <c r="A69" s="44"/>
      <c r="B69" s="41"/>
      <c r="C69" s="44"/>
      <c r="D69" s="41"/>
      <c r="E69" s="44"/>
      <c r="F69" s="44"/>
      <c r="G69" s="44"/>
      <c r="H69" s="44"/>
      <c r="I69" s="55"/>
      <c r="J69" s="55"/>
      <c r="K69" s="55"/>
      <c r="L69" s="55"/>
      <c r="M69" s="44"/>
    </row>
    <row r="70" spans="1:13" ht="12.75" customHeight="1" x14ac:dyDescent="0.35">
      <c r="A70" s="44"/>
      <c r="B70" s="41"/>
      <c r="C70" s="44"/>
      <c r="D70" s="41"/>
      <c r="E70" s="44"/>
      <c r="F70" s="44"/>
      <c r="G70" s="44"/>
      <c r="H70" s="44"/>
      <c r="I70" s="55"/>
      <c r="J70" s="55"/>
      <c r="K70" s="55"/>
      <c r="L70" s="55"/>
      <c r="M70" s="44"/>
    </row>
    <row r="71" spans="1:13" ht="12.75" customHeight="1" x14ac:dyDescent="0.35">
      <c r="A71" s="44"/>
      <c r="B71" s="41"/>
      <c r="C71" s="44"/>
      <c r="D71" s="41"/>
      <c r="E71" s="44"/>
      <c r="F71" s="44"/>
      <c r="G71" s="44"/>
      <c r="H71" s="44"/>
      <c r="I71" s="55"/>
      <c r="J71" s="55"/>
      <c r="K71" s="55"/>
      <c r="L71" s="55"/>
      <c r="M71" s="44"/>
    </row>
    <row r="72" spans="1:13" ht="12.75" customHeight="1" x14ac:dyDescent="0.35">
      <c r="A72" s="44"/>
      <c r="B72" s="41"/>
      <c r="C72" s="44"/>
      <c r="D72" s="41"/>
      <c r="E72" s="44"/>
      <c r="F72" s="44"/>
      <c r="G72" s="44"/>
      <c r="H72" s="44"/>
      <c r="I72" s="55"/>
      <c r="J72" s="55"/>
      <c r="K72" s="55"/>
      <c r="L72" s="55"/>
      <c r="M72" s="44"/>
    </row>
    <row r="73" spans="1:13" ht="12.75" customHeight="1" x14ac:dyDescent="0.35">
      <c r="A73" s="44"/>
      <c r="B73" s="41"/>
      <c r="C73" s="44"/>
      <c r="D73" s="41"/>
      <c r="E73" s="44"/>
      <c r="F73" s="44"/>
      <c r="G73" s="44"/>
      <c r="H73" s="44"/>
      <c r="I73" s="55"/>
      <c r="J73" s="55"/>
      <c r="K73" s="55"/>
      <c r="L73" s="55"/>
      <c r="M73" s="44"/>
    </row>
    <row r="74" spans="1:13" ht="12.75" customHeight="1" x14ac:dyDescent="0.35">
      <c r="A74" s="44"/>
      <c r="B74" s="41"/>
      <c r="C74" s="44"/>
      <c r="D74" s="41"/>
      <c r="E74" s="44"/>
      <c r="F74" s="44"/>
      <c r="G74" s="44"/>
      <c r="H74" s="44"/>
      <c r="I74" s="55"/>
      <c r="J74" s="55"/>
      <c r="K74" s="55"/>
      <c r="L74" s="55"/>
      <c r="M74" s="44"/>
    </row>
    <row r="75" spans="1:13" ht="12.75" customHeight="1" x14ac:dyDescent="0.35">
      <c r="A75" s="44"/>
      <c r="B75" s="41"/>
      <c r="C75" s="44"/>
      <c r="D75" s="41"/>
      <c r="E75" s="44"/>
      <c r="F75" s="44"/>
      <c r="G75" s="44"/>
      <c r="H75" s="44"/>
      <c r="I75" s="55"/>
      <c r="J75" s="55"/>
      <c r="K75" s="55"/>
      <c r="L75" s="55"/>
      <c r="M75" s="44"/>
    </row>
    <row r="76" spans="1:13" ht="12.75" customHeight="1" x14ac:dyDescent="0.35">
      <c r="A76" s="44"/>
      <c r="B76" s="41"/>
      <c r="C76" s="44"/>
      <c r="D76" s="41"/>
      <c r="E76" s="44"/>
      <c r="F76" s="44"/>
      <c r="G76" s="44"/>
      <c r="H76" s="44"/>
      <c r="I76" s="55"/>
      <c r="J76" s="55"/>
      <c r="K76" s="55"/>
      <c r="L76" s="55"/>
      <c r="M76" s="44"/>
    </row>
    <row r="77" spans="1:13" ht="12.75" customHeight="1" x14ac:dyDescent="0.35">
      <c r="A77" s="44"/>
      <c r="B77" s="41"/>
      <c r="C77" s="44"/>
      <c r="D77" s="41"/>
      <c r="E77" s="44"/>
      <c r="F77" s="44"/>
      <c r="G77" s="44"/>
      <c r="H77" s="44"/>
      <c r="I77" s="55"/>
      <c r="J77" s="55"/>
      <c r="K77" s="55"/>
      <c r="L77" s="55"/>
      <c r="M77" s="44"/>
    </row>
    <row r="78" spans="1:13" ht="12.75" customHeight="1" x14ac:dyDescent="0.35">
      <c r="A78" s="44"/>
      <c r="B78" s="41"/>
      <c r="C78" s="44"/>
      <c r="D78" s="41"/>
      <c r="E78" s="44"/>
      <c r="F78" s="44"/>
      <c r="G78" s="44"/>
      <c r="H78" s="44"/>
      <c r="I78" s="55"/>
      <c r="J78" s="55"/>
      <c r="K78" s="55"/>
      <c r="L78" s="55"/>
      <c r="M78" s="44"/>
    </row>
    <row r="79" spans="1:13" ht="12.75" customHeight="1" x14ac:dyDescent="0.35">
      <c r="A79" s="44"/>
      <c r="B79" s="41"/>
      <c r="C79" s="44"/>
      <c r="D79" s="41"/>
      <c r="E79" s="44"/>
      <c r="F79" s="44"/>
      <c r="G79" s="44"/>
      <c r="H79" s="44"/>
      <c r="I79" s="55"/>
      <c r="J79" s="55"/>
      <c r="K79" s="55"/>
      <c r="L79" s="55"/>
      <c r="M79" s="44"/>
    </row>
    <row r="80" spans="1:13" ht="12.75" customHeight="1" x14ac:dyDescent="0.35">
      <c r="A80" s="44"/>
      <c r="B80" s="41"/>
      <c r="C80" s="44"/>
      <c r="D80" s="41"/>
      <c r="E80" s="44"/>
      <c r="F80" s="44"/>
      <c r="G80" s="44"/>
      <c r="H80" s="44"/>
      <c r="I80" s="55"/>
      <c r="J80" s="55"/>
      <c r="K80" s="55"/>
      <c r="L80" s="55"/>
      <c r="M80" s="44"/>
    </row>
    <row r="81" spans="1:13" ht="12.75" customHeight="1" x14ac:dyDescent="0.35">
      <c r="A81" s="44"/>
      <c r="B81" s="41"/>
      <c r="C81" s="44"/>
      <c r="D81" s="41"/>
      <c r="E81" s="44"/>
      <c r="F81" s="44"/>
      <c r="G81" s="44"/>
      <c r="H81" s="44"/>
      <c r="I81" s="55"/>
      <c r="J81" s="55"/>
      <c r="K81" s="55"/>
      <c r="L81" s="55"/>
      <c r="M81" s="44"/>
    </row>
    <row r="82" spans="1:13" ht="12.75" customHeight="1" x14ac:dyDescent="0.35">
      <c r="A82" s="44"/>
      <c r="B82" s="41"/>
      <c r="C82" s="44"/>
      <c r="D82" s="41"/>
      <c r="E82" s="44"/>
      <c r="F82" s="44"/>
      <c r="G82" s="44"/>
      <c r="H82" s="44"/>
      <c r="I82" s="55"/>
      <c r="J82" s="55"/>
      <c r="K82" s="55"/>
      <c r="L82" s="55"/>
      <c r="M82" s="44"/>
    </row>
    <row r="83" spans="1:13" ht="12.75" customHeight="1" x14ac:dyDescent="0.35">
      <c r="A83" s="44"/>
      <c r="B83" s="41"/>
      <c r="C83" s="44"/>
      <c r="D83" s="41"/>
      <c r="E83" s="44"/>
      <c r="F83" s="44"/>
      <c r="G83" s="44"/>
      <c r="H83" s="44"/>
      <c r="I83" s="55"/>
      <c r="J83" s="55"/>
      <c r="K83" s="55"/>
      <c r="L83" s="55"/>
      <c r="M83" s="44"/>
    </row>
    <row r="84" spans="1:13" ht="12.75" customHeight="1" x14ac:dyDescent="0.35">
      <c r="A84" s="44"/>
      <c r="B84" s="41"/>
      <c r="C84" s="44"/>
      <c r="D84" s="41"/>
      <c r="E84" s="44"/>
      <c r="F84" s="44"/>
      <c r="G84" s="44"/>
      <c r="H84" s="44"/>
      <c r="I84" s="55"/>
      <c r="J84" s="55"/>
      <c r="K84" s="55"/>
      <c r="L84" s="55"/>
      <c r="M84" s="44"/>
    </row>
    <row r="85" spans="1:13" ht="12.75" customHeight="1" x14ac:dyDescent="0.35">
      <c r="A85" s="44"/>
      <c r="B85" s="41"/>
      <c r="C85" s="44"/>
      <c r="D85" s="41"/>
      <c r="E85" s="44"/>
      <c r="F85" s="44"/>
      <c r="G85" s="44"/>
      <c r="H85" s="44"/>
      <c r="I85" s="55"/>
      <c r="J85" s="55"/>
      <c r="K85" s="55"/>
      <c r="L85" s="55"/>
      <c r="M85" s="44"/>
    </row>
    <row r="86" spans="1:13" ht="12.75" customHeight="1" x14ac:dyDescent="0.35">
      <c r="A86" s="44"/>
      <c r="B86" s="41"/>
      <c r="C86" s="44"/>
      <c r="D86" s="41"/>
      <c r="E86" s="44"/>
      <c r="F86" s="44"/>
      <c r="G86" s="44"/>
      <c r="H86" s="44"/>
      <c r="I86" s="55"/>
      <c r="J86" s="55"/>
      <c r="K86" s="55"/>
      <c r="L86" s="55"/>
      <c r="M86" s="44"/>
    </row>
    <row r="87" spans="1:13" ht="12.75" customHeight="1" x14ac:dyDescent="0.35">
      <c r="A87" s="44"/>
      <c r="B87" s="41"/>
      <c r="C87" s="44"/>
      <c r="D87" s="41"/>
      <c r="E87" s="44"/>
      <c r="F87" s="44"/>
      <c r="G87" s="44"/>
      <c r="H87" s="44"/>
      <c r="I87" s="55"/>
      <c r="J87" s="55"/>
      <c r="K87" s="55"/>
      <c r="L87" s="55"/>
      <c r="M87" s="44"/>
    </row>
    <row r="88" spans="1:13" ht="12.75" customHeight="1" x14ac:dyDescent="0.35">
      <c r="A88" s="44"/>
      <c r="B88" s="41"/>
      <c r="C88" s="44"/>
      <c r="D88" s="41"/>
      <c r="E88" s="44"/>
      <c r="F88" s="44"/>
      <c r="G88" s="44"/>
      <c r="H88" s="44"/>
      <c r="I88" s="55"/>
      <c r="J88" s="55"/>
      <c r="K88" s="55"/>
      <c r="L88" s="55"/>
      <c r="M88" s="44"/>
    </row>
    <row r="89" spans="1:13" ht="12.75" customHeight="1" x14ac:dyDescent="0.35">
      <c r="A89" s="44"/>
      <c r="B89" s="41"/>
      <c r="C89" s="44"/>
      <c r="D89" s="41"/>
      <c r="E89" s="44"/>
      <c r="F89" s="44"/>
      <c r="G89" s="44"/>
      <c r="H89" s="44"/>
      <c r="I89" s="55"/>
      <c r="J89" s="55"/>
      <c r="K89" s="55"/>
      <c r="L89" s="55"/>
      <c r="M89" s="44"/>
    </row>
    <row r="90" spans="1:13" ht="12.75" customHeight="1" x14ac:dyDescent="0.35">
      <c r="A90" s="44"/>
      <c r="B90" s="41"/>
      <c r="C90" s="44"/>
      <c r="D90" s="41"/>
      <c r="E90" s="44"/>
      <c r="F90" s="44"/>
      <c r="G90" s="44"/>
      <c r="H90" s="44"/>
      <c r="I90" s="55"/>
      <c r="J90" s="55"/>
      <c r="K90" s="55"/>
      <c r="L90" s="55"/>
      <c r="M90" s="44"/>
    </row>
    <row r="91" spans="1:13" ht="12.75" customHeight="1" x14ac:dyDescent="0.35">
      <c r="A91" s="44"/>
      <c r="B91" s="41"/>
      <c r="C91" s="44"/>
      <c r="D91" s="41"/>
      <c r="E91" s="44"/>
      <c r="F91" s="44"/>
      <c r="G91" s="44"/>
      <c r="H91" s="44"/>
      <c r="I91" s="55"/>
      <c r="J91" s="55"/>
      <c r="K91" s="55"/>
      <c r="L91" s="55"/>
      <c r="M91" s="44"/>
    </row>
    <row r="92" spans="1:13" ht="12.75" customHeight="1" x14ac:dyDescent="0.35">
      <c r="A92" s="44"/>
      <c r="B92" s="41"/>
      <c r="C92" s="44"/>
      <c r="D92" s="41"/>
      <c r="E92" s="44"/>
      <c r="F92" s="44"/>
      <c r="G92" s="44"/>
      <c r="H92" s="44"/>
      <c r="I92" s="55"/>
      <c r="J92" s="55"/>
      <c r="K92" s="55"/>
      <c r="L92" s="55"/>
      <c r="M92" s="44"/>
    </row>
    <row r="93" spans="1:13" ht="12.75" customHeight="1" x14ac:dyDescent="0.35">
      <c r="A93" s="44"/>
      <c r="B93" s="41"/>
      <c r="C93" s="44"/>
      <c r="D93" s="41"/>
      <c r="E93" s="44"/>
      <c r="F93" s="44"/>
      <c r="G93" s="44"/>
      <c r="H93" s="44"/>
      <c r="I93" s="55"/>
      <c r="J93" s="55"/>
      <c r="K93" s="55"/>
      <c r="L93" s="55"/>
      <c r="M93" s="44"/>
    </row>
    <row r="94" spans="1:13" ht="12.75" customHeight="1" x14ac:dyDescent="0.35">
      <c r="A94" s="44"/>
      <c r="B94" s="41"/>
      <c r="C94" s="44"/>
      <c r="D94" s="41"/>
      <c r="E94" s="44"/>
      <c r="F94" s="44"/>
      <c r="G94" s="44"/>
      <c r="H94" s="44"/>
      <c r="I94" s="55"/>
      <c r="J94" s="55"/>
      <c r="K94" s="55"/>
      <c r="L94" s="55"/>
      <c r="M94" s="44"/>
    </row>
    <row r="95" spans="1:13" ht="12.75" customHeight="1" x14ac:dyDescent="0.35">
      <c r="A95" s="44"/>
      <c r="B95" s="41"/>
      <c r="C95" s="44"/>
      <c r="D95" s="41"/>
      <c r="E95" s="44"/>
      <c r="F95" s="44"/>
      <c r="G95" s="44"/>
      <c r="H95" s="44"/>
      <c r="I95" s="55"/>
      <c r="J95" s="55"/>
      <c r="K95" s="55"/>
      <c r="L95" s="55"/>
      <c r="M95" s="44"/>
    </row>
    <row r="96" spans="1:13" ht="12.75" customHeight="1" x14ac:dyDescent="0.35">
      <c r="A96" s="44"/>
      <c r="B96" s="41"/>
      <c r="C96" s="44"/>
      <c r="D96" s="41"/>
      <c r="E96" s="44"/>
      <c r="F96" s="44"/>
      <c r="G96" s="44"/>
      <c r="H96" s="44"/>
      <c r="I96" s="55"/>
      <c r="J96" s="55"/>
      <c r="K96" s="55"/>
      <c r="L96" s="55"/>
      <c r="M96" s="44"/>
    </row>
    <row r="97" spans="1:13" ht="12.75" customHeight="1" x14ac:dyDescent="0.35">
      <c r="A97" s="44"/>
      <c r="B97" s="41"/>
      <c r="C97" s="44"/>
      <c r="D97" s="41"/>
      <c r="E97" s="44"/>
      <c r="F97" s="44"/>
      <c r="G97" s="44"/>
      <c r="H97" s="44"/>
      <c r="I97" s="55"/>
      <c r="J97" s="55"/>
      <c r="K97" s="55"/>
      <c r="L97" s="55"/>
      <c r="M97" s="44"/>
    </row>
    <row r="98" spans="1:13" ht="12.75" customHeight="1" x14ac:dyDescent="0.35">
      <c r="A98" s="44"/>
      <c r="B98" s="41"/>
      <c r="C98" s="44"/>
      <c r="D98" s="41"/>
      <c r="E98" s="44"/>
      <c r="F98" s="44"/>
      <c r="G98" s="44"/>
      <c r="H98" s="44"/>
      <c r="I98" s="55"/>
      <c r="J98" s="55"/>
      <c r="K98" s="55"/>
      <c r="L98" s="55"/>
      <c r="M98" s="44"/>
    </row>
    <row r="99" spans="1:13" ht="12.75" customHeight="1" x14ac:dyDescent="0.35">
      <c r="A99" s="44"/>
      <c r="B99" s="41"/>
      <c r="C99" s="44"/>
      <c r="D99" s="41"/>
      <c r="E99" s="44"/>
      <c r="F99" s="44"/>
      <c r="G99" s="44"/>
      <c r="H99" s="44"/>
      <c r="I99" s="55"/>
      <c r="J99" s="55"/>
      <c r="K99" s="55"/>
      <c r="L99" s="55"/>
      <c r="M99" s="44"/>
    </row>
    <row r="100" spans="1:13" ht="12.75" customHeight="1" x14ac:dyDescent="0.35">
      <c r="A100" s="44"/>
      <c r="B100" s="41"/>
      <c r="C100" s="44"/>
      <c r="D100" s="41"/>
      <c r="E100" s="44"/>
      <c r="F100" s="44"/>
      <c r="G100" s="44"/>
      <c r="H100" s="44"/>
      <c r="I100" s="55"/>
      <c r="J100" s="55"/>
      <c r="K100" s="55"/>
      <c r="L100" s="55"/>
      <c r="M100" s="44"/>
    </row>
    <row r="101" spans="1:13" ht="12.75" customHeight="1" x14ac:dyDescent="0.35">
      <c r="A101" s="44"/>
      <c r="B101" s="41"/>
      <c r="C101" s="44"/>
      <c r="D101" s="41"/>
      <c r="E101" s="44"/>
      <c r="F101" s="44"/>
      <c r="G101" s="44"/>
      <c r="H101" s="44"/>
      <c r="I101" s="55"/>
      <c r="J101" s="55"/>
      <c r="K101" s="55"/>
      <c r="L101" s="55"/>
      <c r="M101" s="44"/>
    </row>
    <row r="102" spans="1:13" ht="12.75" customHeight="1" x14ac:dyDescent="0.35">
      <c r="A102" s="44"/>
      <c r="B102" s="41"/>
      <c r="C102" s="44"/>
      <c r="D102" s="41"/>
      <c r="E102" s="44"/>
      <c r="F102" s="44"/>
      <c r="G102" s="44"/>
      <c r="H102" s="44"/>
      <c r="I102" s="55"/>
      <c r="J102" s="55"/>
      <c r="K102" s="55"/>
      <c r="L102" s="55"/>
      <c r="M102" s="44"/>
    </row>
    <row r="103" spans="1:13" ht="12.75" customHeight="1" x14ac:dyDescent="0.35">
      <c r="A103" s="44"/>
      <c r="B103" s="41"/>
      <c r="C103" s="44"/>
      <c r="D103" s="41"/>
      <c r="E103" s="44"/>
      <c r="F103" s="44"/>
      <c r="G103" s="44"/>
      <c r="H103" s="44"/>
      <c r="I103" s="55"/>
      <c r="J103" s="55"/>
      <c r="K103" s="55"/>
      <c r="L103" s="55"/>
      <c r="M103" s="44"/>
    </row>
    <row r="104" spans="1:13" ht="12.75" customHeight="1" x14ac:dyDescent="0.35">
      <c r="A104" s="44"/>
      <c r="B104" s="41"/>
      <c r="C104" s="44"/>
      <c r="D104" s="41"/>
      <c r="E104" s="44"/>
      <c r="F104" s="44"/>
      <c r="G104" s="44"/>
      <c r="H104" s="44"/>
      <c r="I104" s="55"/>
      <c r="J104" s="55"/>
      <c r="K104" s="55"/>
      <c r="L104" s="55"/>
      <c r="M104" s="44"/>
    </row>
    <row r="105" spans="1:13" ht="12.75" customHeight="1" x14ac:dyDescent="0.35">
      <c r="A105" s="44"/>
      <c r="B105" s="41"/>
      <c r="C105" s="44"/>
      <c r="D105" s="41"/>
      <c r="E105" s="44"/>
      <c r="F105" s="44"/>
      <c r="G105" s="44"/>
      <c r="H105" s="44"/>
      <c r="I105" s="55"/>
      <c r="J105" s="55"/>
      <c r="K105" s="55"/>
      <c r="L105" s="55"/>
      <c r="M105" s="44"/>
    </row>
    <row r="106" spans="1:13" ht="12.75" customHeight="1" x14ac:dyDescent="0.35">
      <c r="A106" s="44"/>
      <c r="B106" s="41"/>
      <c r="C106" s="44"/>
      <c r="D106" s="41"/>
      <c r="E106" s="44"/>
      <c r="F106" s="44"/>
      <c r="G106" s="44"/>
      <c r="H106" s="44"/>
      <c r="I106" s="55"/>
      <c r="J106" s="55"/>
      <c r="K106" s="55"/>
      <c r="L106" s="55"/>
      <c r="M106" s="44"/>
    </row>
    <row r="107" spans="1:13" ht="12.75" customHeight="1" x14ac:dyDescent="0.35">
      <c r="A107" s="44"/>
      <c r="B107" s="41"/>
      <c r="C107" s="44"/>
      <c r="D107" s="41"/>
      <c r="E107" s="44"/>
      <c r="F107" s="44"/>
      <c r="G107" s="44"/>
      <c r="H107" s="44"/>
      <c r="I107" s="55"/>
      <c r="J107" s="55"/>
      <c r="K107" s="55"/>
      <c r="L107" s="55"/>
      <c r="M107" s="44"/>
    </row>
    <row r="108" spans="1:13" ht="12.75" customHeight="1" x14ac:dyDescent="0.35">
      <c r="A108" s="44"/>
      <c r="B108" s="41"/>
      <c r="C108" s="44"/>
      <c r="D108" s="41"/>
      <c r="E108" s="44"/>
      <c r="F108" s="44"/>
      <c r="G108" s="44"/>
      <c r="H108" s="44"/>
      <c r="I108" s="55"/>
      <c r="J108" s="55"/>
      <c r="K108" s="55"/>
      <c r="L108" s="55"/>
      <c r="M108" s="44"/>
    </row>
    <row r="109" spans="1:13" ht="12.75" customHeight="1" x14ac:dyDescent="0.35">
      <c r="A109" s="44"/>
      <c r="B109" s="41"/>
      <c r="C109" s="44"/>
      <c r="D109" s="41"/>
      <c r="E109" s="44"/>
      <c r="F109" s="44"/>
      <c r="G109" s="44"/>
      <c r="H109" s="44"/>
      <c r="I109" s="55"/>
      <c r="J109" s="55"/>
      <c r="K109" s="55"/>
      <c r="L109" s="55"/>
      <c r="M109" s="44"/>
    </row>
    <row r="110" spans="1:13" ht="12.75" customHeight="1" x14ac:dyDescent="0.35">
      <c r="A110" s="44"/>
      <c r="B110" s="41"/>
      <c r="C110" s="44"/>
      <c r="D110" s="41"/>
      <c r="E110" s="44"/>
      <c r="F110" s="44"/>
      <c r="G110" s="44"/>
      <c r="H110" s="44"/>
      <c r="I110" s="55"/>
      <c r="J110" s="55"/>
      <c r="K110" s="55"/>
      <c r="L110" s="55"/>
      <c r="M110" s="44"/>
    </row>
    <row r="111" spans="1:13" ht="12.75" customHeight="1" x14ac:dyDescent="0.35">
      <c r="A111" s="44"/>
      <c r="B111" s="41"/>
      <c r="C111" s="44"/>
      <c r="D111" s="41"/>
      <c r="E111" s="44"/>
      <c r="F111" s="44"/>
      <c r="G111" s="44"/>
      <c r="H111" s="44"/>
      <c r="I111" s="55"/>
      <c r="J111" s="55"/>
      <c r="K111" s="55"/>
      <c r="L111" s="55"/>
      <c r="M111" s="44"/>
    </row>
    <row r="112" spans="1:13" ht="12.75" customHeight="1" x14ac:dyDescent="0.35">
      <c r="A112" s="44"/>
      <c r="B112" s="41"/>
      <c r="C112" s="44"/>
      <c r="D112" s="41"/>
      <c r="E112" s="44"/>
      <c r="F112" s="44"/>
      <c r="G112" s="44"/>
      <c r="H112" s="44"/>
      <c r="I112" s="55"/>
      <c r="J112" s="55"/>
      <c r="K112" s="55"/>
      <c r="L112" s="55"/>
      <c r="M112" s="44"/>
    </row>
    <row r="113" spans="1:13" ht="12.75" customHeight="1" x14ac:dyDescent="0.35">
      <c r="A113" s="44"/>
      <c r="B113" s="41"/>
      <c r="C113" s="44"/>
      <c r="D113" s="41"/>
      <c r="E113" s="44"/>
      <c r="F113" s="44"/>
      <c r="G113" s="44"/>
      <c r="H113" s="44"/>
      <c r="I113" s="55"/>
      <c r="J113" s="55"/>
      <c r="K113" s="55"/>
      <c r="L113" s="55"/>
      <c r="M113" s="44"/>
    </row>
    <row r="114" spans="1:13" ht="12.75" customHeight="1" x14ac:dyDescent="0.35">
      <c r="A114" s="44"/>
      <c r="B114" s="41"/>
      <c r="C114" s="44"/>
      <c r="D114" s="41"/>
      <c r="E114" s="44"/>
      <c r="F114" s="44"/>
      <c r="G114" s="44"/>
      <c r="H114" s="44"/>
      <c r="I114" s="55"/>
      <c r="J114" s="55"/>
      <c r="K114" s="55"/>
      <c r="L114" s="55"/>
      <c r="M114" s="44"/>
    </row>
    <row r="115" spans="1:13" ht="12.75" customHeight="1" x14ac:dyDescent="0.35">
      <c r="A115" s="44"/>
      <c r="B115" s="41"/>
      <c r="C115" s="44"/>
      <c r="D115" s="41"/>
      <c r="E115" s="44"/>
      <c r="F115" s="44"/>
      <c r="G115" s="44"/>
      <c r="H115" s="44"/>
      <c r="I115" s="55"/>
      <c r="J115" s="55"/>
      <c r="K115" s="55"/>
      <c r="L115" s="55"/>
      <c r="M115" s="44"/>
    </row>
    <row r="116" spans="1:13" ht="12.75" customHeight="1" x14ac:dyDescent="0.35">
      <c r="A116" s="44"/>
      <c r="B116" s="41"/>
      <c r="C116" s="44"/>
      <c r="D116" s="41"/>
      <c r="E116" s="44"/>
      <c r="F116" s="44"/>
      <c r="G116" s="44"/>
      <c r="H116" s="44"/>
      <c r="I116" s="55"/>
      <c r="J116" s="55"/>
      <c r="K116" s="55"/>
      <c r="L116" s="55"/>
      <c r="M116" s="44"/>
    </row>
    <row r="117" spans="1:13" ht="12.75" customHeight="1" x14ac:dyDescent="0.35">
      <c r="A117" s="44"/>
      <c r="B117" s="41"/>
      <c r="C117" s="44"/>
      <c r="D117" s="41"/>
      <c r="E117" s="44"/>
      <c r="F117" s="44"/>
      <c r="G117" s="44"/>
      <c r="H117" s="44"/>
      <c r="I117" s="55"/>
      <c r="J117" s="55"/>
      <c r="K117" s="55"/>
      <c r="L117" s="55"/>
      <c r="M117" s="44"/>
    </row>
    <row r="118" spans="1:13" ht="12.75" customHeight="1" x14ac:dyDescent="0.35">
      <c r="A118" s="44"/>
      <c r="B118" s="41"/>
      <c r="C118" s="44"/>
      <c r="D118" s="41"/>
      <c r="E118" s="44"/>
      <c r="F118" s="44"/>
      <c r="G118" s="44"/>
      <c r="H118" s="44"/>
      <c r="I118" s="55"/>
      <c r="J118" s="55"/>
      <c r="K118" s="55"/>
      <c r="L118" s="55"/>
      <c r="M118" s="44"/>
    </row>
    <row r="119" spans="1:13" ht="12.75" customHeight="1" x14ac:dyDescent="0.35">
      <c r="A119" s="44"/>
      <c r="B119" s="41"/>
      <c r="C119" s="44"/>
      <c r="D119" s="41"/>
      <c r="E119" s="44"/>
      <c r="F119" s="44"/>
      <c r="G119" s="44"/>
      <c r="H119" s="44"/>
      <c r="I119" s="55"/>
      <c r="J119" s="55"/>
      <c r="K119" s="55"/>
      <c r="L119" s="55"/>
      <c r="M119" s="44"/>
    </row>
    <row r="120" spans="1:13" ht="12.75" customHeight="1" x14ac:dyDescent="0.35">
      <c r="A120" s="44"/>
      <c r="B120" s="41"/>
      <c r="C120" s="44"/>
      <c r="D120" s="41"/>
      <c r="E120" s="44"/>
      <c r="F120" s="44"/>
      <c r="G120" s="44"/>
      <c r="H120" s="44"/>
      <c r="I120" s="55"/>
      <c r="J120" s="55"/>
      <c r="K120" s="55"/>
      <c r="L120" s="55"/>
      <c r="M120" s="44"/>
    </row>
    <row r="121" spans="1:13" ht="12.75" customHeight="1" x14ac:dyDescent="0.35">
      <c r="A121" s="44"/>
      <c r="B121" s="41"/>
      <c r="C121" s="44"/>
      <c r="D121" s="41"/>
      <c r="E121" s="44"/>
      <c r="F121" s="44"/>
      <c r="G121" s="44"/>
      <c r="H121" s="44"/>
      <c r="I121" s="55"/>
      <c r="J121" s="55"/>
      <c r="K121" s="55"/>
      <c r="L121" s="55"/>
      <c r="M121" s="44"/>
    </row>
    <row r="122" spans="1:13" ht="12.75" customHeight="1" x14ac:dyDescent="0.35">
      <c r="A122" s="44"/>
      <c r="B122" s="41"/>
      <c r="C122" s="44"/>
      <c r="D122" s="41"/>
      <c r="E122" s="44"/>
      <c r="F122" s="44"/>
      <c r="G122" s="44"/>
      <c r="H122" s="44"/>
      <c r="I122" s="55"/>
      <c r="J122" s="55"/>
      <c r="K122" s="55"/>
      <c r="L122" s="55"/>
      <c r="M122" s="44"/>
    </row>
    <row r="123" spans="1:13" ht="12.75" customHeight="1" x14ac:dyDescent="0.35">
      <c r="A123" s="44"/>
      <c r="B123" s="41"/>
      <c r="C123" s="44"/>
      <c r="D123" s="41"/>
      <c r="E123" s="44"/>
      <c r="F123" s="44"/>
      <c r="G123" s="44"/>
      <c r="H123" s="44"/>
      <c r="I123" s="55"/>
      <c r="J123" s="55"/>
      <c r="K123" s="55"/>
      <c r="L123" s="55"/>
      <c r="M123" s="44"/>
    </row>
    <row r="124" spans="1:13" ht="12.75" customHeight="1" x14ac:dyDescent="0.35">
      <c r="A124" s="44"/>
      <c r="B124" s="41"/>
      <c r="C124" s="44"/>
      <c r="D124" s="41"/>
      <c r="E124" s="44"/>
      <c r="F124" s="44"/>
      <c r="G124" s="44"/>
      <c r="H124" s="44"/>
      <c r="I124" s="55"/>
      <c r="J124" s="55"/>
      <c r="K124" s="55"/>
      <c r="L124" s="55"/>
      <c r="M124" s="44"/>
    </row>
    <row r="125" spans="1:13" ht="12.75" customHeight="1" x14ac:dyDescent="0.35">
      <c r="A125" s="44"/>
      <c r="B125" s="41"/>
      <c r="C125" s="44"/>
      <c r="D125" s="41"/>
      <c r="E125" s="44"/>
      <c r="F125" s="44"/>
      <c r="G125" s="44"/>
      <c r="H125" s="44"/>
      <c r="I125" s="55"/>
      <c r="J125" s="55"/>
      <c r="K125" s="55"/>
      <c r="L125" s="55"/>
      <c r="M125" s="44"/>
    </row>
    <row r="126" spans="1:13" ht="12.75" customHeight="1" x14ac:dyDescent="0.35">
      <c r="A126" s="44"/>
      <c r="B126" s="41"/>
      <c r="C126" s="44"/>
      <c r="D126" s="41"/>
      <c r="E126" s="44"/>
      <c r="F126" s="44"/>
      <c r="G126" s="44"/>
      <c r="H126" s="44"/>
      <c r="I126" s="55"/>
      <c r="J126" s="55"/>
      <c r="K126" s="55"/>
      <c r="L126" s="55"/>
      <c r="M126" s="44"/>
    </row>
    <row r="127" spans="1:13" ht="12.75" customHeight="1" x14ac:dyDescent="0.35">
      <c r="A127" s="44"/>
      <c r="B127" s="41"/>
      <c r="C127" s="44"/>
      <c r="D127" s="41"/>
      <c r="E127" s="44"/>
      <c r="F127" s="44"/>
      <c r="G127" s="44"/>
      <c r="H127" s="44"/>
      <c r="I127" s="55"/>
      <c r="J127" s="55"/>
      <c r="K127" s="55"/>
      <c r="L127" s="55"/>
      <c r="M127" s="44"/>
    </row>
    <row r="128" spans="1:13" ht="12.75" customHeight="1" x14ac:dyDescent="0.35">
      <c r="A128" s="44"/>
      <c r="B128" s="41"/>
      <c r="C128" s="44"/>
      <c r="D128" s="41"/>
      <c r="E128" s="44"/>
      <c r="F128" s="44"/>
      <c r="G128" s="44"/>
      <c r="H128" s="44"/>
      <c r="I128" s="55"/>
      <c r="J128" s="55"/>
      <c r="K128" s="55"/>
      <c r="L128" s="55"/>
      <c r="M128" s="44"/>
    </row>
    <row r="129" spans="1:13" ht="12.75" customHeight="1" x14ac:dyDescent="0.35">
      <c r="A129" s="44"/>
      <c r="B129" s="41"/>
      <c r="C129" s="44"/>
      <c r="D129" s="41"/>
      <c r="E129" s="44"/>
      <c r="F129" s="44"/>
      <c r="G129" s="44"/>
      <c r="H129" s="44"/>
      <c r="I129" s="55"/>
      <c r="J129" s="55"/>
      <c r="K129" s="55"/>
      <c r="L129" s="55"/>
      <c r="M129" s="44"/>
    </row>
    <row r="130" spans="1:13" ht="12.75" customHeight="1" x14ac:dyDescent="0.35">
      <c r="A130" s="44"/>
      <c r="B130" s="41"/>
      <c r="C130" s="44"/>
      <c r="D130" s="41"/>
      <c r="E130" s="44"/>
      <c r="F130" s="44"/>
      <c r="G130" s="44"/>
      <c r="H130" s="44"/>
      <c r="I130" s="55"/>
      <c r="J130" s="55"/>
      <c r="K130" s="55"/>
      <c r="L130" s="55"/>
      <c r="M130" s="44"/>
    </row>
    <row r="131" spans="1:13" ht="12.75" customHeight="1" x14ac:dyDescent="0.35">
      <c r="A131" s="44"/>
      <c r="B131" s="41"/>
      <c r="C131" s="44"/>
      <c r="D131" s="41"/>
      <c r="E131" s="44"/>
      <c r="F131" s="44"/>
      <c r="G131" s="44"/>
      <c r="H131" s="44"/>
      <c r="I131" s="55"/>
      <c r="J131" s="55"/>
      <c r="K131" s="55"/>
      <c r="L131" s="55"/>
      <c r="M131" s="44"/>
    </row>
    <row r="132" spans="1:13" ht="12.75" customHeight="1" x14ac:dyDescent="0.35">
      <c r="A132" s="44"/>
      <c r="B132" s="41"/>
      <c r="C132" s="44"/>
      <c r="D132" s="41"/>
      <c r="E132" s="44"/>
      <c r="F132" s="44"/>
      <c r="G132" s="44"/>
      <c r="H132" s="44"/>
      <c r="I132" s="55"/>
      <c r="J132" s="55"/>
      <c r="K132" s="55"/>
      <c r="L132" s="55"/>
      <c r="M132" s="44"/>
    </row>
    <row r="133" spans="1:13" ht="12.75" customHeight="1" x14ac:dyDescent="0.35">
      <c r="A133" s="44"/>
      <c r="B133" s="41"/>
      <c r="C133" s="44"/>
      <c r="D133" s="41"/>
      <c r="E133" s="44"/>
      <c r="F133" s="44"/>
      <c r="G133" s="44"/>
      <c r="H133" s="44"/>
      <c r="I133" s="55"/>
      <c r="J133" s="55"/>
      <c r="K133" s="55"/>
      <c r="L133" s="55"/>
      <c r="M133" s="44"/>
    </row>
    <row r="134" spans="1:13" ht="12.75" customHeight="1" x14ac:dyDescent="0.35">
      <c r="A134" s="44"/>
      <c r="B134" s="41"/>
      <c r="C134" s="44"/>
      <c r="D134" s="41"/>
      <c r="E134" s="44"/>
      <c r="F134" s="44"/>
      <c r="G134" s="44"/>
      <c r="H134" s="44"/>
      <c r="I134" s="55"/>
      <c r="J134" s="55"/>
      <c r="K134" s="55"/>
      <c r="L134" s="55"/>
      <c r="M134" s="44"/>
    </row>
    <row r="135" spans="1:13" ht="12.75" customHeight="1" x14ac:dyDescent="0.35">
      <c r="A135" s="44"/>
      <c r="B135" s="41"/>
      <c r="C135" s="44"/>
      <c r="D135" s="41"/>
      <c r="E135" s="44"/>
      <c r="F135" s="44"/>
      <c r="G135" s="44"/>
      <c r="H135" s="44"/>
      <c r="I135" s="55"/>
      <c r="J135" s="55"/>
      <c r="K135" s="55"/>
      <c r="L135" s="55"/>
      <c r="M135" s="44"/>
    </row>
    <row r="136" spans="1:13" ht="12.75" customHeight="1" x14ac:dyDescent="0.35">
      <c r="A136" s="44"/>
      <c r="B136" s="41"/>
      <c r="C136" s="44"/>
      <c r="D136" s="41"/>
      <c r="E136" s="44"/>
      <c r="F136" s="44"/>
      <c r="G136" s="44"/>
      <c r="H136" s="44"/>
      <c r="I136" s="55"/>
      <c r="J136" s="55"/>
      <c r="K136" s="55"/>
      <c r="L136" s="55"/>
      <c r="M136" s="44"/>
    </row>
    <row r="137" spans="1:13" ht="12.75" customHeight="1" x14ac:dyDescent="0.35">
      <c r="A137" s="44"/>
      <c r="B137" s="41"/>
      <c r="C137" s="44"/>
      <c r="D137" s="41"/>
      <c r="E137" s="44"/>
      <c r="F137" s="44"/>
      <c r="G137" s="44"/>
      <c r="H137" s="44"/>
      <c r="I137" s="55"/>
      <c r="J137" s="55"/>
      <c r="K137" s="55"/>
      <c r="L137" s="55"/>
      <c r="M137" s="44"/>
    </row>
    <row r="138" spans="1:13" ht="12.75" customHeight="1" x14ac:dyDescent="0.35">
      <c r="A138" s="44"/>
      <c r="B138" s="41"/>
      <c r="C138" s="44"/>
      <c r="D138" s="41"/>
      <c r="E138" s="44"/>
      <c r="F138" s="44"/>
      <c r="G138" s="44"/>
      <c r="H138" s="44"/>
      <c r="I138" s="55"/>
      <c r="J138" s="55"/>
      <c r="K138" s="55"/>
      <c r="L138" s="55"/>
      <c r="M138" s="44"/>
    </row>
    <row r="139" spans="1:13" ht="12.75" customHeight="1" x14ac:dyDescent="0.35">
      <c r="A139" s="44"/>
      <c r="B139" s="41"/>
      <c r="C139" s="44"/>
      <c r="D139" s="41"/>
      <c r="E139" s="44"/>
      <c r="F139" s="44"/>
      <c r="G139" s="44"/>
      <c r="H139" s="44"/>
      <c r="I139" s="55"/>
      <c r="J139" s="55"/>
      <c r="K139" s="55"/>
      <c r="L139" s="55"/>
      <c r="M139" s="44"/>
    </row>
    <row r="140" spans="1:13" ht="12.75" customHeight="1" x14ac:dyDescent="0.35">
      <c r="A140" s="44"/>
      <c r="B140" s="41"/>
      <c r="C140" s="44"/>
      <c r="D140" s="41"/>
      <c r="E140" s="44"/>
      <c r="F140" s="44"/>
      <c r="G140" s="44"/>
      <c r="H140" s="44"/>
      <c r="I140" s="55"/>
      <c r="J140" s="55"/>
      <c r="K140" s="55"/>
      <c r="L140" s="55"/>
      <c r="M140" s="44"/>
    </row>
    <row r="141" spans="1:13" ht="12.75" customHeight="1" x14ac:dyDescent="0.35">
      <c r="A141" s="44"/>
      <c r="B141" s="41"/>
      <c r="C141" s="44"/>
      <c r="D141" s="41"/>
      <c r="E141" s="44"/>
      <c r="F141" s="44"/>
      <c r="G141" s="44"/>
      <c r="H141" s="44"/>
      <c r="I141" s="55"/>
      <c r="J141" s="55"/>
      <c r="K141" s="55"/>
      <c r="L141" s="55"/>
      <c r="M141" s="44"/>
    </row>
    <row r="142" spans="1:13" ht="12.75" customHeight="1" x14ac:dyDescent="0.35">
      <c r="A142" s="44"/>
      <c r="B142" s="41"/>
      <c r="C142" s="44"/>
      <c r="D142" s="41"/>
      <c r="E142" s="44"/>
      <c r="F142" s="44"/>
      <c r="G142" s="44"/>
      <c r="H142" s="44"/>
      <c r="I142" s="55"/>
      <c r="J142" s="55"/>
      <c r="K142" s="55"/>
      <c r="L142" s="55"/>
      <c r="M142" s="44"/>
    </row>
    <row r="143" spans="1:13" ht="12.75" customHeight="1" x14ac:dyDescent="0.35">
      <c r="A143" s="44"/>
      <c r="B143" s="41"/>
      <c r="C143" s="44"/>
      <c r="D143" s="41"/>
      <c r="E143" s="44"/>
      <c r="F143" s="44"/>
      <c r="G143" s="44"/>
      <c r="H143" s="44"/>
      <c r="I143" s="55"/>
      <c r="J143" s="55"/>
      <c r="K143" s="55"/>
      <c r="L143" s="55"/>
      <c r="M143" s="44"/>
    </row>
    <row r="144" spans="1:13" ht="12.75" customHeight="1" x14ac:dyDescent="0.35">
      <c r="A144" s="44"/>
      <c r="B144" s="41"/>
      <c r="C144" s="44"/>
      <c r="D144" s="41"/>
      <c r="E144" s="44"/>
      <c r="F144" s="44"/>
      <c r="G144" s="44"/>
      <c r="H144" s="44"/>
      <c r="I144" s="55"/>
      <c r="J144" s="55"/>
      <c r="K144" s="55"/>
      <c r="L144" s="55"/>
      <c r="M144" s="44"/>
    </row>
    <row r="145" spans="1:13" ht="12.75" customHeight="1" x14ac:dyDescent="0.35">
      <c r="A145" s="44"/>
      <c r="B145" s="41"/>
      <c r="C145" s="44"/>
      <c r="D145" s="41"/>
      <c r="E145" s="44"/>
      <c r="F145" s="44"/>
      <c r="G145" s="44"/>
      <c r="H145" s="44"/>
      <c r="I145" s="55"/>
      <c r="J145" s="55"/>
      <c r="K145" s="55"/>
      <c r="L145" s="55"/>
      <c r="M145" s="44"/>
    </row>
    <row r="146" spans="1:13" ht="12.75" customHeight="1" x14ac:dyDescent="0.35">
      <c r="A146" s="44"/>
      <c r="B146" s="41"/>
      <c r="C146" s="44"/>
      <c r="D146" s="41"/>
      <c r="E146" s="44"/>
      <c r="F146" s="44"/>
      <c r="G146" s="44"/>
      <c r="H146" s="44"/>
      <c r="I146" s="55"/>
      <c r="J146" s="55"/>
      <c r="K146" s="55"/>
      <c r="L146" s="55"/>
      <c r="M146" s="44"/>
    </row>
    <row r="147" spans="1:13" ht="12.75" customHeight="1" x14ac:dyDescent="0.35">
      <c r="A147" s="44"/>
      <c r="B147" s="41"/>
      <c r="C147" s="44"/>
      <c r="D147" s="41"/>
      <c r="E147" s="44"/>
      <c r="F147" s="44"/>
      <c r="G147" s="44"/>
      <c r="H147" s="44"/>
      <c r="I147" s="55"/>
      <c r="J147" s="55"/>
      <c r="K147" s="55"/>
      <c r="L147" s="55"/>
      <c r="M147" s="44"/>
    </row>
    <row r="148" spans="1:13" ht="12.75" customHeight="1" x14ac:dyDescent="0.35">
      <c r="A148" s="44"/>
      <c r="B148" s="41"/>
      <c r="C148" s="44"/>
      <c r="D148" s="41"/>
      <c r="E148" s="44"/>
      <c r="F148" s="44"/>
      <c r="G148" s="44"/>
      <c r="H148" s="44"/>
      <c r="I148" s="55"/>
      <c r="J148" s="55"/>
      <c r="K148" s="55"/>
      <c r="L148" s="55"/>
      <c r="M148" s="44"/>
    </row>
    <row r="149" spans="1:13" ht="12.75" customHeight="1" x14ac:dyDescent="0.35">
      <c r="A149" s="44"/>
      <c r="B149" s="41"/>
      <c r="C149" s="44"/>
      <c r="D149" s="41"/>
      <c r="E149" s="44"/>
      <c r="F149" s="44"/>
      <c r="G149" s="44"/>
      <c r="H149" s="44"/>
      <c r="I149" s="55"/>
      <c r="J149" s="55"/>
      <c r="K149" s="55"/>
      <c r="L149" s="55"/>
      <c r="M149" s="44"/>
    </row>
    <row r="150" spans="1:13" ht="12.75" customHeight="1" x14ac:dyDescent="0.35">
      <c r="A150" s="44"/>
      <c r="B150" s="41"/>
      <c r="C150" s="44"/>
      <c r="D150" s="41"/>
      <c r="E150" s="44"/>
      <c r="F150" s="44"/>
      <c r="G150" s="44"/>
      <c r="H150" s="44"/>
      <c r="I150" s="55"/>
      <c r="J150" s="55"/>
      <c r="K150" s="55"/>
      <c r="L150" s="55"/>
      <c r="M150" s="44"/>
    </row>
    <row r="151" spans="1:13" ht="12.75" customHeight="1" x14ac:dyDescent="0.35">
      <c r="A151" s="44"/>
      <c r="B151" s="41"/>
      <c r="C151" s="44"/>
      <c r="D151" s="41"/>
      <c r="E151" s="44"/>
      <c r="F151" s="44"/>
      <c r="G151" s="44"/>
      <c r="H151" s="44"/>
      <c r="I151" s="55"/>
      <c r="J151" s="55"/>
      <c r="K151" s="55"/>
      <c r="L151" s="55"/>
      <c r="M151" s="44"/>
    </row>
    <row r="152" spans="1:13" ht="12.75" customHeight="1" x14ac:dyDescent="0.35">
      <c r="A152" s="44"/>
      <c r="B152" s="41"/>
      <c r="C152" s="44"/>
      <c r="D152" s="41"/>
      <c r="E152" s="44"/>
      <c r="F152" s="44"/>
      <c r="G152" s="44"/>
      <c r="H152" s="44"/>
      <c r="I152" s="55"/>
      <c r="J152" s="55"/>
      <c r="K152" s="55"/>
      <c r="L152" s="55"/>
      <c r="M152" s="44"/>
    </row>
    <row r="153" spans="1:13" ht="12.75" customHeight="1" x14ac:dyDescent="0.35">
      <c r="A153" s="44"/>
      <c r="B153" s="41"/>
      <c r="C153" s="44"/>
      <c r="D153" s="41"/>
      <c r="E153" s="44"/>
      <c r="F153" s="44"/>
      <c r="G153" s="44"/>
      <c r="H153" s="44"/>
      <c r="I153" s="55"/>
      <c r="J153" s="55"/>
      <c r="K153" s="55"/>
      <c r="L153" s="55"/>
      <c r="M153" s="44"/>
    </row>
    <row r="154" spans="1:13" ht="12.75" customHeight="1" x14ac:dyDescent="0.35">
      <c r="A154" s="44"/>
      <c r="B154" s="41"/>
      <c r="C154" s="44"/>
      <c r="D154" s="41"/>
      <c r="E154" s="44"/>
      <c r="F154" s="44"/>
      <c r="G154" s="44"/>
      <c r="H154" s="44"/>
      <c r="I154" s="55"/>
      <c r="J154" s="55"/>
      <c r="K154" s="55"/>
      <c r="L154" s="55"/>
      <c r="M154" s="44"/>
    </row>
    <row r="155" spans="1:13" ht="12.75" customHeight="1" x14ac:dyDescent="0.35">
      <c r="A155" s="44"/>
      <c r="B155" s="41"/>
      <c r="C155" s="44"/>
      <c r="D155" s="41"/>
      <c r="E155" s="44"/>
      <c r="F155" s="44"/>
      <c r="G155" s="44"/>
      <c r="H155" s="44"/>
      <c r="I155" s="55"/>
      <c r="J155" s="55"/>
      <c r="K155" s="55"/>
      <c r="L155" s="55"/>
      <c r="M155" s="44"/>
    </row>
    <row r="156" spans="1:13" ht="12.75" customHeight="1" x14ac:dyDescent="0.35">
      <c r="A156" s="44"/>
      <c r="B156" s="41"/>
      <c r="C156" s="44"/>
      <c r="D156" s="41"/>
      <c r="E156" s="44"/>
      <c r="F156" s="44"/>
      <c r="G156" s="44"/>
      <c r="H156" s="44"/>
      <c r="I156" s="55"/>
      <c r="J156" s="55"/>
      <c r="K156" s="55"/>
      <c r="L156" s="55"/>
      <c r="M156" s="44"/>
    </row>
    <row r="157" spans="1:13" ht="12.75" customHeight="1" x14ac:dyDescent="0.35">
      <c r="A157" s="44"/>
      <c r="B157" s="41"/>
      <c r="C157" s="44"/>
      <c r="D157" s="41"/>
      <c r="E157" s="44"/>
      <c r="F157" s="44"/>
      <c r="G157" s="44"/>
      <c r="H157" s="44"/>
      <c r="I157" s="55"/>
      <c r="J157" s="55"/>
      <c r="K157" s="55"/>
      <c r="L157" s="55"/>
      <c r="M157" s="44"/>
    </row>
    <row r="158" spans="1:13" ht="12.75" customHeight="1" x14ac:dyDescent="0.35">
      <c r="A158" s="44"/>
      <c r="B158" s="41"/>
      <c r="C158" s="44"/>
      <c r="D158" s="41"/>
      <c r="E158" s="44"/>
      <c r="F158" s="44"/>
      <c r="G158" s="44"/>
      <c r="H158" s="44"/>
      <c r="I158" s="55"/>
      <c r="J158" s="55"/>
      <c r="K158" s="55"/>
      <c r="L158" s="55"/>
      <c r="M158" s="44"/>
    </row>
    <row r="159" spans="1:13" ht="12.75" customHeight="1" x14ac:dyDescent="0.35">
      <c r="A159" s="44"/>
      <c r="B159" s="41"/>
      <c r="C159" s="44"/>
      <c r="D159" s="41"/>
      <c r="E159" s="44"/>
      <c r="F159" s="44"/>
      <c r="G159" s="44"/>
      <c r="H159" s="44"/>
      <c r="I159" s="55"/>
      <c r="J159" s="55"/>
      <c r="K159" s="55"/>
      <c r="L159" s="55"/>
      <c r="M159" s="44"/>
    </row>
    <row r="160" spans="1:13" ht="12.75" customHeight="1" x14ac:dyDescent="0.35">
      <c r="A160" s="44"/>
      <c r="B160" s="41"/>
      <c r="C160" s="44"/>
      <c r="D160" s="41"/>
      <c r="E160" s="44"/>
      <c r="F160" s="44"/>
      <c r="G160" s="44"/>
      <c r="H160" s="44"/>
      <c r="I160" s="55"/>
      <c r="J160" s="55"/>
      <c r="K160" s="55"/>
      <c r="L160" s="55"/>
      <c r="M160" s="44"/>
    </row>
    <row r="161" spans="1:13" ht="12.75" customHeight="1" x14ac:dyDescent="0.35">
      <c r="A161" s="44"/>
      <c r="B161" s="41"/>
      <c r="C161" s="44"/>
      <c r="D161" s="41"/>
      <c r="E161" s="44"/>
      <c r="F161" s="44"/>
      <c r="G161" s="44"/>
      <c r="H161" s="44"/>
      <c r="I161" s="55"/>
      <c r="J161" s="55"/>
      <c r="K161" s="55"/>
      <c r="L161" s="55"/>
      <c r="M161" s="44"/>
    </row>
    <row r="162" spans="1:13" ht="12.75" customHeight="1" x14ac:dyDescent="0.35">
      <c r="A162" s="44"/>
      <c r="B162" s="41"/>
      <c r="C162" s="44"/>
      <c r="D162" s="41"/>
      <c r="E162" s="44"/>
      <c r="F162" s="44"/>
      <c r="G162" s="44"/>
      <c r="H162" s="44"/>
      <c r="I162" s="55"/>
      <c r="J162" s="55"/>
      <c r="K162" s="55"/>
      <c r="L162" s="55"/>
      <c r="M162" s="44"/>
    </row>
    <row r="163" spans="1:13" ht="12.75" customHeight="1" x14ac:dyDescent="0.35">
      <c r="A163" s="44"/>
      <c r="B163" s="41"/>
      <c r="C163" s="44"/>
      <c r="D163" s="41"/>
      <c r="E163" s="44"/>
      <c r="F163" s="44"/>
      <c r="G163" s="44"/>
      <c r="H163" s="44"/>
      <c r="I163" s="55"/>
      <c r="J163" s="55"/>
      <c r="K163" s="55"/>
      <c r="L163" s="55"/>
      <c r="M163" s="44"/>
    </row>
    <row r="164" spans="1:13" ht="12.75" customHeight="1" x14ac:dyDescent="0.35">
      <c r="A164" s="44"/>
      <c r="B164" s="41"/>
      <c r="C164" s="44"/>
      <c r="D164" s="41"/>
      <c r="E164" s="44"/>
      <c r="F164" s="44"/>
      <c r="G164" s="44"/>
      <c r="H164" s="44"/>
      <c r="I164" s="55"/>
      <c r="J164" s="55"/>
      <c r="K164" s="55"/>
      <c r="L164" s="55"/>
      <c r="M164" s="44"/>
    </row>
    <row r="165" spans="1:13" ht="12.75" customHeight="1" x14ac:dyDescent="0.35">
      <c r="A165" s="44"/>
      <c r="B165" s="41"/>
      <c r="C165" s="44"/>
      <c r="D165" s="41"/>
      <c r="E165" s="44"/>
      <c r="F165" s="44"/>
      <c r="G165" s="44"/>
      <c r="H165" s="44"/>
      <c r="I165" s="55"/>
      <c r="J165" s="55"/>
      <c r="K165" s="55"/>
      <c r="L165" s="55"/>
      <c r="M165" s="44"/>
    </row>
    <row r="166" spans="1:13" ht="12.75" customHeight="1" x14ac:dyDescent="0.35">
      <c r="A166" s="44"/>
      <c r="B166" s="41"/>
      <c r="C166" s="44"/>
      <c r="D166" s="41"/>
      <c r="E166" s="44"/>
      <c r="F166" s="44"/>
      <c r="G166" s="44"/>
      <c r="H166" s="44"/>
      <c r="I166" s="55"/>
      <c r="J166" s="55"/>
      <c r="K166" s="55"/>
      <c r="L166" s="55"/>
      <c r="M166" s="44"/>
    </row>
    <row r="167" spans="1:13" ht="12.75" customHeight="1" x14ac:dyDescent="0.35">
      <c r="A167" s="44"/>
      <c r="B167" s="41"/>
      <c r="C167" s="44"/>
      <c r="D167" s="41"/>
      <c r="E167" s="44"/>
      <c r="F167" s="44"/>
      <c r="G167" s="44"/>
      <c r="H167" s="44"/>
      <c r="I167" s="55"/>
      <c r="J167" s="55"/>
      <c r="K167" s="55"/>
      <c r="L167" s="55"/>
      <c r="M167" s="44"/>
    </row>
    <row r="168" spans="1:13" ht="12.75" customHeight="1" x14ac:dyDescent="0.35">
      <c r="A168" s="44"/>
      <c r="B168" s="41"/>
      <c r="C168" s="44"/>
      <c r="D168" s="41"/>
      <c r="E168" s="44"/>
      <c r="F168" s="44"/>
      <c r="G168" s="44"/>
      <c r="H168" s="44"/>
      <c r="I168" s="55"/>
      <c r="J168" s="55"/>
      <c r="K168" s="55"/>
      <c r="L168" s="55"/>
      <c r="M168" s="44"/>
    </row>
    <row r="169" spans="1:13" ht="12.75" customHeight="1" x14ac:dyDescent="0.35">
      <c r="A169" s="44"/>
      <c r="B169" s="41"/>
      <c r="C169" s="44"/>
      <c r="D169" s="41"/>
      <c r="E169" s="44"/>
      <c r="F169" s="44"/>
      <c r="G169" s="44"/>
      <c r="H169" s="44"/>
      <c r="I169" s="55"/>
      <c r="J169" s="55"/>
      <c r="K169" s="55"/>
      <c r="L169" s="55"/>
      <c r="M169" s="44"/>
    </row>
    <row r="170" spans="1:13" ht="12.75" customHeight="1" x14ac:dyDescent="0.35">
      <c r="A170" s="44"/>
      <c r="B170" s="41"/>
      <c r="C170" s="44"/>
      <c r="D170" s="41"/>
      <c r="E170" s="44"/>
      <c r="F170" s="44"/>
      <c r="G170" s="44"/>
      <c r="H170" s="44"/>
      <c r="I170" s="55"/>
      <c r="J170" s="55"/>
      <c r="K170" s="55"/>
      <c r="L170" s="55"/>
      <c r="M170" s="44"/>
    </row>
    <row r="171" spans="1:13" ht="12.75" customHeight="1" x14ac:dyDescent="0.35">
      <c r="A171" s="44"/>
      <c r="B171" s="41"/>
      <c r="C171" s="44"/>
      <c r="D171" s="41"/>
      <c r="E171" s="44"/>
      <c r="F171" s="44"/>
      <c r="G171" s="44"/>
      <c r="H171" s="44"/>
      <c r="I171" s="55"/>
      <c r="J171" s="55"/>
      <c r="K171" s="55"/>
      <c r="L171" s="55"/>
      <c r="M171" s="44"/>
    </row>
    <row r="172" spans="1:13" ht="12.75" customHeight="1" x14ac:dyDescent="0.35">
      <c r="A172" s="44"/>
      <c r="B172" s="41"/>
      <c r="C172" s="44"/>
      <c r="D172" s="41"/>
      <c r="E172" s="44"/>
      <c r="F172" s="44"/>
      <c r="G172" s="44"/>
      <c r="H172" s="44"/>
      <c r="I172" s="55"/>
      <c r="J172" s="55"/>
      <c r="K172" s="55"/>
      <c r="L172" s="55"/>
      <c r="M172" s="44"/>
    </row>
    <row r="173" spans="1:13" ht="12.75" customHeight="1" x14ac:dyDescent="0.35">
      <c r="A173" s="44"/>
      <c r="B173" s="41"/>
      <c r="C173" s="44"/>
      <c r="D173" s="41"/>
      <c r="E173" s="44"/>
      <c r="F173" s="44"/>
      <c r="G173" s="44"/>
      <c r="H173" s="44"/>
      <c r="I173" s="55"/>
      <c r="J173" s="55"/>
      <c r="K173" s="55"/>
      <c r="L173" s="55"/>
      <c r="M173" s="44"/>
    </row>
    <row r="174" spans="1:13" ht="12.75" customHeight="1" x14ac:dyDescent="0.35">
      <c r="A174" s="44"/>
      <c r="B174" s="41"/>
      <c r="C174" s="44"/>
      <c r="D174" s="41"/>
      <c r="E174" s="44"/>
      <c r="F174" s="44"/>
      <c r="G174" s="44"/>
      <c r="H174" s="44"/>
      <c r="I174" s="55"/>
      <c r="J174" s="55"/>
      <c r="K174" s="55"/>
      <c r="L174" s="55"/>
      <c r="M174" s="44"/>
    </row>
    <row r="175" spans="1:13" ht="12.75" customHeight="1" x14ac:dyDescent="0.35">
      <c r="A175" s="44"/>
      <c r="B175" s="41"/>
      <c r="C175" s="44"/>
      <c r="D175" s="41"/>
      <c r="E175" s="44"/>
      <c r="F175" s="44"/>
      <c r="G175" s="44"/>
      <c r="H175" s="44"/>
      <c r="I175" s="55"/>
      <c r="J175" s="55"/>
      <c r="K175" s="55"/>
      <c r="L175" s="55"/>
      <c r="M175" s="44"/>
    </row>
    <row r="176" spans="1:13" ht="12.75" customHeight="1" x14ac:dyDescent="0.35">
      <c r="A176" s="44"/>
      <c r="B176" s="41"/>
      <c r="C176" s="44"/>
      <c r="D176" s="41"/>
      <c r="E176" s="44"/>
      <c r="F176" s="44"/>
      <c r="G176" s="44"/>
      <c r="H176" s="44"/>
      <c r="I176" s="55"/>
      <c r="J176" s="55"/>
      <c r="K176" s="55"/>
      <c r="L176" s="55"/>
      <c r="M176" s="44"/>
    </row>
    <row r="177" spans="1:13" ht="12.75" customHeight="1" x14ac:dyDescent="0.35">
      <c r="A177" s="44"/>
      <c r="B177" s="41"/>
      <c r="C177" s="44"/>
      <c r="D177" s="41"/>
      <c r="E177" s="44"/>
      <c r="F177" s="44"/>
      <c r="G177" s="44"/>
      <c r="H177" s="44"/>
      <c r="I177" s="55"/>
      <c r="J177" s="55"/>
      <c r="K177" s="55"/>
      <c r="L177" s="55"/>
      <c r="M177" s="44"/>
    </row>
    <row r="178" spans="1:13" ht="12.75" customHeight="1" x14ac:dyDescent="0.35">
      <c r="A178" s="44"/>
      <c r="B178" s="41"/>
      <c r="C178" s="44"/>
      <c r="D178" s="41"/>
      <c r="E178" s="44"/>
      <c r="F178" s="44"/>
      <c r="G178" s="44"/>
      <c r="H178" s="44"/>
      <c r="I178" s="55"/>
      <c r="J178" s="55"/>
      <c r="K178" s="55"/>
      <c r="L178" s="55"/>
      <c r="M178" s="44"/>
    </row>
    <row r="179" spans="1:13" ht="12.75" customHeight="1" x14ac:dyDescent="0.35">
      <c r="A179" s="44"/>
      <c r="B179" s="41"/>
      <c r="C179" s="44"/>
      <c r="D179" s="41"/>
      <c r="E179" s="44"/>
      <c r="F179" s="44"/>
      <c r="G179" s="44"/>
      <c r="H179" s="44"/>
      <c r="I179" s="55"/>
      <c r="J179" s="55"/>
      <c r="K179" s="55"/>
      <c r="L179" s="55"/>
      <c r="M179" s="44"/>
    </row>
    <row r="180" spans="1:13" ht="12.75" customHeight="1" x14ac:dyDescent="0.35">
      <c r="A180" s="44"/>
      <c r="B180" s="41"/>
      <c r="C180" s="44"/>
      <c r="D180" s="41"/>
      <c r="E180" s="44"/>
      <c r="F180" s="44"/>
      <c r="G180" s="44"/>
      <c r="H180" s="44"/>
      <c r="I180" s="55"/>
      <c r="J180" s="55"/>
      <c r="K180" s="55"/>
      <c r="L180" s="55"/>
      <c r="M180" s="44"/>
    </row>
    <row r="181" spans="1:13" ht="12.75" customHeight="1" x14ac:dyDescent="0.35">
      <c r="A181" s="44"/>
      <c r="B181" s="41"/>
      <c r="C181" s="44"/>
      <c r="D181" s="41"/>
      <c r="E181" s="44"/>
      <c r="F181" s="44"/>
      <c r="G181" s="44"/>
      <c r="H181" s="44"/>
      <c r="I181" s="55"/>
      <c r="J181" s="55"/>
      <c r="K181" s="55"/>
      <c r="L181" s="55"/>
      <c r="M181" s="44"/>
    </row>
    <row r="182" spans="1:13" ht="12.75" customHeight="1" x14ac:dyDescent="0.35">
      <c r="A182" s="44"/>
      <c r="B182" s="41"/>
      <c r="C182" s="44"/>
      <c r="D182" s="41"/>
      <c r="E182" s="44"/>
      <c r="F182" s="44"/>
      <c r="G182" s="44"/>
      <c r="H182" s="44"/>
      <c r="I182" s="55"/>
      <c r="J182" s="55"/>
      <c r="K182" s="55"/>
      <c r="L182" s="55"/>
      <c r="M182" s="44"/>
    </row>
    <row r="183" spans="1:13" ht="12.75" customHeight="1" x14ac:dyDescent="0.35">
      <c r="A183" s="44"/>
      <c r="B183" s="41"/>
      <c r="C183" s="44"/>
      <c r="D183" s="41"/>
      <c r="E183" s="44"/>
      <c r="F183" s="44"/>
      <c r="G183" s="44"/>
      <c r="H183" s="44"/>
      <c r="I183" s="55"/>
      <c r="J183" s="55"/>
      <c r="K183" s="55"/>
      <c r="L183" s="55"/>
      <c r="M183" s="44"/>
    </row>
    <row r="184" spans="1:13" ht="12.75" customHeight="1" x14ac:dyDescent="0.35">
      <c r="A184" s="44"/>
      <c r="B184" s="41"/>
      <c r="C184" s="44"/>
      <c r="D184" s="41"/>
      <c r="E184" s="44"/>
      <c r="F184" s="44"/>
      <c r="G184" s="44"/>
      <c r="H184" s="44"/>
      <c r="I184" s="55"/>
      <c r="J184" s="55"/>
      <c r="K184" s="55"/>
      <c r="L184" s="55"/>
      <c r="M184" s="44"/>
    </row>
    <row r="185" spans="1:13" ht="12.75" customHeight="1" x14ac:dyDescent="0.35">
      <c r="A185" s="44"/>
      <c r="B185" s="41"/>
      <c r="C185" s="44"/>
      <c r="D185" s="41"/>
      <c r="E185" s="44"/>
      <c r="F185" s="44"/>
      <c r="G185" s="44"/>
      <c r="H185" s="44"/>
      <c r="I185" s="55"/>
      <c r="J185" s="55"/>
      <c r="K185" s="55"/>
      <c r="L185" s="55"/>
      <c r="M185" s="44"/>
    </row>
    <row r="186" spans="1:13" ht="12.75" customHeight="1" x14ac:dyDescent="0.35">
      <c r="A186" s="44"/>
      <c r="B186" s="41"/>
      <c r="C186" s="44"/>
      <c r="D186" s="41"/>
      <c r="E186" s="44"/>
      <c r="F186" s="44"/>
      <c r="G186" s="44"/>
      <c r="H186" s="44"/>
      <c r="I186" s="55"/>
      <c r="J186" s="55"/>
      <c r="K186" s="55"/>
      <c r="L186" s="55"/>
      <c r="M186" s="44"/>
    </row>
    <row r="187" spans="1:13" ht="12.75" customHeight="1" x14ac:dyDescent="0.35">
      <c r="A187" s="44"/>
      <c r="B187" s="41"/>
      <c r="C187" s="44"/>
      <c r="D187" s="41"/>
      <c r="E187" s="44"/>
      <c r="F187" s="44"/>
      <c r="G187" s="44"/>
      <c r="H187" s="44"/>
      <c r="I187" s="55"/>
      <c r="J187" s="55"/>
      <c r="K187" s="55"/>
      <c r="L187" s="55"/>
      <c r="M187" s="44"/>
    </row>
    <row r="188" spans="1:13" ht="12.75" customHeight="1" x14ac:dyDescent="0.35">
      <c r="A188" s="44"/>
      <c r="B188" s="41"/>
      <c r="C188" s="44"/>
      <c r="D188" s="41"/>
      <c r="E188" s="44"/>
      <c r="F188" s="44"/>
      <c r="G188" s="44"/>
      <c r="H188" s="44"/>
      <c r="I188" s="55"/>
      <c r="J188" s="55"/>
      <c r="K188" s="55"/>
      <c r="L188" s="55"/>
      <c r="M188" s="44"/>
    </row>
    <row r="189" spans="1:13" ht="12.75" customHeight="1" x14ac:dyDescent="0.35">
      <c r="A189" s="44"/>
      <c r="B189" s="41"/>
      <c r="C189" s="44"/>
      <c r="D189" s="41"/>
      <c r="E189" s="44"/>
      <c r="F189" s="44"/>
      <c r="G189" s="44"/>
      <c r="H189" s="44"/>
      <c r="I189" s="55"/>
      <c r="J189" s="55"/>
      <c r="K189" s="55"/>
      <c r="L189" s="55"/>
      <c r="M189" s="44"/>
    </row>
    <row r="190" spans="1:13" ht="12.75" customHeight="1" x14ac:dyDescent="0.35">
      <c r="A190" s="44"/>
      <c r="B190" s="41"/>
      <c r="C190" s="44"/>
      <c r="D190" s="41"/>
      <c r="E190" s="44"/>
      <c r="F190" s="44"/>
      <c r="G190" s="44"/>
      <c r="H190" s="44"/>
      <c r="I190" s="55"/>
      <c r="J190" s="55"/>
      <c r="K190" s="55"/>
      <c r="L190" s="55"/>
      <c r="M190" s="44"/>
    </row>
    <row r="191" spans="1:13" ht="12.75" customHeight="1" x14ac:dyDescent="0.35">
      <c r="A191" s="44"/>
      <c r="B191" s="41"/>
      <c r="C191" s="44"/>
      <c r="D191" s="41"/>
      <c r="E191" s="44"/>
      <c r="F191" s="44"/>
      <c r="G191" s="44"/>
      <c r="H191" s="44"/>
      <c r="I191" s="55"/>
      <c r="J191" s="55"/>
      <c r="K191" s="55"/>
      <c r="L191" s="55"/>
      <c r="M191" s="44"/>
    </row>
    <row r="192" spans="1:13" ht="12.75" customHeight="1" x14ac:dyDescent="0.35">
      <c r="A192" s="44"/>
      <c r="B192" s="41"/>
      <c r="C192" s="44"/>
      <c r="D192" s="41"/>
      <c r="E192" s="44"/>
      <c r="F192" s="44"/>
      <c r="G192" s="44"/>
      <c r="H192" s="44"/>
      <c r="I192" s="55"/>
      <c r="J192" s="55"/>
      <c r="K192" s="55"/>
      <c r="L192" s="55"/>
      <c r="M192" s="44"/>
    </row>
    <row r="193" spans="1:13" ht="12.75" customHeight="1" x14ac:dyDescent="0.35">
      <c r="A193" s="44"/>
      <c r="B193" s="41"/>
      <c r="C193" s="44"/>
      <c r="D193" s="41"/>
      <c r="E193" s="44"/>
      <c r="F193" s="44"/>
      <c r="G193" s="44"/>
      <c r="H193" s="44"/>
      <c r="I193" s="55"/>
      <c r="J193" s="55"/>
      <c r="K193" s="55"/>
      <c r="L193" s="55"/>
      <c r="M193" s="44"/>
    </row>
    <row r="194" spans="1:13" ht="12.75" customHeight="1" x14ac:dyDescent="0.35">
      <c r="A194" s="44"/>
      <c r="B194" s="41"/>
      <c r="C194" s="44"/>
      <c r="D194" s="41"/>
      <c r="E194" s="44"/>
      <c r="F194" s="44"/>
      <c r="G194" s="44"/>
      <c r="H194" s="44"/>
      <c r="I194" s="55"/>
      <c r="J194" s="55"/>
      <c r="K194" s="55"/>
      <c r="L194" s="55"/>
      <c r="M194" s="44"/>
    </row>
    <row r="195" spans="1:13" ht="12.75" customHeight="1" x14ac:dyDescent="0.35">
      <c r="A195" s="44"/>
      <c r="B195" s="41"/>
      <c r="C195" s="44"/>
      <c r="D195" s="41"/>
      <c r="E195" s="44"/>
      <c r="F195" s="44"/>
      <c r="G195" s="44"/>
      <c r="H195" s="44"/>
      <c r="I195" s="55"/>
      <c r="J195" s="55"/>
      <c r="K195" s="55"/>
      <c r="L195" s="55"/>
      <c r="M195" s="44"/>
    </row>
    <row r="196" spans="1:13" ht="12.75" customHeight="1" x14ac:dyDescent="0.35">
      <c r="A196" s="44"/>
      <c r="B196" s="41"/>
      <c r="C196" s="44"/>
      <c r="D196" s="41"/>
      <c r="E196" s="44"/>
      <c r="F196" s="44"/>
      <c r="G196" s="44"/>
      <c r="H196" s="44"/>
      <c r="I196" s="55"/>
      <c r="J196" s="55"/>
      <c r="K196" s="55"/>
      <c r="L196" s="55"/>
      <c r="M196" s="44"/>
    </row>
    <row r="197" spans="1:13" ht="12.75" customHeight="1" x14ac:dyDescent="0.35">
      <c r="A197" s="44"/>
      <c r="B197" s="41"/>
      <c r="C197" s="44"/>
      <c r="D197" s="41"/>
      <c r="E197" s="44"/>
      <c r="F197" s="44"/>
      <c r="G197" s="44"/>
      <c r="H197" s="44"/>
      <c r="I197" s="55"/>
      <c r="J197" s="55"/>
      <c r="K197" s="55"/>
      <c r="L197" s="55"/>
      <c r="M197" s="44"/>
    </row>
    <row r="198" spans="1:13" ht="12.75" customHeight="1" x14ac:dyDescent="0.35">
      <c r="A198" s="44"/>
      <c r="B198" s="41"/>
      <c r="C198" s="44"/>
      <c r="D198" s="41"/>
      <c r="E198" s="44"/>
      <c r="F198" s="44"/>
      <c r="G198" s="44"/>
      <c r="H198" s="44"/>
      <c r="I198" s="55"/>
      <c r="J198" s="55"/>
      <c r="K198" s="55"/>
      <c r="L198" s="55"/>
      <c r="M198" s="44"/>
    </row>
    <row r="199" spans="1:13" ht="12.75" customHeight="1" x14ac:dyDescent="0.35">
      <c r="A199" s="44"/>
      <c r="B199" s="41"/>
      <c r="C199" s="44"/>
      <c r="D199" s="41"/>
      <c r="E199" s="44"/>
      <c r="F199" s="44"/>
      <c r="G199" s="44"/>
      <c r="H199" s="44"/>
      <c r="I199" s="55"/>
      <c r="J199" s="55"/>
      <c r="K199" s="55"/>
      <c r="L199" s="55"/>
      <c r="M199" s="44"/>
    </row>
    <row r="200" spans="1:13" ht="12.75" customHeight="1" x14ac:dyDescent="0.35">
      <c r="A200" s="44"/>
      <c r="B200" s="41"/>
      <c r="C200" s="44"/>
      <c r="D200" s="41"/>
      <c r="E200" s="44"/>
      <c r="F200" s="44"/>
      <c r="G200" s="44"/>
      <c r="H200" s="44"/>
      <c r="I200" s="55"/>
      <c r="J200" s="55"/>
      <c r="K200" s="55"/>
      <c r="L200" s="55"/>
      <c r="M200" s="44"/>
    </row>
    <row r="201" spans="1:13" ht="12.75" customHeight="1" x14ac:dyDescent="0.35">
      <c r="A201" s="44"/>
      <c r="B201" s="41"/>
      <c r="C201" s="44"/>
      <c r="D201" s="41"/>
      <c r="E201" s="44"/>
      <c r="F201" s="44"/>
      <c r="G201" s="44"/>
      <c r="H201" s="44"/>
      <c r="I201" s="55"/>
      <c r="J201" s="55"/>
      <c r="K201" s="55"/>
      <c r="L201" s="55"/>
      <c r="M201" s="44"/>
    </row>
    <row r="202" spans="1:13" ht="12.75" customHeight="1" x14ac:dyDescent="0.35">
      <c r="A202" s="44"/>
      <c r="B202" s="41"/>
      <c r="C202" s="44"/>
      <c r="D202" s="41"/>
      <c r="E202" s="44"/>
      <c r="F202" s="44"/>
      <c r="G202" s="44"/>
      <c r="H202" s="44"/>
      <c r="I202" s="55"/>
      <c r="J202" s="55"/>
      <c r="K202" s="55"/>
      <c r="L202" s="55"/>
      <c r="M202" s="44"/>
    </row>
    <row r="203" spans="1:13" ht="12.75" customHeight="1" x14ac:dyDescent="0.35">
      <c r="A203" s="44"/>
      <c r="B203" s="41"/>
      <c r="C203" s="44"/>
      <c r="D203" s="41"/>
      <c r="E203" s="44"/>
      <c r="F203" s="44"/>
      <c r="G203" s="44"/>
      <c r="H203" s="44"/>
      <c r="I203" s="55"/>
      <c r="J203" s="55"/>
      <c r="K203" s="55"/>
      <c r="L203" s="55"/>
      <c r="M203" s="44"/>
    </row>
    <row r="204" spans="1:13" ht="12.75" customHeight="1" x14ac:dyDescent="0.35">
      <c r="A204" s="44"/>
      <c r="B204" s="41"/>
      <c r="C204" s="44"/>
      <c r="D204" s="41"/>
      <c r="E204" s="44"/>
      <c r="F204" s="44"/>
      <c r="G204" s="44"/>
      <c r="H204" s="44"/>
      <c r="I204" s="55"/>
      <c r="J204" s="55"/>
      <c r="K204" s="55"/>
      <c r="L204" s="55"/>
      <c r="M204" s="44"/>
    </row>
    <row r="205" spans="1:13" ht="12.75" customHeight="1" x14ac:dyDescent="0.35">
      <c r="A205" s="44"/>
      <c r="B205" s="41"/>
      <c r="C205" s="44"/>
      <c r="D205" s="41"/>
      <c r="E205" s="44"/>
      <c r="F205" s="44"/>
      <c r="G205" s="44"/>
      <c r="H205" s="44"/>
      <c r="I205" s="55"/>
      <c r="J205" s="55"/>
      <c r="K205" s="55"/>
      <c r="L205" s="55"/>
      <c r="M205" s="44"/>
    </row>
    <row r="206" spans="1:13" ht="12.75" customHeight="1" x14ac:dyDescent="0.35">
      <c r="A206" s="44"/>
      <c r="B206" s="41"/>
      <c r="C206" s="44"/>
      <c r="D206" s="41"/>
      <c r="E206" s="44"/>
      <c r="F206" s="44"/>
      <c r="G206" s="44"/>
      <c r="H206" s="44"/>
      <c r="I206" s="55"/>
      <c r="J206" s="55"/>
      <c r="K206" s="55"/>
      <c r="L206" s="55"/>
      <c r="M206" s="44"/>
    </row>
    <row r="207" spans="1:13" ht="12.75" customHeight="1" x14ac:dyDescent="0.35">
      <c r="A207" s="44"/>
      <c r="B207" s="41"/>
      <c r="C207" s="44"/>
      <c r="D207" s="41"/>
      <c r="E207" s="44"/>
      <c r="F207" s="44"/>
      <c r="G207" s="44"/>
      <c r="H207" s="44"/>
      <c r="I207" s="55"/>
      <c r="J207" s="55"/>
      <c r="K207" s="55"/>
      <c r="L207" s="55"/>
      <c r="M207" s="44"/>
    </row>
    <row r="208" spans="1:13" ht="12.75" customHeight="1" x14ac:dyDescent="0.35">
      <c r="A208" s="44"/>
      <c r="B208" s="41"/>
      <c r="C208" s="44"/>
      <c r="D208" s="41"/>
      <c r="E208" s="44"/>
      <c r="F208" s="44"/>
      <c r="G208" s="44"/>
      <c r="H208" s="44"/>
      <c r="I208" s="55"/>
      <c r="J208" s="55"/>
      <c r="K208" s="55"/>
      <c r="L208" s="55"/>
      <c r="M208" s="44"/>
    </row>
    <row r="209" spans="1:13" ht="12.75" customHeight="1" x14ac:dyDescent="0.35">
      <c r="A209" s="44"/>
      <c r="B209" s="41"/>
      <c r="C209" s="44"/>
      <c r="D209" s="41"/>
      <c r="E209" s="44"/>
      <c r="F209" s="44"/>
      <c r="G209" s="44"/>
      <c r="H209" s="44"/>
      <c r="I209" s="55"/>
      <c r="J209" s="55"/>
      <c r="K209" s="55"/>
      <c r="L209" s="55"/>
      <c r="M209" s="44"/>
    </row>
    <row r="210" spans="1:13" ht="12.75" customHeight="1" x14ac:dyDescent="0.35">
      <c r="A210" s="44"/>
      <c r="B210" s="41"/>
      <c r="C210" s="44"/>
      <c r="D210" s="41"/>
      <c r="E210" s="44"/>
      <c r="F210" s="44"/>
      <c r="G210" s="44"/>
      <c r="H210" s="44"/>
      <c r="I210" s="55"/>
      <c r="J210" s="55"/>
      <c r="K210" s="55"/>
      <c r="L210" s="55"/>
      <c r="M210" s="44"/>
    </row>
    <row r="211" spans="1:13" ht="12.75" customHeight="1" x14ac:dyDescent="0.35">
      <c r="A211" s="44"/>
      <c r="B211" s="41"/>
      <c r="C211" s="44"/>
      <c r="D211" s="41"/>
      <c r="E211" s="44"/>
      <c r="F211" s="44"/>
      <c r="G211" s="44"/>
      <c r="H211" s="44"/>
      <c r="I211" s="55"/>
      <c r="J211" s="55"/>
      <c r="K211" s="55"/>
      <c r="L211" s="55"/>
      <c r="M211" s="44"/>
    </row>
    <row r="212" spans="1:13" ht="12.75" customHeight="1" x14ac:dyDescent="0.35">
      <c r="A212" s="44"/>
      <c r="B212" s="41"/>
      <c r="C212" s="44"/>
      <c r="D212" s="41"/>
      <c r="E212" s="44"/>
      <c r="F212" s="44"/>
      <c r="G212" s="44"/>
      <c r="H212" s="44"/>
      <c r="I212" s="55"/>
      <c r="J212" s="55"/>
      <c r="K212" s="55"/>
      <c r="L212" s="55"/>
      <c r="M212" s="44"/>
    </row>
    <row r="213" spans="1:13" ht="12.75" customHeight="1" x14ac:dyDescent="0.35">
      <c r="A213" s="44"/>
      <c r="B213" s="41"/>
      <c r="C213" s="44"/>
      <c r="D213" s="41"/>
      <c r="E213" s="44"/>
      <c r="F213" s="44"/>
      <c r="G213" s="44"/>
      <c r="H213" s="44"/>
      <c r="I213" s="55"/>
      <c r="J213" s="55"/>
      <c r="K213" s="55"/>
      <c r="L213" s="55"/>
      <c r="M213" s="44"/>
    </row>
    <row r="214" spans="1:13" ht="12.75" customHeight="1" x14ac:dyDescent="0.35">
      <c r="A214" s="44"/>
      <c r="B214" s="41"/>
      <c r="C214" s="44"/>
      <c r="D214" s="41"/>
      <c r="E214" s="44"/>
      <c r="F214" s="44"/>
      <c r="G214" s="44"/>
      <c r="H214" s="44"/>
      <c r="I214" s="55"/>
      <c r="J214" s="55"/>
      <c r="K214" s="55"/>
      <c r="L214" s="55"/>
      <c r="M214" s="44"/>
    </row>
    <row r="215" spans="1:13" ht="12.75" customHeight="1" x14ac:dyDescent="0.35">
      <c r="A215" s="44"/>
      <c r="B215" s="41"/>
      <c r="C215" s="44"/>
      <c r="D215" s="41"/>
      <c r="E215" s="44"/>
      <c r="F215" s="44"/>
      <c r="G215" s="44"/>
      <c r="H215" s="44"/>
      <c r="I215" s="55"/>
      <c r="J215" s="55"/>
      <c r="K215" s="55"/>
      <c r="L215" s="55"/>
      <c r="M215" s="44"/>
    </row>
    <row r="216" spans="1:13" ht="12.75" customHeight="1" x14ac:dyDescent="0.35">
      <c r="A216" s="44"/>
      <c r="B216" s="41"/>
      <c r="C216" s="44"/>
      <c r="D216" s="41"/>
      <c r="E216" s="44"/>
      <c r="F216" s="44"/>
      <c r="G216" s="44"/>
      <c r="H216" s="44"/>
      <c r="I216" s="55"/>
      <c r="J216" s="55"/>
      <c r="K216" s="55"/>
      <c r="L216" s="55"/>
      <c r="M216" s="44"/>
    </row>
    <row r="217" spans="1:13" ht="12.75" customHeight="1" x14ac:dyDescent="0.35">
      <c r="A217" s="44"/>
      <c r="B217" s="41"/>
      <c r="C217" s="44"/>
      <c r="D217" s="41"/>
      <c r="E217" s="44"/>
      <c r="F217" s="44"/>
      <c r="G217" s="44"/>
      <c r="H217" s="44"/>
      <c r="I217" s="55"/>
      <c r="J217" s="55"/>
      <c r="K217" s="55"/>
      <c r="L217" s="55"/>
      <c r="M217" s="44"/>
    </row>
    <row r="218" spans="1:13" ht="12.75" customHeight="1" x14ac:dyDescent="0.35">
      <c r="A218" s="44"/>
      <c r="B218" s="41"/>
      <c r="C218" s="44"/>
      <c r="D218" s="41"/>
      <c r="E218" s="44"/>
      <c r="F218" s="44"/>
      <c r="G218" s="44"/>
      <c r="H218" s="44"/>
      <c r="I218" s="55"/>
      <c r="J218" s="55"/>
      <c r="K218" s="55"/>
      <c r="L218" s="55"/>
      <c r="M218" s="44"/>
    </row>
    <row r="219" spans="1:13" ht="12.75" customHeight="1" x14ac:dyDescent="0.35">
      <c r="A219" s="44"/>
      <c r="B219" s="41"/>
      <c r="C219" s="44"/>
      <c r="D219" s="41"/>
      <c r="E219" s="44"/>
      <c r="F219" s="44"/>
      <c r="G219" s="44"/>
      <c r="H219" s="44"/>
      <c r="I219" s="55"/>
      <c r="J219" s="55"/>
      <c r="K219" s="55"/>
      <c r="L219" s="55"/>
      <c r="M219" s="44"/>
    </row>
    <row r="220" spans="1:13" ht="12.75" customHeight="1" x14ac:dyDescent="0.35">
      <c r="A220" s="44"/>
      <c r="B220" s="41"/>
      <c r="C220" s="44"/>
      <c r="D220" s="41"/>
      <c r="E220" s="44"/>
      <c r="F220" s="44"/>
      <c r="G220" s="44"/>
      <c r="H220" s="44"/>
      <c r="I220" s="55"/>
      <c r="J220" s="55"/>
      <c r="K220" s="55"/>
      <c r="L220" s="55"/>
      <c r="M220" s="44"/>
    </row>
    <row r="221" spans="1:13" ht="12.75" customHeight="1" x14ac:dyDescent="0.35">
      <c r="A221" s="44"/>
      <c r="B221" s="41"/>
      <c r="C221" s="44"/>
      <c r="D221" s="41"/>
      <c r="E221" s="44"/>
      <c r="F221" s="44"/>
      <c r="G221" s="44"/>
      <c r="H221" s="44"/>
      <c r="I221" s="55"/>
      <c r="J221" s="55"/>
      <c r="K221" s="55"/>
      <c r="L221" s="55"/>
      <c r="M221" s="44"/>
    </row>
    <row r="222" spans="1:13" ht="12.75" customHeight="1" x14ac:dyDescent="0.35">
      <c r="A222" s="44"/>
      <c r="B222" s="41"/>
      <c r="C222" s="44"/>
      <c r="D222" s="41"/>
      <c r="E222" s="44"/>
      <c r="F222" s="44"/>
      <c r="G222" s="44"/>
      <c r="H222" s="44"/>
      <c r="I222" s="55"/>
      <c r="J222" s="55"/>
      <c r="K222" s="55"/>
      <c r="L222" s="55"/>
      <c r="M222" s="44"/>
    </row>
    <row r="223" spans="1:13" ht="12.75" customHeight="1" x14ac:dyDescent="0.35">
      <c r="A223" s="44"/>
      <c r="B223" s="41"/>
      <c r="C223" s="44"/>
      <c r="D223" s="41"/>
      <c r="E223" s="44"/>
      <c r="F223" s="44"/>
      <c r="G223" s="44"/>
      <c r="H223" s="44"/>
      <c r="I223" s="55"/>
      <c r="J223" s="55"/>
      <c r="K223" s="55"/>
      <c r="L223" s="55"/>
      <c r="M223" s="44"/>
    </row>
    <row r="224" spans="1:13" ht="12.75" customHeight="1" x14ac:dyDescent="0.35">
      <c r="A224" s="44"/>
      <c r="B224" s="41"/>
      <c r="C224" s="44"/>
      <c r="D224" s="41"/>
      <c r="E224" s="44"/>
      <c r="F224" s="44"/>
      <c r="G224" s="44"/>
      <c r="H224" s="44"/>
      <c r="I224" s="55"/>
      <c r="J224" s="55"/>
      <c r="K224" s="55"/>
      <c r="L224" s="55"/>
      <c r="M224" s="44"/>
    </row>
    <row r="225" spans="1:13" ht="12.75" customHeight="1" x14ac:dyDescent="0.35">
      <c r="A225" s="44"/>
      <c r="B225" s="41"/>
      <c r="C225" s="44"/>
      <c r="D225" s="41"/>
      <c r="E225" s="44"/>
      <c r="F225" s="44"/>
      <c r="G225" s="44"/>
      <c r="H225" s="44"/>
      <c r="I225" s="55"/>
      <c r="J225" s="55"/>
      <c r="K225" s="55"/>
      <c r="L225" s="55"/>
      <c r="M225" s="44"/>
    </row>
    <row r="226" spans="1:13" ht="12.75" customHeight="1" x14ac:dyDescent="0.35">
      <c r="A226" s="44"/>
      <c r="B226" s="41"/>
      <c r="C226" s="44"/>
      <c r="D226" s="41"/>
      <c r="E226" s="44"/>
      <c r="F226" s="44"/>
      <c r="G226" s="44"/>
      <c r="H226" s="44"/>
      <c r="I226" s="55"/>
      <c r="J226" s="55"/>
      <c r="K226" s="55"/>
      <c r="L226" s="55"/>
      <c r="M226" s="44"/>
    </row>
    <row r="227" spans="1:13" ht="12.75" customHeight="1" x14ac:dyDescent="0.35">
      <c r="A227" s="44"/>
      <c r="B227" s="41"/>
      <c r="C227" s="44"/>
      <c r="D227" s="41"/>
      <c r="E227" s="44"/>
      <c r="F227" s="44"/>
      <c r="G227" s="44"/>
      <c r="H227" s="44"/>
      <c r="I227" s="55"/>
      <c r="J227" s="55"/>
      <c r="K227" s="55"/>
      <c r="L227" s="55"/>
      <c r="M227" s="44"/>
    </row>
    <row r="228" spans="1:13" ht="12.75" customHeight="1" x14ac:dyDescent="0.35">
      <c r="A228" s="44"/>
      <c r="B228" s="41"/>
      <c r="C228" s="44"/>
      <c r="D228" s="41"/>
      <c r="E228" s="44"/>
      <c r="F228" s="44"/>
      <c r="G228" s="44"/>
      <c r="H228" s="44"/>
      <c r="I228" s="55"/>
      <c r="J228" s="55"/>
      <c r="K228" s="55"/>
      <c r="L228" s="55"/>
      <c r="M228" s="44"/>
    </row>
    <row r="229" spans="1:13" ht="12.75" customHeight="1" x14ac:dyDescent="0.35">
      <c r="A229" s="44"/>
      <c r="B229" s="41"/>
      <c r="C229" s="44"/>
      <c r="D229" s="41"/>
      <c r="E229" s="44"/>
      <c r="F229" s="44"/>
      <c r="G229" s="44"/>
      <c r="H229" s="44"/>
      <c r="I229" s="55"/>
      <c r="J229" s="55"/>
      <c r="K229" s="55"/>
      <c r="L229" s="55"/>
      <c r="M229" s="44"/>
    </row>
    <row r="230" spans="1:13" ht="12.75" customHeight="1" x14ac:dyDescent="0.35">
      <c r="A230" s="44"/>
      <c r="B230" s="41"/>
      <c r="C230" s="44"/>
      <c r="D230" s="41"/>
      <c r="E230" s="44"/>
      <c r="F230" s="44"/>
      <c r="G230" s="44"/>
      <c r="H230" s="44"/>
      <c r="I230" s="55"/>
      <c r="J230" s="55"/>
      <c r="K230" s="55"/>
      <c r="L230" s="55"/>
      <c r="M230" s="44"/>
    </row>
    <row r="231" spans="1:13" ht="12.75" customHeight="1" x14ac:dyDescent="0.35">
      <c r="A231" s="44"/>
      <c r="B231" s="41"/>
      <c r="C231" s="44"/>
      <c r="D231" s="41"/>
      <c r="E231" s="44"/>
      <c r="F231" s="44"/>
      <c r="G231" s="44"/>
      <c r="H231" s="44"/>
      <c r="I231" s="55"/>
      <c r="J231" s="55"/>
      <c r="K231" s="55"/>
      <c r="L231" s="55"/>
      <c r="M231" s="44"/>
    </row>
    <row r="232" spans="1:13" ht="12.75" customHeight="1" x14ac:dyDescent="0.35">
      <c r="A232" s="44"/>
      <c r="B232" s="41"/>
      <c r="C232" s="44"/>
      <c r="D232" s="41"/>
      <c r="E232" s="44"/>
      <c r="F232" s="44"/>
      <c r="G232" s="44"/>
      <c r="H232" s="44"/>
      <c r="I232" s="55"/>
      <c r="J232" s="55"/>
      <c r="K232" s="55"/>
      <c r="L232" s="55"/>
      <c r="M232" s="44"/>
    </row>
    <row r="233" spans="1:13" ht="12.75" customHeight="1" x14ac:dyDescent="0.35">
      <c r="A233" s="44"/>
      <c r="B233" s="41"/>
      <c r="C233" s="44"/>
      <c r="D233" s="41"/>
      <c r="E233" s="44"/>
      <c r="F233" s="44"/>
      <c r="G233" s="44"/>
      <c r="H233" s="44"/>
      <c r="I233" s="55"/>
      <c r="J233" s="55"/>
      <c r="K233" s="55"/>
      <c r="L233" s="55"/>
      <c r="M233" s="44"/>
    </row>
    <row r="234" spans="1:13" ht="12.75" customHeight="1" x14ac:dyDescent="0.35">
      <c r="A234" s="44"/>
      <c r="B234" s="41"/>
      <c r="C234" s="44"/>
      <c r="D234" s="41"/>
      <c r="E234" s="44"/>
      <c r="F234" s="44"/>
      <c r="G234" s="44"/>
      <c r="H234" s="44"/>
      <c r="I234" s="55"/>
      <c r="J234" s="55"/>
      <c r="K234" s="55"/>
      <c r="L234" s="55"/>
      <c r="M234" s="44"/>
    </row>
    <row r="235" spans="1:13" ht="12.75" customHeight="1" x14ac:dyDescent="0.35">
      <c r="A235" s="44"/>
      <c r="B235" s="41"/>
      <c r="C235" s="44"/>
      <c r="D235" s="41"/>
      <c r="E235" s="44"/>
      <c r="F235" s="44"/>
      <c r="G235" s="44"/>
      <c r="H235" s="44"/>
      <c r="I235" s="55"/>
      <c r="J235" s="55"/>
      <c r="K235" s="55"/>
      <c r="L235" s="55"/>
      <c r="M235" s="44"/>
    </row>
    <row r="236" spans="1:13" ht="12.75" customHeight="1" x14ac:dyDescent="0.35">
      <c r="A236" s="44"/>
      <c r="B236" s="41"/>
      <c r="C236" s="44"/>
      <c r="D236" s="41"/>
      <c r="E236" s="44"/>
      <c r="F236" s="44"/>
      <c r="G236" s="44"/>
      <c r="H236" s="44"/>
      <c r="I236" s="55"/>
      <c r="J236" s="55"/>
      <c r="K236" s="55"/>
      <c r="L236" s="55"/>
      <c r="M236" s="44"/>
    </row>
    <row r="237" spans="1:13" ht="12.75" customHeight="1" x14ac:dyDescent="0.35">
      <c r="A237" s="44"/>
      <c r="B237" s="41"/>
      <c r="C237" s="44"/>
      <c r="D237" s="41"/>
      <c r="E237" s="44"/>
      <c r="F237" s="44"/>
      <c r="G237" s="44"/>
      <c r="H237" s="44"/>
      <c r="I237" s="55"/>
      <c r="J237" s="55"/>
      <c r="K237" s="55"/>
      <c r="L237" s="55"/>
      <c r="M237" s="44"/>
    </row>
    <row r="238" spans="1:13" ht="12.75" customHeight="1" x14ac:dyDescent="0.35">
      <c r="A238" s="44"/>
      <c r="B238" s="41"/>
      <c r="C238" s="44"/>
      <c r="D238" s="41"/>
      <c r="E238" s="44"/>
      <c r="F238" s="44"/>
      <c r="G238" s="44"/>
      <c r="H238" s="44"/>
      <c r="I238" s="55"/>
      <c r="J238" s="55"/>
      <c r="K238" s="55"/>
      <c r="L238" s="55"/>
      <c r="M238" s="44"/>
    </row>
    <row r="239" spans="1:13" ht="12.75" customHeight="1" x14ac:dyDescent="0.35">
      <c r="A239" s="44"/>
      <c r="B239" s="41"/>
      <c r="C239" s="44"/>
      <c r="D239" s="41"/>
      <c r="E239" s="44"/>
      <c r="F239" s="44"/>
      <c r="G239" s="44"/>
      <c r="H239" s="44"/>
      <c r="I239" s="55"/>
      <c r="J239" s="55"/>
      <c r="K239" s="55"/>
      <c r="L239" s="55"/>
      <c r="M239" s="44"/>
    </row>
    <row r="240" spans="1:13" ht="12.75" customHeight="1" x14ac:dyDescent="0.35">
      <c r="A240" s="44"/>
      <c r="B240" s="41"/>
      <c r="C240" s="44"/>
      <c r="D240" s="41"/>
      <c r="E240" s="44"/>
      <c r="F240" s="44"/>
      <c r="G240" s="44"/>
      <c r="H240" s="44"/>
      <c r="I240" s="55"/>
      <c r="J240" s="55"/>
      <c r="K240" s="55"/>
      <c r="L240" s="55"/>
      <c r="M240" s="44"/>
    </row>
    <row r="241" spans="1:13" ht="12.75" customHeight="1" x14ac:dyDescent="0.35">
      <c r="A241" s="44"/>
      <c r="B241" s="41"/>
      <c r="C241" s="44"/>
      <c r="D241" s="41"/>
      <c r="E241" s="44"/>
      <c r="F241" s="44"/>
      <c r="G241" s="44"/>
      <c r="H241" s="44"/>
      <c r="I241" s="55"/>
      <c r="J241" s="55"/>
      <c r="K241" s="55"/>
      <c r="L241" s="55"/>
      <c r="M241" s="44"/>
    </row>
    <row r="242" spans="1:13" ht="12.75" customHeight="1" x14ac:dyDescent="0.35">
      <c r="A242" s="44"/>
      <c r="B242" s="41"/>
      <c r="C242" s="44"/>
      <c r="D242" s="41"/>
      <c r="E242" s="44"/>
      <c r="F242" s="44"/>
      <c r="G242" s="44"/>
      <c r="H242" s="44"/>
      <c r="I242" s="55"/>
      <c r="J242" s="55"/>
      <c r="K242" s="55"/>
      <c r="L242" s="55"/>
      <c r="M242" s="44"/>
    </row>
    <row r="243" spans="1:13" ht="12.75" customHeight="1" x14ac:dyDescent="0.35">
      <c r="A243" s="44"/>
      <c r="B243" s="41"/>
      <c r="C243" s="44"/>
      <c r="D243" s="41"/>
      <c r="E243" s="44"/>
      <c r="F243" s="44"/>
      <c r="G243" s="44"/>
      <c r="H243" s="44"/>
      <c r="I243" s="55"/>
      <c r="J243" s="55"/>
      <c r="K243" s="55"/>
      <c r="L243" s="55"/>
      <c r="M243" s="44"/>
    </row>
    <row r="244" spans="1:13" ht="12.75" customHeight="1" x14ac:dyDescent="0.35">
      <c r="A244" s="44"/>
      <c r="B244" s="41"/>
      <c r="C244" s="44"/>
      <c r="D244" s="41"/>
      <c r="E244" s="44"/>
      <c r="F244" s="44"/>
      <c r="G244" s="44"/>
      <c r="H244" s="44"/>
      <c r="I244" s="55"/>
      <c r="J244" s="55"/>
      <c r="K244" s="55"/>
      <c r="L244" s="55"/>
      <c r="M244" s="44"/>
    </row>
    <row r="245" spans="1:13" ht="12.75" customHeight="1" x14ac:dyDescent="0.35">
      <c r="A245" s="44"/>
      <c r="B245" s="41"/>
      <c r="C245" s="44"/>
      <c r="D245" s="41"/>
      <c r="E245" s="44"/>
      <c r="F245" s="44"/>
      <c r="G245" s="44"/>
      <c r="H245" s="44"/>
      <c r="I245" s="55"/>
      <c r="J245" s="55"/>
      <c r="K245" s="55"/>
      <c r="L245" s="55"/>
      <c r="M245" s="44"/>
    </row>
    <row r="246" spans="1:13" ht="12.75" customHeight="1" x14ac:dyDescent="0.35">
      <c r="A246" s="44"/>
      <c r="B246" s="41"/>
      <c r="C246" s="44"/>
      <c r="D246" s="41"/>
      <c r="E246" s="44"/>
      <c r="F246" s="44"/>
      <c r="G246" s="44"/>
      <c r="H246" s="44"/>
      <c r="I246" s="55"/>
      <c r="J246" s="55"/>
      <c r="K246" s="55"/>
      <c r="L246" s="55"/>
      <c r="M246" s="44"/>
    </row>
    <row r="247" spans="1:13" ht="12.75" customHeight="1" x14ac:dyDescent="0.35">
      <c r="A247" s="44"/>
      <c r="B247" s="41"/>
      <c r="C247" s="44"/>
      <c r="D247" s="41"/>
      <c r="E247" s="44"/>
      <c r="F247" s="44"/>
      <c r="G247" s="44"/>
      <c r="H247" s="44"/>
      <c r="I247" s="55"/>
      <c r="J247" s="55"/>
      <c r="K247" s="55"/>
      <c r="L247" s="55"/>
      <c r="M247" s="44"/>
    </row>
    <row r="248" spans="1:13" ht="12.75" customHeight="1" x14ac:dyDescent="0.35">
      <c r="A248" s="44"/>
      <c r="B248" s="41"/>
      <c r="C248" s="44"/>
      <c r="D248" s="41"/>
      <c r="E248" s="44"/>
      <c r="F248" s="44"/>
      <c r="G248" s="44"/>
      <c r="H248" s="44"/>
      <c r="I248" s="55"/>
      <c r="J248" s="55"/>
      <c r="K248" s="55"/>
      <c r="L248" s="55"/>
      <c r="M248" s="44"/>
    </row>
    <row r="249" spans="1:13" ht="12.75" customHeight="1" x14ac:dyDescent="0.35">
      <c r="A249" s="44"/>
      <c r="B249" s="41"/>
      <c r="C249" s="44"/>
      <c r="D249" s="41"/>
      <c r="E249" s="44"/>
      <c r="F249" s="44"/>
      <c r="G249" s="44"/>
      <c r="H249" s="44"/>
      <c r="I249" s="55"/>
      <c r="J249" s="55"/>
      <c r="K249" s="55"/>
      <c r="L249" s="55"/>
      <c r="M249" s="44"/>
    </row>
    <row r="250" spans="1:13" ht="12.75" customHeight="1" x14ac:dyDescent="0.35">
      <c r="A250" s="44"/>
      <c r="B250" s="41"/>
      <c r="C250" s="44"/>
      <c r="D250" s="41"/>
      <c r="E250" s="44"/>
      <c r="F250" s="44"/>
      <c r="G250" s="44"/>
      <c r="H250" s="44"/>
      <c r="I250" s="55"/>
      <c r="J250" s="55"/>
      <c r="K250" s="55"/>
      <c r="L250" s="55"/>
      <c r="M250" s="44"/>
    </row>
    <row r="251" spans="1:13" ht="12.75" customHeight="1" x14ac:dyDescent="0.35">
      <c r="A251" s="44"/>
      <c r="B251" s="41"/>
      <c r="C251" s="44"/>
      <c r="D251" s="41"/>
      <c r="E251" s="44"/>
      <c r="F251" s="44"/>
      <c r="G251" s="44"/>
      <c r="H251" s="44"/>
      <c r="I251" s="55"/>
      <c r="J251" s="55"/>
      <c r="K251" s="55"/>
      <c r="L251" s="55"/>
      <c r="M251" s="44"/>
    </row>
    <row r="252" spans="1:13" ht="12.75" customHeight="1" x14ac:dyDescent="0.35">
      <c r="A252" s="44"/>
      <c r="B252" s="41"/>
      <c r="C252" s="44"/>
      <c r="D252" s="41"/>
      <c r="E252" s="44"/>
      <c r="F252" s="44"/>
      <c r="G252" s="44"/>
      <c r="H252" s="44"/>
      <c r="I252" s="55"/>
      <c r="J252" s="55"/>
      <c r="K252" s="55"/>
      <c r="L252" s="55"/>
      <c r="M252" s="44"/>
    </row>
    <row r="253" spans="1:13" ht="12.75" customHeight="1" x14ac:dyDescent="0.35">
      <c r="A253" s="44"/>
      <c r="B253" s="41"/>
      <c r="C253" s="44"/>
      <c r="D253" s="41"/>
      <c r="E253" s="44"/>
      <c r="F253" s="44"/>
      <c r="G253" s="44"/>
      <c r="H253" s="44"/>
      <c r="I253" s="55"/>
      <c r="J253" s="55"/>
      <c r="K253" s="55"/>
      <c r="L253" s="55"/>
      <c r="M253" s="44"/>
    </row>
    <row r="254" spans="1:13" ht="12.75" customHeight="1" x14ac:dyDescent="0.35">
      <c r="A254" s="44"/>
      <c r="B254" s="41"/>
      <c r="C254" s="44"/>
      <c r="D254" s="41"/>
      <c r="E254" s="44"/>
      <c r="F254" s="44"/>
      <c r="G254" s="44"/>
      <c r="H254" s="44"/>
      <c r="I254" s="55"/>
      <c r="J254" s="55"/>
      <c r="K254" s="55"/>
      <c r="L254" s="55"/>
      <c r="M254" s="44"/>
    </row>
    <row r="255" spans="1:13" ht="15.75" customHeight="1" x14ac:dyDescent="0.35"/>
    <row r="256" spans="1:13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</sheetData>
  <autoFilter ref="A3:L54" xr:uid="{00000000-0009-0000-0000-000005000000}"/>
  <customSheetViews>
    <customSheetView guid="{A006B22B-A23C-4AD5-B863-D631075D95F4}" filter="1" showAutoFilter="1">
      <pageMargins left="0.7" right="0.7" top="0.75" bottom="0.75" header="0.3" footer="0.3"/>
      <autoFilter ref="A3:Z97" xr:uid="{C95A42B4-6448-4304-9946-37399FB398C0}"/>
    </customSheetView>
  </customSheetViews>
  <mergeCells count="2">
    <mergeCell ref="A1:H1"/>
    <mergeCell ref="A54:C54"/>
  </mergeCells>
  <pageMargins left="0.7" right="0.7" top="0.75" bottom="0.75" header="0" footer="0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workbookViewId="0"/>
  </sheetViews>
  <sheetFormatPr defaultColWidth="14.453125" defaultRowHeight="15" customHeight="1" x14ac:dyDescent="0.35"/>
  <cols>
    <col min="1" max="1" width="4.7265625" customWidth="1"/>
    <col min="2" max="2" width="84.26953125" customWidth="1"/>
    <col min="3" max="3" width="28" customWidth="1"/>
    <col min="4" max="8" width="20.7265625" customWidth="1"/>
  </cols>
  <sheetData>
    <row r="1" spans="1:8" ht="14.25" customHeight="1" x14ac:dyDescent="0.35">
      <c r="A1" s="130" t="s">
        <v>50</v>
      </c>
      <c r="B1" s="125"/>
      <c r="C1" s="125"/>
      <c r="D1" s="125"/>
      <c r="E1" s="125"/>
      <c r="F1" s="125"/>
      <c r="G1" s="125"/>
      <c r="H1" s="125"/>
    </row>
    <row r="2" spans="1:8" ht="14.25" customHeight="1" x14ac:dyDescent="0.35"/>
    <row r="3" spans="1:8" ht="14.25" customHeight="1" x14ac:dyDescent="0.35">
      <c r="A3" s="69" t="s">
        <v>0</v>
      </c>
      <c r="B3" s="69" t="s">
        <v>26</v>
      </c>
      <c r="C3" s="69" t="s">
        <v>27</v>
      </c>
      <c r="D3" s="69" t="s">
        <v>28</v>
      </c>
      <c r="E3" s="69" t="s">
        <v>29</v>
      </c>
      <c r="F3" s="69" t="s">
        <v>30</v>
      </c>
      <c r="G3" s="69" t="s">
        <v>31</v>
      </c>
      <c r="H3" s="69" t="s">
        <v>32</v>
      </c>
    </row>
    <row r="4" spans="1:8" ht="14.25" customHeight="1" x14ac:dyDescent="0.35">
      <c r="A4" s="70">
        <v>1</v>
      </c>
      <c r="B4" s="71"/>
      <c r="C4" s="70"/>
      <c r="D4" s="72"/>
      <c r="E4" s="72"/>
      <c r="F4" s="72"/>
      <c r="G4" s="72"/>
      <c r="H4" s="73" t="e">
        <f t="shared" ref="H4:H14" si="0">G4/E4</f>
        <v>#DIV/0!</v>
      </c>
    </row>
    <row r="5" spans="1:8" ht="14.25" customHeight="1" x14ac:dyDescent="0.35">
      <c r="A5" s="70">
        <v>2</v>
      </c>
      <c r="B5" s="71"/>
      <c r="C5" s="70"/>
      <c r="D5" s="72"/>
      <c r="E5" s="72"/>
      <c r="F5" s="72"/>
      <c r="G5" s="72"/>
      <c r="H5" s="73" t="e">
        <f t="shared" si="0"/>
        <v>#DIV/0!</v>
      </c>
    </row>
    <row r="6" spans="1:8" ht="14.25" customHeight="1" x14ac:dyDescent="0.35">
      <c r="A6" s="70">
        <v>3</v>
      </c>
      <c r="B6" s="71"/>
      <c r="C6" s="70"/>
      <c r="D6" s="72"/>
      <c r="E6" s="72"/>
      <c r="F6" s="72"/>
      <c r="G6" s="72"/>
      <c r="H6" s="73" t="e">
        <f t="shared" si="0"/>
        <v>#DIV/0!</v>
      </c>
    </row>
    <row r="7" spans="1:8" ht="14.25" customHeight="1" x14ac:dyDescent="0.35">
      <c r="A7" s="70">
        <v>4</v>
      </c>
      <c r="B7" s="71"/>
      <c r="C7" s="70"/>
      <c r="D7" s="72"/>
      <c r="E7" s="72"/>
      <c r="F7" s="72"/>
      <c r="G7" s="72"/>
      <c r="H7" s="73" t="e">
        <f t="shared" si="0"/>
        <v>#DIV/0!</v>
      </c>
    </row>
    <row r="8" spans="1:8" ht="14.25" customHeight="1" x14ac:dyDescent="0.35">
      <c r="A8" s="70">
        <v>5</v>
      </c>
      <c r="B8" s="71"/>
      <c r="C8" s="70"/>
      <c r="D8" s="72"/>
      <c r="E8" s="72"/>
      <c r="F8" s="72"/>
      <c r="G8" s="72"/>
      <c r="H8" s="73" t="e">
        <f t="shared" si="0"/>
        <v>#DIV/0!</v>
      </c>
    </row>
    <row r="9" spans="1:8" ht="14.25" customHeight="1" x14ac:dyDescent="0.35">
      <c r="A9" s="70">
        <v>6</v>
      </c>
      <c r="B9" s="71"/>
      <c r="C9" s="70"/>
      <c r="D9" s="72"/>
      <c r="E9" s="72"/>
      <c r="F9" s="72"/>
      <c r="G9" s="72"/>
      <c r="H9" s="73" t="e">
        <f t="shared" si="0"/>
        <v>#DIV/0!</v>
      </c>
    </row>
    <row r="10" spans="1:8" ht="14.25" customHeight="1" x14ac:dyDescent="0.35">
      <c r="A10" s="70">
        <v>7</v>
      </c>
      <c r="B10" s="71"/>
      <c r="C10" s="70"/>
      <c r="D10" s="72"/>
      <c r="E10" s="72"/>
      <c r="F10" s="72"/>
      <c r="G10" s="72"/>
      <c r="H10" s="73" t="e">
        <f t="shared" si="0"/>
        <v>#DIV/0!</v>
      </c>
    </row>
    <row r="11" spans="1:8" ht="14.25" customHeight="1" x14ac:dyDescent="0.35">
      <c r="A11" s="70">
        <v>8</v>
      </c>
      <c r="B11" s="71"/>
      <c r="C11" s="70"/>
      <c r="D11" s="72"/>
      <c r="E11" s="72"/>
      <c r="F11" s="72"/>
      <c r="G11" s="72"/>
      <c r="H11" s="73" t="e">
        <f t="shared" si="0"/>
        <v>#DIV/0!</v>
      </c>
    </row>
    <row r="12" spans="1:8" ht="14.25" customHeight="1" x14ac:dyDescent="0.35">
      <c r="A12" s="70">
        <v>9</v>
      </c>
      <c r="B12" s="71"/>
      <c r="C12" s="70"/>
      <c r="D12" s="72"/>
      <c r="E12" s="72"/>
      <c r="F12" s="72"/>
      <c r="G12" s="72"/>
      <c r="H12" s="73" t="e">
        <f t="shared" si="0"/>
        <v>#DIV/0!</v>
      </c>
    </row>
    <row r="13" spans="1:8" ht="14.25" customHeight="1" x14ac:dyDescent="0.35">
      <c r="A13" s="70">
        <v>10</v>
      </c>
      <c r="B13" s="71"/>
      <c r="C13" s="70"/>
      <c r="D13" s="72"/>
      <c r="E13" s="72"/>
      <c r="F13" s="72"/>
      <c r="G13" s="72"/>
      <c r="H13" s="73" t="e">
        <f t="shared" si="0"/>
        <v>#DIV/0!</v>
      </c>
    </row>
    <row r="14" spans="1:8" ht="14.25" customHeight="1" x14ac:dyDescent="0.35">
      <c r="A14" s="70">
        <v>11</v>
      </c>
      <c r="B14" s="71"/>
      <c r="C14" s="70"/>
      <c r="D14" s="72"/>
      <c r="E14" s="72"/>
      <c r="F14" s="72"/>
      <c r="G14" s="72"/>
      <c r="H14" s="73" t="e">
        <f t="shared" si="0"/>
        <v>#DIV/0!</v>
      </c>
    </row>
    <row r="15" spans="1:8" ht="14.25" customHeight="1" x14ac:dyDescent="0.35">
      <c r="C15" s="74"/>
    </row>
    <row r="16" spans="1:8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1:H1"/>
  </mergeCells>
  <pageMargins left="0.7" right="0.7" top="0.75" bottom="0.75" header="0" footer="0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/>
  </sheetViews>
  <sheetFormatPr defaultColWidth="14.453125" defaultRowHeight="15" customHeight="1" x14ac:dyDescent="0.35"/>
  <cols>
    <col min="1" max="1" width="4.7265625" customWidth="1"/>
    <col min="2" max="2" width="84.26953125" customWidth="1"/>
    <col min="3" max="3" width="28" customWidth="1"/>
    <col min="4" max="8" width="20.7265625" customWidth="1"/>
  </cols>
  <sheetData>
    <row r="1" spans="1:8" ht="14.25" customHeight="1" x14ac:dyDescent="0.35">
      <c r="A1" s="130" t="s">
        <v>50</v>
      </c>
      <c r="B1" s="125"/>
      <c r="C1" s="125"/>
      <c r="D1" s="125"/>
      <c r="E1" s="125"/>
      <c r="F1" s="125"/>
      <c r="G1" s="125"/>
      <c r="H1" s="125"/>
    </row>
    <row r="2" spans="1:8" ht="14.25" customHeight="1" x14ac:dyDescent="0.35"/>
    <row r="3" spans="1:8" ht="14.25" customHeight="1" x14ac:dyDescent="0.35">
      <c r="A3" s="69" t="s">
        <v>0</v>
      </c>
      <c r="B3" s="69" t="s">
        <v>26</v>
      </c>
      <c r="C3" s="69" t="s">
        <v>27</v>
      </c>
      <c r="D3" s="69" t="s">
        <v>28</v>
      </c>
      <c r="E3" s="69" t="s">
        <v>29</v>
      </c>
      <c r="F3" s="69" t="s">
        <v>30</v>
      </c>
      <c r="G3" s="69" t="s">
        <v>31</v>
      </c>
      <c r="H3" s="69" t="s">
        <v>32</v>
      </c>
    </row>
    <row r="4" spans="1:8" ht="14.25" customHeight="1" x14ac:dyDescent="0.35">
      <c r="A4" s="70">
        <v>1</v>
      </c>
      <c r="B4" s="71"/>
      <c r="C4" s="70"/>
      <c r="D4" s="72"/>
      <c r="E4" s="72"/>
      <c r="F4" s="72"/>
      <c r="G4" s="72"/>
      <c r="H4" s="73" t="e">
        <f t="shared" ref="H4:H14" si="0">G4/E4</f>
        <v>#DIV/0!</v>
      </c>
    </row>
    <row r="5" spans="1:8" ht="14.25" customHeight="1" x14ac:dyDescent="0.35">
      <c r="A5" s="70">
        <v>2</v>
      </c>
      <c r="B5" s="71"/>
      <c r="C5" s="70"/>
      <c r="D5" s="72"/>
      <c r="E5" s="72"/>
      <c r="F5" s="72"/>
      <c r="G5" s="72"/>
      <c r="H5" s="73" t="e">
        <f t="shared" si="0"/>
        <v>#DIV/0!</v>
      </c>
    </row>
    <row r="6" spans="1:8" ht="14.25" customHeight="1" x14ac:dyDescent="0.35">
      <c r="A6" s="70">
        <v>3</v>
      </c>
      <c r="B6" s="71"/>
      <c r="C6" s="70"/>
      <c r="D6" s="72"/>
      <c r="E6" s="72"/>
      <c r="F6" s="72"/>
      <c r="G6" s="72"/>
      <c r="H6" s="73" t="e">
        <f t="shared" si="0"/>
        <v>#DIV/0!</v>
      </c>
    </row>
    <row r="7" spans="1:8" ht="14.25" customHeight="1" x14ac:dyDescent="0.35">
      <c r="A7" s="70">
        <v>4</v>
      </c>
      <c r="B7" s="71"/>
      <c r="C7" s="70"/>
      <c r="D7" s="72"/>
      <c r="E7" s="72"/>
      <c r="F7" s="72"/>
      <c r="G7" s="72"/>
      <c r="H7" s="73" t="e">
        <f t="shared" si="0"/>
        <v>#DIV/0!</v>
      </c>
    </row>
    <row r="8" spans="1:8" ht="14.25" customHeight="1" x14ac:dyDescent="0.35">
      <c r="A8" s="70">
        <v>5</v>
      </c>
      <c r="B8" s="71"/>
      <c r="C8" s="70"/>
      <c r="D8" s="72"/>
      <c r="E8" s="72"/>
      <c r="F8" s="72"/>
      <c r="G8" s="72"/>
      <c r="H8" s="73" t="e">
        <f t="shared" si="0"/>
        <v>#DIV/0!</v>
      </c>
    </row>
    <row r="9" spans="1:8" ht="14.25" customHeight="1" x14ac:dyDescent="0.35">
      <c r="A9" s="70">
        <v>6</v>
      </c>
      <c r="B9" s="71"/>
      <c r="C9" s="70"/>
      <c r="D9" s="72"/>
      <c r="E9" s="72"/>
      <c r="F9" s="72"/>
      <c r="G9" s="72"/>
      <c r="H9" s="73" t="e">
        <f t="shared" si="0"/>
        <v>#DIV/0!</v>
      </c>
    </row>
    <row r="10" spans="1:8" ht="14.25" customHeight="1" x14ac:dyDescent="0.35">
      <c r="A10" s="70">
        <v>7</v>
      </c>
      <c r="B10" s="71"/>
      <c r="C10" s="70"/>
      <c r="D10" s="72"/>
      <c r="E10" s="72"/>
      <c r="F10" s="72"/>
      <c r="G10" s="72"/>
      <c r="H10" s="73" t="e">
        <f t="shared" si="0"/>
        <v>#DIV/0!</v>
      </c>
    </row>
    <row r="11" spans="1:8" ht="14.25" customHeight="1" x14ac:dyDescent="0.35">
      <c r="A11" s="70">
        <v>8</v>
      </c>
      <c r="B11" s="71"/>
      <c r="C11" s="70"/>
      <c r="D11" s="72"/>
      <c r="E11" s="72"/>
      <c r="F11" s="72"/>
      <c r="G11" s="72"/>
      <c r="H11" s="73" t="e">
        <f t="shared" si="0"/>
        <v>#DIV/0!</v>
      </c>
    </row>
    <row r="12" spans="1:8" ht="14.25" customHeight="1" x14ac:dyDescent="0.35">
      <c r="A12" s="70">
        <v>9</v>
      </c>
      <c r="B12" s="71"/>
      <c r="C12" s="70"/>
      <c r="D12" s="72"/>
      <c r="E12" s="72"/>
      <c r="F12" s="72"/>
      <c r="G12" s="72"/>
      <c r="H12" s="73" t="e">
        <f t="shared" si="0"/>
        <v>#DIV/0!</v>
      </c>
    </row>
    <row r="13" spans="1:8" ht="14.25" customHeight="1" x14ac:dyDescent="0.35">
      <c r="A13" s="70">
        <v>10</v>
      </c>
      <c r="B13" s="71"/>
      <c r="C13" s="70"/>
      <c r="D13" s="72"/>
      <c r="E13" s="72"/>
      <c r="F13" s="72"/>
      <c r="G13" s="72"/>
      <c r="H13" s="73" t="e">
        <f t="shared" si="0"/>
        <v>#DIV/0!</v>
      </c>
    </row>
    <row r="14" spans="1:8" ht="14.25" customHeight="1" x14ac:dyDescent="0.35">
      <c r="A14" s="70">
        <v>11</v>
      </c>
      <c r="B14" s="71"/>
      <c r="C14" s="70"/>
      <c r="D14" s="72"/>
      <c r="E14" s="72"/>
      <c r="F14" s="72"/>
      <c r="G14" s="72"/>
      <c r="H14" s="73" t="e">
        <f t="shared" si="0"/>
        <v>#DIV/0!</v>
      </c>
    </row>
    <row r="15" spans="1:8" ht="14.25" customHeight="1" x14ac:dyDescent="0.35">
      <c r="C15" s="74"/>
    </row>
    <row r="16" spans="1:8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1:H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Realisasi PIC Pengadaan Thn....</vt:lpstr>
      <vt:lpstr>Resume</vt:lpstr>
      <vt:lpstr>Rekap Bulanan</vt:lpstr>
      <vt:lpstr>Per Unit Kerja</vt:lpstr>
      <vt:lpstr>TL</vt:lpstr>
      <vt:lpstr>Juksung</vt:lpstr>
      <vt:lpstr>Tender Terbatas</vt:lpstr>
      <vt:lpstr>Pilsung Ririn</vt:lpstr>
      <vt:lpstr>Pilsung Ria</vt:lpstr>
      <vt:lpstr>Pilsung Fery</vt:lpstr>
      <vt:lpstr>Tender Umum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JMTO</dc:creator>
  <cp:lastModifiedBy>Acep Darmawan</cp:lastModifiedBy>
  <dcterms:created xsi:type="dcterms:W3CDTF">2024-01-15T04:34:44Z</dcterms:created>
  <dcterms:modified xsi:type="dcterms:W3CDTF">2024-04-23T10:30:57Z</dcterms:modified>
</cp:coreProperties>
</file>